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7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8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9.xml" ContentType="application/vnd.openxmlformats-officedocument.drawing+xml"/>
  <Override PartName="/xl/charts/chart4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0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1.xml" ContentType="application/vnd.openxmlformats-officedocument.drawing+xml"/>
  <Override PartName="/xl/charts/chart4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by/Desktop/PD/"/>
    </mc:Choice>
  </mc:AlternateContent>
  <xr:revisionPtr revIDLastSave="0" documentId="13_ncr:1_{923E9C84-1163-B848-B2EF-F513B09EB584}" xr6:coauthVersionLast="45" xr6:coauthVersionMax="45" xr10:uidLastSave="{00000000-0000-0000-0000-000000000000}"/>
  <bookViews>
    <workbookView xWindow="0" yWindow="460" windowWidth="28800" windowHeight="17540" activeTab="4" xr2:uid="{00000000-000D-0000-FFFF-FFFF00000000}"/>
  </bookViews>
  <sheets>
    <sheet name="Титульный лист" sheetId="29" r:id="rId1"/>
    <sheet name="Корр" sheetId="32" r:id="rId2"/>
    <sheet name="Прогноз" sheetId="30" r:id="rId3"/>
    <sheet name="АД(исх)" sheetId="31" r:id="rId4"/>
    <sheet name="Исх.Данные" sheetId="1" r:id="rId5"/>
    <sheet name="АД без x3" sheetId="33" r:id="rId6"/>
    <sheet name="АД без x3x5" sheetId="35" r:id="rId7"/>
    <sheet name="АД без x3x5x1" sheetId="38" r:id="rId8"/>
    <sheet name="АД без x3x1" sheetId="34" r:id="rId9"/>
    <sheet name="(Итог)АД без x3x1x5x4" sheetId="40" r:id="rId10"/>
    <sheet name="Тест Глейзера(лин)" sheetId="13" r:id="rId11"/>
    <sheet name="Тест Уайта(лин)" sheetId="14" r:id="rId12"/>
    <sheet name="ВМНК(лин)" sheetId="15" r:id="rId13"/>
    <sheet name="ВМНК АД (лин)" sheetId="41" r:id="rId14"/>
    <sheet name="YX2 (нелин)" sheetId="23" r:id="rId15"/>
  </sheets>
  <definedNames>
    <definedName name="_xlnm.Print_Area" localSheetId="0">'Титульный лист'!$A$1:$V$53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30" l="1"/>
  <c r="S5" i="30"/>
  <c r="G38" i="30"/>
  <c r="G37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2" i="30"/>
  <c r="F38" i="30"/>
  <c r="E37" i="30"/>
  <c r="E4" i="30"/>
  <c r="E5" i="30"/>
  <c r="E6" i="30"/>
  <c r="E7" i="30"/>
  <c r="E8" i="30"/>
  <c r="E9" i="30"/>
  <c r="F9" i="30" s="1"/>
  <c r="E10" i="30"/>
  <c r="E11" i="30"/>
  <c r="F11" i="30" s="1"/>
  <c r="E12" i="30"/>
  <c r="F12" i="30" s="1"/>
  <c r="E13" i="30"/>
  <c r="E14" i="30"/>
  <c r="E15" i="30"/>
  <c r="F15" i="30" s="1"/>
  <c r="E16" i="30"/>
  <c r="F16" i="30" s="1"/>
  <c r="E17" i="30"/>
  <c r="F17" i="30" s="1"/>
  <c r="E18" i="30"/>
  <c r="F18" i="30" s="1"/>
  <c r="E19" i="30"/>
  <c r="E20" i="30"/>
  <c r="E21" i="30"/>
  <c r="E22" i="30"/>
  <c r="E23" i="30"/>
  <c r="E24" i="30"/>
  <c r="E25" i="30"/>
  <c r="F25" i="30" s="1"/>
  <c r="E26" i="30"/>
  <c r="E27" i="30"/>
  <c r="F27" i="30" s="1"/>
  <c r="E28" i="30"/>
  <c r="F28" i="30" s="1"/>
  <c r="E29" i="30"/>
  <c r="E30" i="30"/>
  <c r="E31" i="30"/>
  <c r="F31" i="30" s="1"/>
  <c r="E32" i="30"/>
  <c r="F32" i="30" s="1"/>
  <c r="E33" i="30"/>
  <c r="F33" i="30" s="1"/>
  <c r="E34" i="30"/>
  <c r="F34" i="30" s="1"/>
  <c r="E35" i="30"/>
  <c r="E36" i="30"/>
  <c r="E2" i="30"/>
  <c r="E3" i="30"/>
  <c r="F5" i="30"/>
  <c r="F6" i="30"/>
  <c r="F7" i="30"/>
  <c r="F8" i="30"/>
  <c r="F10" i="30"/>
  <c r="F14" i="30"/>
  <c r="F22" i="30"/>
  <c r="F23" i="30"/>
  <c r="F24" i="30"/>
  <c r="F26" i="30"/>
  <c r="F30" i="30"/>
  <c r="F2" i="30"/>
  <c r="J2" i="15"/>
  <c r="F36" i="30"/>
  <c r="F35" i="30"/>
  <c r="F29" i="30"/>
  <c r="F21" i="30"/>
  <c r="F20" i="30"/>
  <c r="F19" i="30"/>
  <c r="F13" i="30"/>
  <c r="F4" i="30"/>
  <c r="F3" i="30"/>
  <c r="E38" i="30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F2" i="15"/>
  <c r="J17" i="30"/>
  <c r="L25" i="30" s="1"/>
  <c r="J29" i="30"/>
  <c r="K20" i="30"/>
  <c r="I20" i="30" l="1"/>
  <c r="F37" i="30"/>
  <c r="S27" i="30"/>
  <c r="B61" i="23"/>
  <c r="B60" i="23"/>
  <c r="B59" i="23"/>
  <c r="B58" i="23"/>
  <c r="B57" i="23"/>
  <c r="M11" i="30"/>
  <c r="L11" i="30"/>
  <c r="J16" i="30"/>
  <c r="N22" i="15"/>
  <c r="M21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I2" i="15"/>
  <c r="H2" i="15"/>
  <c r="E3" i="15"/>
  <c r="E4" i="15"/>
  <c r="E5" i="15"/>
  <c r="E6" i="15"/>
  <c r="E7" i="15"/>
  <c r="F7" i="15" s="1"/>
  <c r="E8" i="15"/>
  <c r="F8" i="15" s="1"/>
  <c r="E9" i="15"/>
  <c r="E10" i="15"/>
  <c r="E11" i="15"/>
  <c r="E12" i="15"/>
  <c r="E13" i="15"/>
  <c r="E14" i="15"/>
  <c r="E15" i="15"/>
  <c r="E16" i="15"/>
  <c r="E17" i="15"/>
  <c r="E18" i="15"/>
  <c r="F18" i="15" s="1"/>
  <c r="E19" i="15"/>
  <c r="E20" i="15"/>
  <c r="E21" i="15"/>
  <c r="E22" i="15"/>
  <c r="E23" i="15"/>
  <c r="E24" i="15"/>
  <c r="F24" i="15" s="1"/>
  <c r="E25" i="15"/>
  <c r="F25" i="15" s="1"/>
  <c r="E26" i="15"/>
  <c r="F26" i="15" s="1"/>
  <c r="E27" i="15"/>
  <c r="E28" i="15"/>
  <c r="E29" i="15"/>
  <c r="E30" i="15"/>
  <c r="E31" i="15"/>
  <c r="F31" i="15" s="1"/>
  <c r="E32" i="15"/>
  <c r="F32" i="15" s="1"/>
  <c r="E33" i="15"/>
  <c r="E34" i="15"/>
  <c r="E35" i="15"/>
  <c r="E36" i="15"/>
  <c r="E2" i="15"/>
  <c r="F9" i="15"/>
  <c r="F10" i="15"/>
  <c r="F16" i="15"/>
  <c r="F17" i="15"/>
  <c r="F33" i="15"/>
  <c r="F34" i="15"/>
  <c r="M19" i="15"/>
  <c r="N35" i="15"/>
  <c r="M24" i="15"/>
  <c r="AD2" i="23"/>
  <c r="D38" i="30"/>
  <c r="D37" i="30"/>
  <c r="AD3" i="23"/>
  <c r="AD4" i="23"/>
  <c r="AD5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V2" i="23"/>
  <c r="O2" i="23"/>
  <c r="G14" i="23"/>
  <c r="G3" i="23"/>
  <c r="G4" i="23"/>
  <c r="G5" i="23"/>
  <c r="G6" i="23"/>
  <c r="G7" i="23"/>
  <c r="G8" i="23"/>
  <c r="G9" i="23"/>
  <c r="G10" i="23"/>
  <c r="G11" i="23"/>
  <c r="G12" i="23"/>
  <c r="G13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2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2" i="23"/>
  <c r="F3" i="15"/>
  <c r="F4" i="15"/>
  <c r="F5" i="15"/>
  <c r="F6" i="15"/>
  <c r="F11" i="15"/>
  <c r="F12" i="15"/>
  <c r="F13" i="15"/>
  <c r="F14" i="15"/>
  <c r="F15" i="15"/>
  <c r="F19" i="15"/>
  <c r="F20" i="15"/>
  <c r="F21" i="15"/>
  <c r="F22" i="15"/>
  <c r="F23" i="15"/>
  <c r="F27" i="15"/>
  <c r="F28" i="15"/>
  <c r="F29" i="15"/>
  <c r="F30" i="15"/>
  <c r="F35" i="15"/>
  <c r="F36" i="15"/>
  <c r="H14" i="14"/>
  <c r="G8" i="14" a="1"/>
  <c r="G8" i="14" s="1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H14" i="13" a="1"/>
  <c r="H14" i="13" s="1"/>
  <c r="H8" i="13" a="1"/>
  <c r="H8" i="13" s="1"/>
  <c r="H2" i="13" a="1"/>
  <c r="I2" i="13" s="1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I10" i="30"/>
  <c r="I2" i="30" a="1"/>
  <c r="I6" i="30" s="1"/>
  <c r="J20" i="30" l="1"/>
  <c r="I12" i="14"/>
  <c r="H12" i="14"/>
  <c r="G12" i="14"/>
  <c r="I11" i="14"/>
  <c r="G9" i="14"/>
  <c r="H10" i="14"/>
  <c r="G10" i="14"/>
  <c r="I9" i="14"/>
  <c r="H9" i="14"/>
  <c r="H11" i="14"/>
  <c r="I8" i="14"/>
  <c r="G11" i="14"/>
  <c r="H8" i="14"/>
  <c r="I10" i="14"/>
  <c r="H17" i="13"/>
  <c r="I16" i="13"/>
  <c r="H16" i="13"/>
  <c r="I18" i="13"/>
  <c r="I17" i="13"/>
  <c r="I15" i="13"/>
  <c r="H15" i="13"/>
  <c r="I14" i="13"/>
  <c r="H18" i="13"/>
  <c r="I9" i="13"/>
  <c r="I11" i="13"/>
  <c r="H11" i="13"/>
  <c r="I10" i="13"/>
  <c r="H10" i="13"/>
  <c r="H9" i="13"/>
  <c r="I12" i="13"/>
  <c r="I8" i="13"/>
  <c r="H12" i="13"/>
  <c r="H5" i="13"/>
  <c r="I5" i="13"/>
  <c r="H6" i="13"/>
  <c r="H3" i="13"/>
  <c r="H2" i="13"/>
  <c r="I4" i="13"/>
  <c r="H4" i="13"/>
  <c r="I3" i="13"/>
  <c r="I6" i="13"/>
  <c r="I5" i="30"/>
  <c r="J10" i="30" s="1"/>
  <c r="J2" i="30"/>
  <c r="J6" i="30"/>
  <c r="J3" i="30"/>
  <c r="I4" i="30"/>
  <c r="J5" i="30"/>
  <c r="I2" i="30"/>
  <c r="I3" i="30"/>
  <c r="J4" i="30"/>
  <c r="J23" i="30" s="1"/>
  <c r="N17" i="30" s="1"/>
  <c r="P17" i="30" s="1"/>
  <c r="I23" i="30" l="1"/>
  <c r="O16" i="30" s="1"/>
  <c r="AF37" i="23"/>
  <c r="AF38" i="23"/>
  <c r="AG3" i="23"/>
  <c r="AG4" i="23"/>
  <c r="AG5" i="23"/>
  <c r="AG6" i="23"/>
  <c r="AG7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2" i="23"/>
  <c r="AE37" i="23"/>
  <c r="AE38" i="23"/>
  <c r="N16" i="30" l="1"/>
  <c r="P16" i="30" s="1"/>
  <c r="O17" i="30"/>
  <c r="Q17" i="30" s="1"/>
  <c r="AG37" i="23"/>
  <c r="AG38" i="23"/>
  <c r="Q16" i="30"/>
  <c r="AI10" i="23"/>
  <c r="AI2" i="23" a="1"/>
  <c r="AJ6" i="23" s="1"/>
  <c r="O36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X11" i="23"/>
  <c r="Q11" i="23"/>
  <c r="I11" i="23"/>
  <c r="V3" i="23"/>
  <c r="V4" i="23"/>
  <c r="V5" i="23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X2" i="23" l="1" a="1"/>
  <c r="X2" i="23" s="1"/>
  <c r="AI3" i="23"/>
  <c r="AJ3" i="23"/>
  <c r="AI4" i="23"/>
  <c r="AJ4" i="23"/>
  <c r="AI5" i="23"/>
  <c r="AJ10" i="23" s="1"/>
  <c r="AJ5" i="23"/>
  <c r="AI2" i="23"/>
  <c r="AI6" i="23"/>
  <c r="AJ2" i="23"/>
  <c r="Q2" i="23" a="1"/>
  <c r="Q2" i="23" s="1"/>
  <c r="Z4" i="23" l="1"/>
  <c r="X6" i="23"/>
  <c r="Y3" i="23"/>
  <c r="Y6" i="23"/>
  <c r="Z3" i="23"/>
  <c r="X4" i="23"/>
  <c r="X3" i="23"/>
  <c r="Y2" i="23"/>
  <c r="Z5" i="23"/>
  <c r="X5" i="23"/>
  <c r="Y11" i="23" s="1"/>
  <c r="Z6" i="23"/>
  <c r="Y4" i="23"/>
  <c r="Z2" i="23"/>
  <c r="Y5" i="23"/>
  <c r="I2" i="23" a="1"/>
  <c r="I2" i="23" s="1"/>
  <c r="R6" i="23"/>
  <c r="Q3" i="23"/>
  <c r="R3" i="23"/>
  <c r="Q4" i="23"/>
  <c r="R2" i="23"/>
  <c r="R4" i="23"/>
  <c r="Q5" i="23"/>
  <c r="R11" i="23" s="1"/>
  <c r="Q6" i="23"/>
  <c r="R5" i="23"/>
  <c r="J2" i="23" l="1"/>
  <c r="I5" i="23"/>
  <c r="J11" i="23" s="1"/>
  <c r="I3" i="23"/>
  <c r="J4" i="23"/>
  <c r="J6" i="23"/>
  <c r="I6" i="23"/>
  <c r="I4" i="23"/>
  <c r="J5" i="23"/>
  <c r="J3" i="23"/>
  <c r="H16" i="14"/>
  <c r="I3" i="15" l="1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L4" i="13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M11" i="15" l="1" a="1"/>
  <c r="M4" i="15" a="1"/>
  <c r="M4" i="15" s="1"/>
  <c r="M12" i="15" l="1"/>
  <c r="N15" i="15"/>
  <c r="N12" i="15"/>
  <c r="M11" i="15"/>
  <c r="N14" i="15"/>
  <c r="M14" i="15"/>
  <c r="M13" i="15"/>
  <c r="N11" i="15"/>
  <c r="M15" i="15"/>
  <c r="N13" i="15"/>
  <c r="N7" i="15"/>
  <c r="M7" i="15"/>
  <c r="N6" i="15"/>
  <c r="M6" i="15"/>
  <c r="N5" i="15"/>
  <c r="M5" i="15"/>
  <c r="N8" i="15"/>
  <c r="N4" i="15"/>
  <c r="M8" i="15"/>
  <c r="M4" i="13" l="1"/>
  <c r="K37" i="15" l="1"/>
  <c r="F37" i="15"/>
  <c r="J3" i="13"/>
  <c r="E30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1" i="13"/>
  <c r="E32" i="13"/>
  <c r="E33" i="13"/>
  <c r="E34" i="13"/>
  <c r="E35" i="13"/>
  <c r="E36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2" i="13"/>
  <c r="F36" i="1" l="1"/>
  <c r="J15" i="13" l="1"/>
  <c r="J9" i="13"/>
</calcChain>
</file>

<file path=xl/sharedStrings.xml><?xml version="1.0" encoding="utf-8"?>
<sst xmlns="http://schemas.openxmlformats.org/spreadsheetml/2006/main" count="567" uniqueCount="228">
  <si>
    <t>2019 3 квартал</t>
  </si>
  <si>
    <t>2019 2 квартал</t>
  </si>
  <si>
    <t>2019 1 квартал</t>
  </si>
  <si>
    <t>2018 4 квартал</t>
  </si>
  <si>
    <t>2018 3 квартал</t>
  </si>
  <si>
    <t>2018 2 квартал</t>
  </si>
  <si>
    <t>2018 1 квартал</t>
  </si>
  <si>
    <t>2017 4 квартал</t>
  </si>
  <si>
    <t>2017 3 квартал</t>
  </si>
  <si>
    <t>2017 2 квартал</t>
  </si>
  <si>
    <t>2017 1 квартал</t>
  </si>
  <si>
    <t>2016 3 квартал</t>
  </si>
  <si>
    <t>2016 2 квартал</t>
  </si>
  <si>
    <t>2016 1 квартал</t>
  </si>
  <si>
    <t>2015 4 квартал</t>
  </si>
  <si>
    <t>2015 3 квартал</t>
  </si>
  <si>
    <t>2015 2 квартал</t>
  </si>
  <si>
    <t>2015 1 квартал</t>
  </si>
  <si>
    <t>2014 4 квартал</t>
  </si>
  <si>
    <t>2014 3 квартал</t>
  </si>
  <si>
    <t>2014 2 квартал</t>
  </si>
  <si>
    <t>2014 1 квартал</t>
  </si>
  <si>
    <t>2013 4 квартал</t>
  </si>
  <si>
    <t>2013 3 квартал</t>
  </si>
  <si>
    <t>2013 2 квартал</t>
  </si>
  <si>
    <t>2013 1 квартал</t>
  </si>
  <si>
    <t>2012 4 квартал</t>
  </si>
  <si>
    <t>2012 3 квартал</t>
  </si>
  <si>
    <t>2012 2 квартал</t>
  </si>
  <si>
    <t>2012 1 квартал</t>
  </si>
  <si>
    <t>2016 4 квартал</t>
  </si>
  <si>
    <t>2011 4 квартал</t>
  </si>
  <si>
    <t>Период наблюдения</t>
  </si>
  <si>
    <t>2011 3 квартал</t>
  </si>
  <si>
    <t>2011 2 квартал</t>
  </si>
  <si>
    <t>2011 1 квартал</t>
  </si>
  <si>
    <t>y - ВВП(млрд.руб.)</t>
  </si>
  <si>
    <r>
      <t>x</t>
    </r>
    <r>
      <rPr>
        <vertAlign val="subscript"/>
        <sz val="12"/>
        <color theme="0"/>
        <rFont val="Calibri"/>
        <family val="2"/>
        <scheme val="minor"/>
      </rPr>
      <t>2</t>
    </r>
    <r>
      <rPr>
        <sz val="12"/>
        <color theme="0"/>
        <rFont val="Calibri"/>
        <family val="2"/>
        <scheme val="minor"/>
      </rPr>
      <t xml:space="preserve"> -Активы (млрд. руб)</t>
    </r>
  </si>
  <si>
    <t>Номер периода</t>
  </si>
  <si>
    <t>x1 - Выдано кредитов и авансов клиентам(млрд. Руб.)</t>
  </si>
  <si>
    <t>x2 -Активы (млрд. руб)</t>
  </si>
  <si>
    <t>x3 - Cредняя стоимость акций (млдр. Руб.)</t>
  </si>
  <si>
    <t>x4 -Чистые процентные доходы (млрд. Руб.)</t>
  </si>
  <si>
    <t>x5 - Обязательства банка (млрд. руб.)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</si>
  <si>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</si>
  <si>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</si>
  <si>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</si>
  <si>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</si>
  <si>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</si>
  <si>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</si>
  <si>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</si>
  <si>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</si>
  <si>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</si>
  <si>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</si>
  <si>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</si>
  <si>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</si>
  <si>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</si>
  <si>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</si>
  <si>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</si>
  <si>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</si>
  <si>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</si>
  <si>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</si>
  <si>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</si>
  <si>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</si>
  <si>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</si>
  <si>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</si>
  <si>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</si>
  <si>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90,0%</t>
  </si>
  <si>
    <t>Верхние 90,0%</t>
  </si>
  <si>
    <t>ВЫВОД ОСТАТКА</t>
  </si>
  <si>
    <t>Наблюдение</t>
  </si>
  <si>
    <t>Предсказанное y - ВВП(млрд.руб.)</t>
  </si>
  <si>
    <t>Остатки</t>
  </si>
  <si>
    <t>Стандартные остатки</t>
  </si>
  <si>
    <t>ВЫВОД ВЕРОЯТНОСТИ</t>
  </si>
  <si>
    <t>Персентиль</t>
  </si>
  <si>
    <t>ε</t>
  </si>
  <si>
    <r>
      <t>x</t>
    </r>
    <r>
      <rPr>
        <vertAlign val="subscript"/>
        <sz val="11"/>
        <color theme="0"/>
        <rFont val="Calibri (Основной текст)"/>
        <charset val="204"/>
      </rPr>
      <t>2</t>
    </r>
  </si>
  <si>
    <r>
      <t>√x</t>
    </r>
    <r>
      <rPr>
        <vertAlign val="subscript"/>
        <sz val="11"/>
        <color theme="0"/>
        <rFont val="Calibri (Основной текст)"/>
        <charset val="204"/>
      </rPr>
      <t>2</t>
    </r>
  </si>
  <si>
    <r>
      <t>1∕x</t>
    </r>
    <r>
      <rPr>
        <vertAlign val="subscript"/>
        <sz val="11"/>
        <color theme="0"/>
        <rFont val="Calibri (Основной текст)"/>
        <charset val="204"/>
      </rPr>
      <t>2</t>
    </r>
  </si>
  <si>
    <t>t-критерий Стьюдента(⍺ = 0,05)</t>
  </si>
  <si>
    <r>
      <t>t</t>
    </r>
    <r>
      <rPr>
        <vertAlign val="subscript"/>
        <sz val="12"/>
        <color theme="1"/>
        <rFont val="Calibri (Основной текст)"/>
        <charset val="204"/>
      </rPr>
      <t>β.факт</t>
    </r>
  </si>
  <si>
    <t>(⍺ = 0,1)</t>
  </si>
  <si>
    <r>
      <t>x</t>
    </r>
    <r>
      <rPr>
        <vertAlign val="subscript"/>
        <sz val="11"/>
        <color rgb="FFFFFFFF"/>
        <rFont val="Calibri (Основной текст)"/>
        <charset val="204"/>
      </rPr>
      <t>2</t>
    </r>
  </si>
  <si>
    <r>
      <t>x</t>
    </r>
    <r>
      <rPr>
        <vertAlign val="superscript"/>
        <sz val="11"/>
        <color rgb="FFFFFFFF"/>
        <rFont val="Calibri (Основной текст)"/>
        <charset val="204"/>
      </rPr>
      <t>2</t>
    </r>
    <r>
      <rPr>
        <vertAlign val="subscript"/>
        <sz val="11"/>
        <color rgb="FFFFFFFF"/>
        <rFont val="Calibri (Основной текст)"/>
        <charset val="204"/>
      </rPr>
      <t>2</t>
    </r>
  </si>
  <si>
    <r>
      <t>ꭓ</t>
    </r>
    <r>
      <rPr>
        <vertAlign val="superscript"/>
        <sz val="12"/>
        <color theme="1"/>
        <rFont val="Calibri (Основной текст)"/>
        <charset val="204"/>
      </rPr>
      <t>2</t>
    </r>
    <r>
      <rPr>
        <vertAlign val="subscript"/>
        <sz val="12"/>
        <color theme="1"/>
        <rFont val="Calibri (Основной текст)"/>
        <charset val="204"/>
      </rPr>
      <t>набл</t>
    </r>
    <r>
      <rPr>
        <sz val="12"/>
        <color theme="1"/>
        <rFont val="Calibri"/>
        <family val="2"/>
        <charset val="204"/>
        <scheme val="minor"/>
      </rPr>
      <t xml:space="preserve"> = nR</t>
    </r>
    <r>
      <rPr>
        <vertAlign val="superscript"/>
        <sz val="12"/>
        <color theme="1"/>
        <rFont val="Calibri (Основной текст)"/>
        <charset val="204"/>
      </rPr>
      <t>2</t>
    </r>
  </si>
  <si>
    <t>y/x2</t>
  </si>
  <si>
    <t>Предсказанное y/x2</t>
  </si>
  <si>
    <t>Активы</t>
  </si>
  <si>
    <t>Рыночная</t>
  </si>
  <si>
    <t>Ŷ</t>
  </si>
  <si>
    <r>
      <t>y/x</t>
    </r>
    <r>
      <rPr>
        <vertAlign val="subscript"/>
        <sz val="12"/>
        <color theme="0"/>
        <rFont val="Calibri (Основной текст)"/>
        <charset val="204"/>
      </rPr>
      <t>2</t>
    </r>
  </si>
  <si>
    <t>1/x2</t>
  </si>
  <si>
    <r>
      <t>1/x</t>
    </r>
    <r>
      <rPr>
        <vertAlign val="subscript"/>
        <sz val="12"/>
        <color theme="0"/>
        <rFont val="Calibri (Основной текст)"/>
        <charset val="204"/>
      </rPr>
      <t>2</t>
    </r>
  </si>
  <si>
    <t>Линейн YX2</t>
  </si>
  <si>
    <r>
      <t>ε</t>
    </r>
    <r>
      <rPr>
        <vertAlign val="superscript"/>
        <sz val="11"/>
        <color theme="0"/>
        <rFont val="Calibri (Основной текст)"/>
        <charset val="204"/>
      </rPr>
      <t>2</t>
    </r>
  </si>
  <si>
    <t>|ε|</t>
  </si>
  <si>
    <t>Степенная</t>
  </si>
  <si>
    <t>Показательная</t>
  </si>
  <si>
    <t>Полулогарифмическая</t>
  </si>
  <si>
    <t>ŷ = a + b*ln x</t>
  </si>
  <si>
    <t>ŷ = a + bX</t>
  </si>
  <si>
    <t xml:space="preserve">y </t>
  </si>
  <si>
    <r>
      <t>x</t>
    </r>
    <r>
      <rPr>
        <vertAlign val="subscript"/>
        <sz val="12"/>
        <color theme="0"/>
        <rFont val="Calibri (Основной текст)"/>
        <charset val="204"/>
      </rPr>
      <t xml:space="preserve">2  </t>
    </r>
    <r>
      <rPr>
        <sz val="12"/>
        <color theme="0"/>
        <rFont val="Calibri"/>
        <family val="2"/>
        <scheme val="minor"/>
      </rPr>
      <t>= ln x</t>
    </r>
    <r>
      <rPr>
        <vertAlign val="subscript"/>
        <sz val="12"/>
        <color theme="0"/>
        <rFont val="Calibri"/>
        <family val="2"/>
        <scheme val="minor"/>
      </rPr>
      <t>2</t>
    </r>
  </si>
  <si>
    <t>Полиномиальная второй степени</t>
  </si>
  <si>
    <r>
      <t>X</t>
    </r>
    <r>
      <rPr>
        <vertAlign val="subscript"/>
        <sz val="11"/>
        <color theme="0"/>
        <rFont val="Calibri (Основной текст)"/>
        <charset val="204"/>
      </rPr>
      <t>2</t>
    </r>
    <r>
      <rPr>
        <sz val="11"/>
        <color theme="0"/>
        <rFont val="Calibri"/>
        <family val="2"/>
        <charset val="204"/>
        <scheme val="minor"/>
      </rPr>
      <t xml:space="preserve"> = ln x</t>
    </r>
    <r>
      <rPr>
        <vertAlign val="subscript"/>
        <sz val="11"/>
        <color theme="0"/>
        <rFont val="Calibri (Основной текст)"/>
        <charset val="204"/>
      </rPr>
      <t>2</t>
    </r>
  </si>
  <si>
    <r>
      <t>x</t>
    </r>
    <r>
      <rPr>
        <vertAlign val="superscript"/>
        <sz val="12"/>
        <color theme="0"/>
        <rFont val="Calibri (Основной текст)"/>
        <charset val="204"/>
      </rPr>
      <t>2</t>
    </r>
    <r>
      <rPr>
        <vertAlign val="subscript"/>
        <sz val="12"/>
        <color theme="0"/>
        <rFont val="Calibri"/>
        <family val="2"/>
        <scheme val="minor"/>
      </rPr>
      <t>2</t>
    </r>
  </si>
  <si>
    <t>x2</t>
  </si>
  <si>
    <t>y = ln y</t>
  </si>
  <si>
    <r>
      <t>x</t>
    </r>
    <r>
      <rPr>
        <vertAlign val="subscript"/>
        <sz val="12"/>
        <color theme="0"/>
        <rFont val="Calibri"/>
        <family val="2"/>
        <scheme val="minor"/>
      </rPr>
      <t>2</t>
    </r>
    <r>
      <rPr>
        <sz val="12"/>
        <color theme="0"/>
        <rFont val="Calibri"/>
        <family val="2"/>
        <scheme val="minor"/>
      </rPr>
      <t xml:space="preserve"> </t>
    </r>
  </si>
  <si>
    <t>Окончательно выбрана данная модель</t>
  </si>
  <si>
    <t>Прогноз</t>
  </si>
  <si>
    <t>4 квартал 2019</t>
  </si>
  <si>
    <t>α=0.05</t>
  </si>
  <si>
    <t>α=0.1</t>
  </si>
  <si>
    <t>CУММ</t>
  </si>
  <si>
    <t>СРЗНАЧ</t>
  </si>
  <si>
    <r>
      <t>σ</t>
    </r>
    <r>
      <rPr>
        <vertAlign val="superscript"/>
        <sz val="12"/>
        <color theme="1"/>
        <rFont val="Calibri (Основной текст)"/>
        <charset val="204"/>
      </rPr>
      <t>2</t>
    </r>
    <r>
      <rPr>
        <vertAlign val="subscript"/>
        <sz val="12"/>
        <color theme="1"/>
        <rFont val="Calibri (Основной текст)"/>
        <charset val="204"/>
      </rPr>
      <t>x</t>
    </r>
  </si>
  <si>
    <r>
      <t>x</t>
    </r>
    <r>
      <rPr>
        <vertAlign val="subscript"/>
        <sz val="12"/>
        <color theme="1"/>
        <rFont val="Calibri (Основной текст)"/>
        <charset val="204"/>
      </rPr>
      <t>2p</t>
    </r>
  </si>
  <si>
    <t>t-критерий Стьюдента</t>
  </si>
  <si>
    <t>(⍺ = 0,05)</t>
  </si>
  <si>
    <t>ВВП в текущих ценах</t>
  </si>
  <si>
    <t>Данные для x4 расчитывались вычитанием из последующего квартала предыдушего</t>
  </si>
  <si>
    <t>Проектная деятельность</t>
  </si>
  <si>
    <t>"Анализ данных и эконометрические методы исследования»</t>
  </si>
  <si>
    <t>Тема: "Построение эконометрической модели и исследование проблемы выявления и коррекции гетероскедастичности с помощью тестов Уайта и Глейзера" (включая тестирование случайных отклонений модели, сравнительный анализ результатов указанных тестов, подбор веса и коррекцию с помощью ВМНК или других методов).</t>
  </si>
  <si>
    <t>Цель: "Исследование зависимости объёма ВВП РФ от показателей деятельности ПАО Сбербанк, а именно от: 1. Числа выданных кредитов и авансов клиентам; 2. Объёма активов; 3. Средней стоимости акций; 4. Чистого процентного дохода; 5. Обязанностей банка "</t>
  </si>
  <si>
    <t>Учебная группа: 181-342</t>
  </si>
  <si>
    <t>⇩ Работу выполнили ⇩</t>
  </si>
  <si>
    <t>⇩ Руководитель проекта ⇩</t>
  </si>
  <si>
    <r>
      <t>Федеральное государственное бюджетное образовательное учреждение высшего образования «</t>
    </r>
    <r>
      <rPr>
        <b/>
        <sz val="16"/>
        <color rgb="FF222222"/>
        <rFont val="Times New Roman"/>
        <family val="1"/>
      </rPr>
      <t>Московский политехнический университет</t>
    </r>
    <r>
      <rPr>
        <sz val="16"/>
        <color rgb="FF222222"/>
        <rFont val="Times New Roman"/>
        <family val="1"/>
      </rPr>
      <t>» </t>
    </r>
  </si>
  <si>
    <t>Москва 2020</t>
  </si>
  <si>
    <t>Наталья Ивановна Царькова</t>
  </si>
  <si>
    <t>Татьяна Михайловна Бизина</t>
  </si>
  <si>
    <t>Данила Алексеевич Михайлов</t>
  </si>
  <si>
    <t>Дмитрий Александрович Степаков</t>
  </si>
  <si>
    <t>Высокая интеркорреляция факторов</t>
  </si>
  <si>
    <t>Не рассматриваемые значения</t>
  </si>
  <si>
    <t>Допустимая интеркорреляция факторов</t>
  </si>
  <si>
    <r>
      <t>x</t>
    </r>
    <r>
      <rPr>
        <vertAlign val="subscript"/>
        <sz val="14"/>
        <color theme="0"/>
        <rFont val="Calibri"/>
        <family val="2"/>
        <scheme val="minor"/>
      </rPr>
      <t>1</t>
    </r>
    <r>
      <rPr>
        <sz val="14"/>
        <color theme="0"/>
        <rFont val="Calibri"/>
        <family val="2"/>
        <scheme val="minor"/>
      </rPr>
      <t xml:space="preserve"> - Выдано кредитов и авансов клиентам(млрд. Руб.)</t>
    </r>
  </si>
  <si>
    <r>
      <t>x</t>
    </r>
    <r>
      <rPr>
        <vertAlign val="subscript"/>
        <sz val="14"/>
        <color theme="0"/>
        <rFont val="Calibri"/>
        <family val="2"/>
        <scheme val="minor"/>
      </rPr>
      <t>2</t>
    </r>
    <r>
      <rPr>
        <sz val="14"/>
        <color theme="0"/>
        <rFont val="Calibri"/>
        <family val="2"/>
        <scheme val="minor"/>
      </rPr>
      <t xml:space="preserve"> -Активы (млрд. руб)</t>
    </r>
  </si>
  <si>
    <r>
      <t>x</t>
    </r>
    <r>
      <rPr>
        <vertAlign val="subscript"/>
        <sz val="14"/>
        <color theme="0"/>
        <rFont val="Calibri"/>
        <family val="2"/>
        <scheme val="minor"/>
      </rPr>
      <t xml:space="preserve">3 </t>
    </r>
    <r>
      <rPr>
        <sz val="14"/>
        <color theme="0"/>
        <rFont val="Calibri"/>
        <family val="2"/>
        <scheme val="minor"/>
      </rPr>
      <t>- Cредняя стоимость акций (млдр. Руб.)</t>
    </r>
  </si>
  <si>
    <r>
      <t>x</t>
    </r>
    <r>
      <rPr>
        <vertAlign val="subscript"/>
        <sz val="14"/>
        <color theme="0"/>
        <rFont val="Calibri"/>
        <family val="2"/>
        <scheme val="minor"/>
      </rPr>
      <t>4</t>
    </r>
    <r>
      <rPr>
        <sz val="14"/>
        <color theme="0"/>
        <rFont val="Calibri"/>
        <family val="2"/>
        <scheme val="minor"/>
      </rPr>
      <t xml:space="preserve"> -Чистые процентные доходы (млрд. Руб.)</t>
    </r>
  </si>
  <si>
    <r>
      <t>x</t>
    </r>
    <r>
      <rPr>
        <vertAlign val="subscript"/>
        <sz val="14"/>
        <color theme="0"/>
        <rFont val="Calibri"/>
        <family val="2"/>
        <scheme val="minor"/>
      </rPr>
      <t>5</t>
    </r>
    <r>
      <rPr>
        <sz val="14"/>
        <color theme="0"/>
        <rFont val="Calibri"/>
        <family val="2"/>
        <scheme val="minor"/>
      </rPr>
      <t xml:space="preserve"> - Обязательства банка (млрд. руб.)</t>
    </r>
  </si>
  <si>
    <t xml:space="preserve">9.  Основные средства и активы в форме права пользования </t>
  </si>
  <si>
    <t xml:space="preserve">8.  Отложенный налоговый актив </t>
  </si>
  <si>
    <t xml:space="preserve">7.  Требования по производным финансовым инструментам </t>
  </si>
  <si>
    <t xml:space="preserve">6.  Финансовые инструменты, заложенные по договорам репо </t>
  </si>
  <si>
    <t xml:space="preserve">1.  Денежные средства и их эквиваленты </t>
  </si>
  <si>
    <t>2.  Обязательные резервы на счетах в центральных банках</t>
  </si>
  <si>
    <t xml:space="preserve">3.  Средства в банках </t>
  </si>
  <si>
    <t xml:space="preserve">4.  Кредиты и авансы клиентам </t>
  </si>
  <si>
    <t xml:space="preserve">5.  Ценные бумаги </t>
  </si>
  <si>
    <t>10.Активы групп выбытия и внеоборотные активы, удерживаемые для прожажи</t>
  </si>
  <si>
    <t>Процентный доход - Процентный расход</t>
  </si>
  <si>
    <t>Характеристика факторов</t>
  </si>
  <si>
    <t>1. Средства банков</t>
  </si>
  <si>
    <t>2. Средства физ.лиц</t>
  </si>
  <si>
    <t>3. Средства корпоративных клиентов</t>
  </si>
  <si>
    <t>4. Выпущенных долговых ценный бумаг</t>
  </si>
  <si>
    <t>5. Прочие заёмные средства</t>
  </si>
  <si>
    <t>6. Обязательства по поставке ценных бумаг</t>
  </si>
  <si>
    <t>7. Субординированные займы</t>
  </si>
  <si>
    <r>
      <t>x</t>
    </r>
    <r>
      <rPr>
        <vertAlign val="subscript"/>
        <sz val="14"/>
        <color theme="1"/>
        <rFont val="Calibri (Основной текст)"/>
        <charset val="204"/>
      </rPr>
      <t>2</t>
    </r>
    <r>
      <rPr>
        <sz val="14"/>
        <color theme="1"/>
        <rFont val="Calibri"/>
        <family val="2"/>
        <scheme val="minor"/>
      </rPr>
      <t xml:space="preserve"> - Активы</t>
    </r>
  </si>
  <si>
    <r>
      <t>x</t>
    </r>
    <r>
      <rPr>
        <vertAlign val="subscript"/>
        <sz val="14"/>
        <color theme="1"/>
        <rFont val="Calibri (Основной текст)"/>
        <charset val="204"/>
      </rPr>
      <t>4</t>
    </r>
    <r>
      <rPr>
        <sz val="14"/>
        <color theme="1"/>
        <rFont val="Calibri"/>
        <family val="2"/>
        <scheme val="minor"/>
      </rPr>
      <t xml:space="preserve"> - Чистые процентные доходы </t>
    </r>
  </si>
  <si>
    <r>
      <t>x</t>
    </r>
    <r>
      <rPr>
        <vertAlign val="subscript"/>
        <sz val="14"/>
        <color theme="1"/>
        <rFont val="Calibri (Основной текст)"/>
        <charset val="204"/>
      </rPr>
      <t>5</t>
    </r>
    <r>
      <rPr>
        <sz val="14"/>
        <color theme="1"/>
        <rFont val="Calibri"/>
        <family val="2"/>
        <scheme val="minor"/>
      </rPr>
      <t xml:space="preserve"> - Обязательства банка</t>
    </r>
  </si>
  <si>
    <r>
      <t>x</t>
    </r>
    <r>
      <rPr>
        <vertAlign val="subscript"/>
        <sz val="14"/>
        <color theme="1"/>
        <rFont val="Calibri (Основной текст)"/>
        <charset val="204"/>
      </rPr>
      <t>3</t>
    </r>
    <r>
      <rPr>
        <sz val="14"/>
        <color theme="1"/>
        <rFont val="Calibri"/>
        <family val="2"/>
        <scheme val="minor"/>
      </rPr>
      <t xml:space="preserve"> - Cредняя стоимость акций </t>
    </r>
  </si>
  <si>
    <t>Источник факторов</t>
  </si>
  <si>
    <r>
      <t>Источник x</t>
    </r>
    <r>
      <rPr>
        <u/>
        <vertAlign val="subscript"/>
        <sz val="20"/>
        <color theme="10"/>
        <rFont val="Calibri (Основной текст)"/>
        <charset val="204"/>
      </rPr>
      <t>2</t>
    </r>
    <r>
      <rPr>
        <u/>
        <sz val="20"/>
        <color theme="10"/>
        <rFont val="Calibri"/>
        <family val="2"/>
        <scheme val="minor"/>
      </rPr>
      <t>, стр.22</t>
    </r>
  </si>
  <si>
    <r>
      <t>Источник x</t>
    </r>
    <r>
      <rPr>
        <u/>
        <vertAlign val="subscript"/>
        <sz val="20"/>
        <color theme="10"/>
        <rFont val="Calibri (Основной текст)"/>
        <charset val="204"/>
      </rPr>
      <t>3</t>
    </r>
    <r>
      <rPr>
        <u/>
        <sz val="20"/>
        <color theme="10"/>
        <rFont val="Calibri"/>
        <family val="2"/>
        <scheme val="minor"/>
      </rPr>
      <t>, стр.1</t>
    </r>
  </si>
  <si>
    <r>
      <t>Источник x</t>
    </r>
    <r>
      <rPr>
        <u/>
        <vertAlign val="subscript"/>
        <sz val="20"/>
        <color theme="10"/>
        <rFont val="Calibri (Основной текст)"/>
        <charset val="204"/>
      </rPr>
      <t>5</t>
    </r>
    <r>
      <rPr>
        <u/>
        <sz val="20"/>
        <color theme="10"/>
        <rFont val="Calibri"/>
        <family val="2"/>
        <scheme val="minor"/>
      </rPr>
      <t>, стр.3</t>
    </r>
  </si>
  <si>
    <t>Данные взяты с 3-го квартала 2019 года до 1-го квартала 2011 года</t>
  </si>
  <si>
    <t>Линейн</t>
  </si>
  <si>
    <r>
      <t>ꭓ</t>
    </r>
    <r>
      <rPr>
        <vertAlign val="superscript"/>
        <sz val="12"/>
        <color theme="0"/>
        <rFont val="Calibri (Основной текст)"/>
        <charset val="204"/>
      </rPr>
      <t>2</t>
    </r>
    <r>
      <rPr>
        <vertAlign val="subscript"/>
        <sz val="12"/>
        <color theme="0"/>
        <rFont val="Calibri (Основной текст)"/>
        <charset val="204"/>
      </rPr>
      <t>табл</t>
    </r>
  </si>
  <si>
    <r>
      <t>F</t>
    </r>
    <r>
      <rPr>
        <vertAlign val="subscript"/>
        <sz val="12"/>
        <color theme="0"/>
        <rFont val="Calibri (Основной текст)"/>
        <charset val="204"/>
      </rPr>
      <t>табл</t>
    </r>
  </si>
  <si>
    <r>
      <t>F</t>
    </r>
    <r>
      <rPr>
        <vertAlign val="subscript"/>
        <sz val="12"/>
        <color theme="0"/>
        <rFont val="Calibri (Основной текст)"/>
        <charset val="204"/>
      </rPr>
      <t>набл</t>
    </r>
  </si>
  <si>
    <r>
      <t>F</t>
    </r>
    <r>
      <rPr>
        <vertAlign val="subscript"/>
        <sz val="12"/>
        <color rgb="FFFFFFFF"/>
        <rFont val="Calibri (Основной текст)"/>
        <charset val="204"/>
      </rPr>
      <t>табл</t>
    </r>
  </si>
  <si>
    <r>
      <t>F</t>
    </r>
    <r>
      <rPr>
        <vertAlign val="subscript"/>
        <sz val="12"/>
        <color rgb="FFFFFFFF"/>
        <rFont val="Calibri (Основной текст)"/>
        <charset val="204"/>
      </rPr>
      <t>набл</t>
    </r>
  </si>
  <si>
    <t>Палитра</t>
  </si>
  <si>
    <t>4. Устранение гетероскедастичности линейной модели (ВМНК)</t>
  </si>
  <si>
    <t>Ход работы</t>
  </si>
  <si>
    <t>1. Проверка на наличие интеркорреляции факторов</t>
  </si>
  <si>
    <t>Корр</t>
  </si>
  <si>
    <r>
      <t>Видна</t>
    </r>
    <r>
      <rPr>
        <b/>
        <sz val="14"/>
        <color theme="1"/>
        <rFont val="Calibri"/>
        <family val="2"/>
        <scheme val="minor"/>
      </rPr>
      <t xml:space="preserve"> сильная</t>
    </r>
    <r>
      <rPr>
        <sz val="14"/>
        <color theme="1"/>
        <rFont val="Calibri"/>
        <family val="2"/>
        <scheme val="minor"/>
      </rPr>
      <t xml:space="preserve"> интеркорреляция факторов x</t>
    </r>
    <r>
      <rPr>
        <vertAlign val="subscript"/>
        <sz val="14"/>
        <color theme="1"/>
        <rFont val="Calibri (Основной текст)"/>
        <charset val="204"/>
      </rPr>
      <t>1</t>
    </r>
    <r>
      <rPr>
        <sz val="14"/>
        <color theme="1"/>
        <rFont val="Calibri"/>
        <family val="2"/>
        <scheme val="minor"/>
      </rPr>
      <t>, x</t>
    </r>
    <r>
      <rPr>
        <vertAlign val="subscript"/>
        <sz val="14"/>
        <color theme="1"/>
        <rFont val="Calibri (Основной текст)"/>
        <charset val="204"/>
      </rPr>
      <t>2</t>
    </r>
    <r>
      <rPr>
        <sz val="14"/>
        <color theme="1"/>
        <rFont val="Calibri"/>
        <family val="2"/>
        <scheme val="minor"/>
      </rPr>
      <t>, x</t>
    </r>
    <r>
      <rPr>
        <vertAlign val="subscript"/>
        <sz val="14"/>
        <color theme="1"/>
        <rFont val="Calibri (Основной текст)"/>
        <charset val="204"/>
      </rPr>
      <t>5</t>
    </r>
  </si>
  <si>
    <t>2. Устранение интеркорреляции, опираясь на экономическую теорию и эконометрику</t>
  </si>
  <si>
    <r>
      <t>Остаётся парная регрессия YX</t>
    </r>
    <r>
      <rPr>
        <vertAlign val="subscript"/>
        <sz val="14"/>
        <color theme="1"/>
        <rFont val="Calibri (Основной текст)"/>
        <charset val="204"/>
      </rPr>
      <t>2</t>
    </r>
  </si>
  <si>
    <t xml:space="preserve">3. Проверка предпосылок МНК. (Тестирование на гетероскедастичность: Тест Глейзера и Тест Уайта) </t>
  </si>
  <si>
    <t>ВМНК</t>
  </si>
  <si>
    <t>ВМНК(лин)</t>
  </si>
  <si>
    <t>Тест Глейзера(лин)</t>
  </si>
  <si>
    <t>Тест Уайта(лин)</t>
  </si>
  <si>
    <t>5. Построение нелинейных моделей и выбор итоговой</t>
  </si>
  <si>
    <t>Сравнение моделей</t>
  </si>
  <si>
    <t>Логарифмическая</t>
  </si>
  <si>
    <t>Полиномиальная</t>
  </si>
  <si>
    <r>
      <t>R</t>
    </r>
    <r>
      <rPr>
        <vertAlign val="superscript"/>
        <sz val="12"/>
        <color theme="1"/>
        <rFont val="Calibri (Основной текст)"/>
        <charset val="204"/>
      </rPr>
      <t>2</t>
    </r>
  </si>
  <si>
    <t>Значимость</t>
  </si>
  <si>
    <t>x1</t>
  </si>
  <si>
    <t xml:space="preserve">x3 </t>
  </si>
  <si>
    <t>x4</t>
  </si>
  <si>
    <t>x5</t>
  </si>
  <si>
    <t>x2p</t>
  </si>
  <si>
    <t>ln Ŷp</t>
  </si>
  <si>
    <r>
      <t>Линейн Y/x</t>
    </r>
    <r>
      <rPr>
        <vertAlign val="subscript"/>
        <sz val="12"/>
        <color theme="0"/>
        <rFont val="Calibri (Основной текст)"/>
        <charset val="204"/>
      </rPr>
      <t>2</t>
    </r>
    <r>
      <rPr>
        <sz val="12"/>
        <color theme="0"/>
        <rFont val="Calibri"/>
        <family val="2"/>
        <charset val="204"/>
        <scheme val="minor"/>
      </rPr>
      <t xml:space="preserve"> * 1/x</t>
    </r>
    <r>
      <rPr>
        <vertAlign val="subscript"/>
        <sz val="12"/>
        <color theme="0"/>
        <rFont val="Calibri (Основной текст)"/>
        <charset val="204"/>
      </rPr>
      <t>2</t>
    </r>
  </si>
  <si>
    <t>y/x = a/x + b</t>
  </si>
  <si>
    <r>
      <t>1/x</t>
    </r>
    <r>
      <rPr>
        <vertAlign val="subscript"/>
        <sz val="12"/>
        <color theme="1"/>
        <rFont val="Calibri (Основной текст)"/>
        <charset val="204"/>
      </rPr>
      <t>2p</t>
    </r>
  </si>
  <si>
    <t>Y</t>
  </si>
  <si>
    <t>Y-</t>
  </si>
  <si>
    <t>Y+</t>
  </si>
  <si>
    <t>YX2 (нелин)</t>
  </si>
  <si>
    <t>(итог)АД без x3x1x5x4</t>
  </si>
  <si>
    <r>
      <t>0. Постройка АД по исходным данныем и удаление фактора x</t>
    </r>
    <r>
      <rPr>
        <vertAlign val="subscript"/>
        <sz val="14"/>
        <color theme="1"/>
        <rFont val="Calibri (Основной текст)"/>
        <charset val="204"/>
      </rPr>
      <t xml:space="preserve">3 </t>
    </r>
    <r>
      <rPr>
        <sz val="14"/>
        <color theme="1"/>
        <rFont val="Calibri (Основной текст)"/>
        <charset val="204"/>
      </rPr>
      <t>из-за наименьшего значения t-статистики</t>
    </r>
  </si>
  <si>
    <t>Титульные лист</t>
  </si>
  <si>
    <t>Исходные данные</t>
  </si>
  <si>
    <t>6. Интерпретация получанного результата (отчёт)</t>
  </si>
  <si>
    <t>7. Прогноз на 4-й квартал 2019 года</t>
  </si>
  <si>
    <t>Прогноз через временные ряды, реализация на Python</t>
  </si>
  <si>
    <t>R-squared for time series = 0.97 </t>
  </si>
  <si>
    <t>Forecast for the quarter 36 = 28893.244600840328 </t>
  </si>
  <si>
    <t>Forecast for the quarter 37 = 26120.133011204467</t>
  </si>
  <si>
    <t>Фактическое значение ВВП на 4-й квартал 2019</t>
  </si>
  <si>
    <r>
      <t>Y/x</t>
    </r>
    <r>
      <rPr>
        <vertAlign val="subscript"/>
        <sz val="12"/>
        <color theme="0"/>
        <rFont val="Calibri (Основной текст)"/>
        <charset val="204"/>
      </rPr>
      <t>2</t>
    </r>
  </si>
  <si>
    <r>
      <t>Ŷ</t>
    </r>
    <r>
      <rPr>
        <vertAlign val="subscript"/>
        <sz val="12"/>
        <color theme="0"/>
        <rFont val="Calibri (Основной текст)"/>
        <charset val="204"/>
      </rPr>
      <t>p</t>
    </r>
    <r>
      <rPr>
        <sz val="12"/>
        <color theme="0"/>
        <rFont val="Calibri"/>
        <family val="2"/>
        <charset val="204"/>
        <scheme val="minor"/>
      </rPr>
      <t>/x</t>
    </r>
    <r>
      <rPr>
        <vertAlign val="subscript"/>
        <sz val="12"/>
        <color theme="0"/>
        <rFont val="Calibri (Основной текст)"/>
        <charset val="204"/>
      </rPr>
      <t>2</t>
    </r>
  </si>
  <si>
    <r>
      <t>Ŷ</t>
    </r>
    <r>
      <rPr>
        <vertAlign val="subscript"/>
        <sz val="12"/>
        <color theme="0"/>
        <rFont val="Calibri (Основной текст)"/>
        <charset val="204"/>
      </rPr>
      <t>p</t>
    </r>
  </si>
  <si>
    <t>Источник  y</t>
  </si>
  <si>
    <r>
      <t>Ŷ/x̂</t>
    </r>
    <r>
      <rPr>
        <vertAlign val="subscript"/>
        <sz val="12"/>
        <color theme="0"/>
        <rFont val="Calibri (Основной текст)"/>
        <charset val="204"/>
      </rPr>
      <t>2</t>
    </r>
  </si>
  <si>
    <t>Фактическое значение размера активов на 4-й квартал 2019</t>
  </si>
  <si>
    <r>
      <t>ε</t>
    </r>
    <r>
      <rPr>
        <vertAlign val="superscript"/>
        <sz val="12"/>
        <color theme="0"/>
        <rFont val="Calibri (Основной текст)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</si>
</sst>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53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vertAlign val="subscript"/>
      <sz val="12"/>
      <color theme="0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  <font>
      <vertAlign val="subscript"/>
      <sz val="11"/>
      <color theme="0"/>
      <name val="Calibri (Основной текст)"/>
      <charset val="204"/>
    </font>
    <font>
      <sz val="11"/>
      <color rgb="FFFFFFFF"/>
      <name val="Calibri"/>
      <family val="2"/>
      <charset val="204"/>
      <scheme val="minor"/>
    </font>
    <font>
      <vertAlign val="subscript"/>
      <sz val="11"/>
      <color rgb="FFFFFFFF"/>
      <name val="Calibri (Основной текст)"/>
      <charset val="204"/>
    </font>
    <font>
      <vertAlign val="superscript"/>
      <sz val="12"/>
      <color theme="1"/>
      <name val="Calibri (Основной текст)"/>
      <charset val="204"/>
    </font>
    <font>
      <vertAlign val="superscript"/>
      <sz val="11"/>
      <color rgb="FFFFFFFF"/>
      <name val="Calibri (Основной текст)"/>
      <charset val="204"/>
    </font>
    <font>
      <b/>
      <sz val="12"/>
      <color theme="1"/>
      <name val="Calibri"/>
      <family val="2"/>
      <scheme val="minor"/>
    </font>
    <font>
      <vertAlign val="subscript"/>
      <sz val="12"/>
      <color theme="0"/>
      <name val="Calibri (Основной текст)"/>
      <charset val="204"/>
    </font>
    <font>
      <b/>
      <sz val="12"/>
      <color rgb="FFFA7D00"/>
      <name val="Calibri"/>
      <family val="2"/>
      <charset val="204"/>
      <scheme val="minor"/>
    </font>
    <font>
      <vertAlign val="superscript"/>
      <sz val="11"/>
      <color theme="0"/>
      <name val="Calibri (Основной текст)"/>
      <charset val="204"/>
    </font>
    <font>
      <vertAlign val="superscript"/>
      <sz val="12"/>
      <color theme="0"/>
      <name val="Calibri (Основной текст)"/>
      <charset val="204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rgb="FF222222"/>
      <name val="Arial"/>
      <family val="2"/>
    </font>
    <font>
      <sz val="16"/>
      <color rgb="FF222222"/>
      <name val="Times New Roman"/>
      <family val="1"/>
    </font>
    <font>
      <b/>
      <sz val="16"/>
      <color rgb="FF222222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vertAlign val="subscript"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20"/>
      <color theme="0"/>
      <name val="Calibri"/>
      <family val="2"/>
      <charset val="204"/>
      <scheme val="minor"/>
    </font>
    <font>
      <vertAlign val="subscript"/>
      <sz val="14"/>
      <color theme="1"/>
      <name val="Calibri (Основной текст)"/>
      <charset val="204"/>
    </font>
    <font>
      <u/>
      <sz val="18"/>
      <color theme="10"/>
      <name val="Calibri"/>
      <family val="2"/>
      <charset val="204"/>
      <scheme val="minor"/>
    </font>
    <font>
      <u/>
      <sz val="20"/>
      <color theme="10"/>
      <name val="Calibri"/>
      <family val="2"/>
      <scheme val="minor"/>
    </font>
    <font>
      <u/>
      <vertAlign val="subscript"/>
      <sz val="20"/>
      <color theme="10"/>
      <name val="Calibri (Основной текст)"/>
      <charset val="204"/>
    </font>
    <font>
      <sz val="12"/>
      <color rgb="FFFFFFFF"/>
      <name val="Calibri"/>
      <family val="2"/>
      <charset val="204"/>
      <scheme val="minor"/>
    </font>
    <font>
      <vertAlign val="subscript"/>
      <sz val="12"/>
      <color rgb="FFFFFFFF"/>
      <name val="Calibri (Основной текст)"/>
      <charset val="204"/>
    </font>
    <font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sz val="12"/>
      <name val="Calibri"/>
      <family val="2"/>
      <scheme val="minor"/>
    </font>
    <font>
      <i/>
      <sz val="12"/>
      <color theme="0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0E171C"/>
        <bgColor indexed="64"/>
      </patternFill>
    </fill>
    <fill>
      <patternFill patternType="solid">
        <fgColor rgb="FF01184F"/>
        <bgColor indexed="64"/>
      </patternFill>
    </fill>
    <fill>
      <patternFill patternType="solid">
        <fgColor rgb="FF0958B6"/>
        <bgColor indexed="64"/>
      </patternFill>
    </fill>
    <fill>
      <patternFill patternType="solid">
        <fgColor rgb="FF069BFC"/>
        <bgColor indexed="64"/>
      </patternFill>
    </fill>
    <fill>
      <patternFill patternType="solid">
        <fgColor rgb="FF069BFC"/>
      </patternFill>
    </fill>
    <fill>
      <patternFill patternType="solid">
        <fgColor rgb="FF069BFC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0" fillId="8" borderId="0" applyNumberFormat="0" applyBorder="0" applyAlignment="0" applyProtection="0"/>
    <xf numFmtId="0" fontId="23" fillId="9" borderId="24" applyNumberFormat="0" applyAlignment="0" applyProtection="0"/>
    <xf numFmtId="0" fontId="46" fillId="0" borderId="0" applyNumberFormat="0" applyFill="0" applyBorder="0" applyAlignment="0" applyProtection="0"/>
  </cellStyleXfs>
  <cellXfs count="231">
    <xf numFmtId="0" fontId="0" fillId="0" borderId="0" xfId="0"/>
    <xf numFmtId="0" fontId="0" fillId="0" borderId="0" xfId="0" applyAlignment="1">
      <alignment wrapText="1"/>
    </xf>
    <xf numFmtId="0" fontId="9" fillId="0" borderId="0" xfId="5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14" fillId="0" borderId="14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Continuous"/>
    </xf>
    <xf numFmtId="0" fontId="11" fillId="5" borderId="0" xfId="6" applyBorder="1" applyAlignment="1"/>
    <xf numFmtId="0" fontId="12" fillId="6" borderId="0" xfId="7" applyBorder="1" applyAlignment="1"/>
    <xf numFmtId="0" fontId="12" fillId="6" borderId="13" xfId="7" applyBorder="1" applyAlignment="1"/>
    <xf numFmtId="0" fontId="13" fillId="7" borderId="0" xfId="8" applyBorder="1" applyAlignment="1"/>
    <xf numFmtId="0" fontId="11" fillId="5" borderId="13" xfId="6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6" borderId="0" xfId="7"/>
    <xf numFmtId="0" fontId="11" fillId="5" borderId="0" xfId="6"/>
    <xf numFmtId="0" fontId="4" fillId="0" borderId="0" xfId="0" applyFont="1"/>
    <xf numFmtId="0" fontId="21" fillId="0" borderId="0" xfId="0" applyFont="1"/>
    <xf numFmtId="2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3" fillId="9" borderId="24" xfId="10"/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/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/>
    <xf numFmtId="0" fontId="31" fillId="0" borderId="0" xfId="0" applyFont="1" applyAlignment="1">
      <alignment vertical="center" wrapText="1"/>
    </xf>
    <xf numFmtId="0" fontId="10" fillId="8" borderId="1" xfId="9" applyBorder="1"/>
    <xf numFmtId="0" fontId="12" fillId="6" borderId="1" xfId="7" applyBorder="1"/>
    <xf numFmtId="0" fontId="35" fillId="0" borderId="0" xfId="0" applyFont="1"/>
    <xf numFmtId="0" fontId="35" fillId="3" borderId="17" xfId="3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0" fontId="35" fillId="0" borderId="2" xfId="0" applyNumberFormat="1" applyFont="1" applyBorder="1" applyAlignment="1">
      <alignment horizontal="center" vertical="center"/>
    </xf>
    <xf numFmtId="2" fontId="35" fillId="0" borderId="7" xfId="0" applyNumberFormat="1" applyFont="1" applyBorder="1" applyAlignment="1">
      <alignment horizontal="center" vertical="center"/>
    </xf>
    <xf numFmtId="164" fontId="35" fillId="0" borderId="3" xfId="0" applyNumberFormat="1" applyFont="1" applyBorder="1" applyAlignment="1">
      <alignment horizontal="center" vertical="center"/>
    </xf>
    <xf numFmtId="0" fontId="35" fillId="3" borderId="18" xfId="3" applyFont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 vertical="center"/>
    </xf>
    <xf numFmtId="2" fontId="35" fillId="0" borderId="8" xfId="0" applyNumberFormat="1" applyFont="1" applyBorder="1" applyAlignment="1">
      <alignment horizontal="center" vertical="center"/>
    </xf>
    <xf numFmtId="164" fontId="35" fillId="0" borderId="4" xfId="0" applyNumberFormat="1" applyFont="1" applyBorder="1" applyAlignment="1">
      <alignment horizontal="center" vertical="center"/>
    </xf>
    <xf numFmtId="0" fontId="35" fillId="3" borderId="20" xfId="3" applyFont="1" applyBorder="1" applyAlignment="1">
      <alignment horizontal="center" vertical="center"/>
    </xf>
    <xf numFmtId="2" fontId="35" fillId="0" borderId="11" xfId="0" applyNumberFormat="1" applyFont="1" applyBorder="1" applyAlignment="1">
      <alignment horizontal="center" vertical="center"/>
    </xf>
    <xf numFmtId="0" fontId="35" fillId="0" borderId="11" xfId="0" applyNumberFormat="1" applyFont="1" applyBorder="1" applyAlignment="1">
      <alignment horizontal="center" vertical="center"/>
    </xf>
    <xf numFmtId="2" fontId="35" fillId="0" borderId="15" xfId="0" applyNumberFormat="1" applyFont="1" applyBorder="1" applyAlignment="1">
      <alignment horizontal="center" vertical="center"/>
    </xf>
    <xf numFmtId="164" fontId="35" fillId="0" borderId="16" xfId="0" applyNumberFormat="1" applyFont="1" applyBorder="1" applyAlignment="1">
      <alignment horizontal="center" vertical="center"/>
    </xf>
    <xf numFmtId="0" fontId="35" fillId="3" borderId="19" xfId="3" applyFont="1" applyBorder="1" applyAlignment="1">
      <alignment horizontal="center" vertical="center"/>
    </xf>
    <xf numFmtId="2" fontId="35" fillId="0" borderId="5" xfId="0" applyNumberFormat="1" applyFont="1" applyBorder="1" applyAlignment="1">
      <alignment horizontal="center" vertical="center"/>
    </xf>
    <xf numFmtId="0" fontId="35" fillId="0" borderId="5" xfId="0" applyNumberFormat="1" applyFont="1" applyBorder="1" applyAlignment="1">
      <alignment horizontal="center" vertical="center"/>
    </xf>
    <xf numFmtId="164" fontId="35" fillId="0" borderId="6" xfId="0" applyNumberFormat="1" applyFont="1" applyBorder="1" applyAlignment="1">
      <alignment horizontal="center" vertical="center"/>
    </xf>
    <xf numFmtId="4" fontId="35" fillId="0" borderId="3" xfId="0" applyNumberFormat="1" applyFont="1" applyBorder="1" applyAlignment="1">
      <alignment horizontal="center" vertical="center"/>
    </xf>
    <xf numFmtId="4" fontId="35" fillId="0" borderId="4" xfId="0" applyNumberFormat="1" applyFont="1" applyBorder="1" applyAlignment="1">
      <alignment horizontal="center" vertical="center"/>
    </xf>
    <xf numFmtId="0" fontId="35" fillId="0" borderId="1" xfId="0" applyNumberFormat="1" applyFont="1" applyFill="1" applyBorder="1" applyAlignment="1">
      <alignment horizontal="center" vertical="center"/>
    </xf>
    <xf numFmtId="2" fontId="38" fillId="0" borderId="1" xfId="1" applyNumberFormat="1" applyFont="1" applyBorder="1" applyAlignment="1">
      <alignment horizontal="center" vertical="center" wrapText="1"/>
    </xf>
    <xf numFmtId="4" fontId="35" fillId="0" borderId="6" xfId="0" applyNumberFormat="1" applyFont="1" applyBorder="1" applyAlignment="1">
      <alignment horizontal="center" vertical="center"/>
    </xf>
    <xf numFmtId="0" fontId="35" fillId="0" borderId="5" xfId="0" applyNumberFormat="1" applyFont="1" applyBorder="1" applyAlignment="1">
      <alignment horizontal="center" vertical="center" wrapText="1"/>
    </xf>
    <xf numFmtId="2" fontId="38" fillId="0" borderId="5" xfId="1" applyNumberFormat="1" applyFont="1" applyBorder="1" applyAlignment="1">
      <alignment horizontal="center" vertical="center" wrapText="1"/>
    </xf>
    <xf numFmtId="0" fontId="35" fillId="0" borderId="2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5" fillId="10" borderId="0" xfId="0" applyFont="1" applyFill="1"/>
    <xf numFmtId="0" fontId="35" fillId="11" borderId="0" xfId="0" applyFont="1" applyFill="1"/>
    <xf numFmtId="0" fontId="35" fillId="12" borderId="0" xfId="0" applyFont="1" applyFill="1"/>
    <xf numFmtId="0" fontId="35" fillId="13" borderId="0" xfId="0" applyFont="1" applyFill="1"/>
    <xf numFmtId="0" fontId="36" fillId="12" borderId="0" xfId="0" applyFont="1" applyFill="1" applyAlignment="1">
      <alignment horizontal="center" vertical="center"/>
    </xf>
    <xf numFmtId="0" fontId="36" fillId="12" borderId="1" xfId="4" applyFont="1" applyFill="1" applyBorder="1" applyAlignment="1">
      <alignment horizontal="center" vertical="center" wrapText="1"/>
    </xf>
    <xf numFmtId="0" fontId="36" fillId="13" borderId="12" xfId="2" applyFont="1" applyFill="1" applyBorder="1" applyAlignment="1">
      <alignment horizontal="center" vertical="center" wrapText="1"/>
    </xf>
    <xf numFmtId="0" fontId="36" fillId="13" borderId="9" xfId="2" applyFont="1" applyFill="1" applyBorder="1" applyAlignment="1">
      <alignment horizontal="center" vertical="center" wrapText="1"/>
    </xf>
    <xf numFmtId="0" fontId="36" fillId="13" borderId="10" xfId="2" applyFont="1" applyFill="1" applyBorder="1" applyAlignment="1">
      <alignment horizontal="center" vertical="center" wrapText="1"/>
    </xf>
    <xf numFmtId="0" fontId="36" fillId="13" borderId="11" xfId="2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/>
    </xf>
    <xf numFmtId="0" fontId="5" fillId="14" borderId="1" xfId="2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5" fillId="13" borderId="1" xfId="2" applyFill="1" applyBorder="1" applyAlignment="1">
      <alignment horizontal="center" vertical="center"/>
    </xf>
    <xf numFmtId="0" fontId="5" fillId="13" borderId="0" xfId="2" applyFill="1" applyBorder="1" applyAlignment="1">
      <alignment horizontal="center" vertical="center"/>
    </xf>
    <xf numFmtId="0" fontId="6" fillId="13" borderId="9" xfId="2" applyFont="1" applyFill="1" applyBorder="1" applyAlignment="1">
      <alignment vertical="center" wrapText="1"/>
    </xf>
    <xf numFmtId="0" fontId="6" fillId="13" borderId="1" xfId="2" applyFont="1" applyFill="1" applyBorder="1" applyAlignment="1">
      <alignment horizontal="center" vertical="center" wrapText="1"/>
    </xf>
    <xf numFmtId="0" fontId="36" fillId="12" borderId="8" xfId="0" applyFont="1" applyFill="1" applyBorder="1" applyAlignment="1">
      <alignment horizontal="center" vertical="center"/>
    </xf>
    <xf numFmtId="0" fontId="0" fillId="12" borderId="0" xfId="0" applyFill="1"/>
    <xf numFmtId="0" fontId="8" fillId="13" borderId="0" xfId="0" applyFont="1" applyFill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9" fillId="0" borderId="0" xfId="5"/>
    <xf numFmtId="0" fontId="8" fillId="13" borderId="1" xfId="0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0" fillId="0" borderId="22" xfId="0" applyFill="1" applyBorder="1" applyAlignment="1"/>
    <xf numFmtId="0" fontId="0" fillId="0" borderId="22" xfId="0" applyBorder="1"/>
    <xf numFmtId="165" fontId="49" fillId="0" borderId="1" xfId="0" applyNumberFormat="1" applyFont="1" applyBorder="1" applyAlignment="1">
      <alignment horizontal="center" vertical="center"/>
    </xf>
    <xf numFmtId="0" fontId="35" fillId="3" borderId="33" xfId="3" applyFont="1" applyBorder="1" applyAlignment="1">
      <alignment horizontal="center" vertical="center"/>
    </xf>
    <xf numFmtId="2" fontId="35" fillId="0" borderId="30" xfId="0" applyNumberFormat="1" applyFont="1" applyBorder="1" applyAlignment="1">
      <alignment horizontal="center" vertical="center"/>
    </xf>
    <xf numFmtId="0" fontId="35" fillId="0" borderId="30" xfId="0" applyNumberFormat="1" applyFont="1" applyBorder="1" applyAlignment="1">
      <alignment horizontal="center" vertical="center"/>
    </xf>
    <xf numFmtId="4" fontId="35" fillId="0" borderId="34" xfId="0" applyNumberFormat="1" applyFont="1" applyBorder="1" applyAlignment="1">
      <alignment horizontal="center" vertical="center"/>
    </xf>
    <xf numFmtId="4" fontId="35" fillId="0" borderId="16" xfId="0" applyNumberFormat="1" applyFont="1" applyBorder="1" applyAlignment="1">
      <alignment horizontal="center" vertical="center"/>
    </xf>
    <xf numFmtId="165" fontId="38" fillId="0" borderId="2" xfId="0" applyNumberFormat="1" applyFont="1" applyBorder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165" fontId="38" fillId="0" borderId="5" xfId="0" applyNumberFormat="1" applyFont="1" applyBorder="1" applyAlignment="1">
      <alignment horizontal="center" vertical="center"/>
    </xf>
    <xf numFmtId="165" fontId="38" fillId="0" borderId="30" xfId="0" applyNumberFormat="1" applyFont="1" applyBorder="1" applyAlignment="1">
      <alignment horizontal="center" vertical="center"/>
    </xf>
    <xf numFmtId="165" fontId="38" fillId="0" borderId="11" xfId="0" applyNumberFormat="1" applyFont="1" applyBorder="1" applyAlignment="1">
      <alignment horizontal="center" vertical="center"/>
    </xf>
    <xf numFmtId="0" fontId="10" fillId="8" borderId="1" xfId="9" applyBorder="1" applyAlignment="1">
      <alignment horizontal="center" vertical="center"/>
    </xf>
    <xf numFmtId="0" fontId="12" fillId="6" borderId="1" xfId="7" applyBorder="1" applyAlignment="1">
      <alignment horizontal="center" vertical="center"/>
    </xf>
    <xf numFmtId="0" fontId="50" fillId="13" borderId="1" xfId="0" applyFont="1" applyFill="1" applyBorder="1" applyAlignment="1">
      <alignment horizontal="center"/>
    </xf>
    <xf numFmtId="0" fontId="5" fillId="13" borderId="1" xfId="2" applyFont="1" applyFill="1" applyBorder="1" applyAlignment="1">
      <alignment horizontal="center"/>
    </xf>
    <xf numFmtId="0" fontId="8" fillId="12" borderId="1" xfId="0" applyFont="1" applyFill="1" applyBorder="1" applyAlignment="1">
      <alignment horizontal="right" vertical="center"/>
    </xf>
    <xf numFmtId="0" fontId="6" fillId="13" borderId="8" xfId="2" applyFont="1" applyFill="1" applyBorder="1" applyAlignment="1">
      <alignment horizontal="center" vertical="center" wrapText="1"/>
    </xf>
    <xf numFmtId="0" fontId="4" fillId="3" borderId="8" xfId="3" applyFont="1" applyBorder="1" applyAlignment="1">
      <alignment horizontal="center" vertical="center"/>
    </xf>
    <xf numFmtId="0" fontId="6" fillId="13" borderId="31" xfId="2" applyFont="1" applyFill="1" applyBorder="1" applyAlignment="1">
      <alignment horizontal="center" vertical="center" wrapText="1"/>
    </xf>
    <xf numFmtId="2" fontId="4" fillId="0" borderId="31" xfId="0" applyNumberFormat="1" applyFont="1" applyBorder="1" applyAlignment="1">
      <alignment horizontal="center" vertical="center"/>
    </xf>
    <xf numFmtId="0" fontId="4" fillId="0" borderId="0" xfId="0" applyFont="1" applyBorder="1"/>
    <xf numFmtId="0" fontId="6" fillId="12" borderId="8" xfId="4" applyFont="1" applyFill="1" applyBorder="1" applyAlignment="1">
      <alignment horizontal="center" vertical="center" wrapText="1"/>
    </xf>
    <xf numFmtId="0" fontId="35" fillId="3" borderId="1" xfId="3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4" fontId="51" fillId="0" borderId="0" xfId="0" applyNumberFormat="1" applyFont="1"/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1" fillId="3" borderId="19" xfId="3" applyNumberFormat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11" fillId="5" borderId="3" xfId="6" applyBorder="1"/>
    <xf numFmtId="0" fontId="4" fillId="0" borderId="0" xfId="0" applyFont="1" applyAlignment="1">
      <alignment horizontal="right"/>
    </xf>
    <xf numFmtId="0" fontId="46" fillId="3" borderId="6" xfId="11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9" fillId="0" borderId="1" xfId="5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vertical="center" wrapText="1"/>
    </xf>
    <xf numFmtId="0" fontId="36" fillId="12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 wrapText="1"/>
    </xf>
    <xf numFmtId="0" fontId="0" fillId="0" borderId="22" xfId="0" applyBorder="1" applyAlignment="1"/>
    <xf numFmtId="0" fontId="0" fillId="0" borderId="0" xfId="0" applyBorder="1" applyAlignment="1"/>
    <xf numFmtId="0" fontId="5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8" fillId="13" borderId="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5" fillId="0" borderId="0" xfId="0" applyFont="1"/>
    <xf numFmtId="0" fontId="35" fillId="0" borderId="23" xfId="0" applyFont="1" applyBorder="1" applyAlignment="1">
      <alignment horizontal="center"/>
    </xf>
    <xf numFmtId="0" fontId="35" fillId="13" borderId="22" xfId="0" applyFont="1" applyFill="1" applyBorder="1" applyAlignment="1">
      <alignment horizontal="center"/>
    </xf>
    <xf numFmtId="0" fontId="35" fillId="13" borderId="0" xfId="0" applyFont="1" applyFill="1" applyAlignment="1">
      <alignment horizontal="center"/>
    </xf>
    <xf numFmtId="0" fontId="35" fillId="13" borderId="25" xfId="0" applyFont="1" applyFill="1" applyBorder="1" applyAlignment="1">
      <alignment horizontal="center"/>
    </xf>
    <xf numFmtId="0" fontId="39" fillId="12" borderId="8" xfId="2" applyFont="1" applyFill="1" applyBorder="1" applyAlignment="1">
      <alignment horizontal="center" vertical="center"/>
    </xf>
    <xf numFmtId="0" fontId="39" fillId="12" borderId="32" xfId="2" applyFont="1" applyFill="1" applyBorder="1" applyAlignment="1">
      <alignment horizontal="center" vertical="center"/>
    </xf>
    <xf numFmtId="0" fontId="39" fillId="12" borderId="31" xfId="2" applyFont="1" applyFill="1" applyBorder="1" applyAlignment="1">
      <alignment horizontal="center" vertical="center"/>
    </xf>
    <xf numFmtId="0" fontId="39" fillId="11" borderId="11" xfId="2" applyFont="1" applyFill="1" applyBorder="1" applyAlignment="1">
      <alignment horizontal="center" vertical="center"/>
    </xf>
    <xf numFmtId="0" fontId="39" fillId="11" borderId="21" xfId="2" applyFont="1" applyFill="1" applyBorder="1" applyAlignment="1">
      <alignment horizontal="center" vertical="center"/>
    </xf>
    <xf numFmtId="0" fontId="39" fillId="11" borderId="30" xfId="2" applyFont="1" applyFill="1" applyBorder="1" applyAlignment="1">
      <alignment horizontal="center" vertical="center"/>
    </xf>
    <xf numFmtId="0" fontId="35" fillId="11" borderId="25" xfId="0" applyFont="1" applyFill="1" applyBorder="1" applyAlignment="1">
      <alignment horizontal="center"/>
    </xf>
    <xf numFmtId="0" fontId="35" fillId="11" borderId="29" xfId="0" applyFont="1" applyFill="1" applyBorder="1" applyAlignment="1">
      <alignment horizontal="center"/>
    </xf>
    <xf numFmtId="0" fontId="39" fillId="12" borderId="15" xfId="2" applyFont="1" applyFill="1" applyBorder="1" applyAlignment="1">
      <alignment horizontal="center" vertical="center"/>
    </xf>
    <xf numFmtId="0" fontId="39" fillId="12" borderId="23" xfId="2" applyFont="1" applyFill="1" applyBorder="1" applyAlignment="1">
      <alignment horizontal="center" vertical="center"/>
    </xf>
    <xf numFmtId="0" fontId="39" fillId="12" borderId="26" xfId="2" applyFont="1" applyFill="1" applyBorder="1" applyAlignment="1">
      <alignment horizontal="center" vertical="center"/>
    </xf>
    <xf numFmtId="0" fontId="39" fillId="12" borderId="22" xfId="2" applyFont="1" applyFill="1" applyBorder="1" applyAlignment="1">
      <alignment horizontal="center" vertical="center"/>
    </xf>
    <xf numFmtId="0" fontId="39" fillId="12" borderId="0" xfId="2" applyFont="1" applyFill="1" applyBorder="1" applyAlignment="1">
      <alignment horizontal="center" vertical="center"/>
    </xf>
    <xf numFmtId="0" fontId="39" fillId="12" borderId="25" xfId="2" applyFont="1" applyFill="1" applyBorder="1" applyAlignment="1">
      <alignment horizontal="center" vertical="center"/>
    </xf>
    <xf numFmtId="0" fontId="39" fillId="12" borderId="27" xfId="2" applyFont="1" applyFill="1" applyBorder="1" applyAlignment="1">
      <alignment horizontal="center" vertical="center"/>
    </xf>
    <xf numFmtId="0" fontId="39" fillId="12" borderId="28" xfId="2" applyFont="1" applyFill="1" applyBorder="1" applyAlignment="1">
      <alignment horizontal="center" vertical="center"/>
    </xf>
    <xf numFmtId="0" fontId="39" fillId="12" borderId="29" xfId="2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28" xfId="0" applyFont="1" applyBorder="1"/>
    <xf numFmtId="0" fontId="41" fillId="0" borderId="15" xfId="5" applyFont="1" applyBorder="1" applyAlignment="1">
      <alignment horizontal="center" vertical="center"/>
    </xf>
    <xf numFmtId="0" fontId="41" fillId="0" borderId="23" xfId="5" applyFont="1" applyBorder="1" applyAlignment="1">
      <alignment horizontal="center" vertical="center"/>
    </xf>
    <xf numFmtId="0" fontId="41" fillId="0" borderId="22" xfId="5" applyFont="1" applyBorder="1" applyAlignment="1">
      <alignment horizontal="center" vertical="center"/>
    </xf>
    <xf numFmtId="0" fontId="41" fillId="0" borderId="0" xfId="5" applyFont="1" applyBorder="1" applyAlignment="1">
      <alignment horizontal="center" vertical="center"/>
    </xf>
    <xf numFmtId="0" fontId="35" fillId="0" borderId="2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wrapText="1"/>
    </xf>
    <xf numFmtId="0" fontId="42" fillId="0" borderId="23" xfId="5" applyFont="1" applyBorder="1" applyAlignment="1">
      <alignment horizontal="center" vertical="center"/>
    </xf>
    <xf numFmtId="0" fontId="42" fillId="0" borderId="26" xfId="5" applyFont="1" applyBorder="1" applyAlignment="1">
      <alignment horizontal="center" vertical="center"/>
    </xf>
    <xf numFmtId="0" fontId="42" fillId="0" borderId="0" xfId="5" applyFont="1" applyBorder="1" applyAlignment="1">
      <alignment horizontal="center" vertical="center"/>
    </xf>
    <xf numFmtId="0" fontId="42" fillId="0" borderId="25" xfId="5" applyFont="1" applyBorder="1" applyAlignment="1">
      <alignment horizontal="center" vertical="center"/>
    </xf>
    <xf numFmtId="0" fontId="8" fillId="13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11" fillId="5" borderId="0" xfId="6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1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3" fillId="9" borderId="1" xfId="10" applyBorder="1"/>
    <xf numFmtId="0" fontId="12" fillId="6" borderId="6" xfId="7" applyBorder="1"/>
    <xf numFmtId="0" fontId="0" fillId="0" borderId="0" xfId="0" applyFill="1" applyBorder="1" applyAlignment="1">
      <alignment horizontal="center" vertical="center"/>
    </xf>
    <xf numFmtId="0" fontId="8" fillId="13" borderId="3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" fillId="3" borderId="36" xfId="3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8" fillId="13" borderId="2" xfId="0" applyFont="1" applyFill="1" applyBorder="1" applyAlignment="1">
      <alignment horizontal="center" vertical="center" wrapText="1"/>
    </xf>
    <xf numFmtId="0" fontId="1" fillId="3" borderId="5" xfId="3" applyNumberFormat="1" applyBorder="1" applyAlignment="1">
      <alignment horizontal="center" vertical="center"/>
    </xf>
    <xf numFmtId="0" fontId="0" fillId="0" borderId="1" xfId="0" applyBorder="1"/>
    <xf numFmtId="0" fontId="13" fillId="7" borderId="13" xfId="8" applyBorder="1" applyAlignment="1"/>
  </cellXfs>
  <cellStyles count="12">
    <cellStyle name="20% — акцент1" xfId="9" builtinId="30"/>
    <cellStyle name="20% — акцент5" xfId="3" builtinId="46"/>
    <cellStyle name="Акцент1" xfId="4" builtinId="29"/>
    <cellStyle name="Акцент5" xfId="2" builtinId="45"/>
    <cellStyle name="Вычисление" xfId="10" builtinId="22"/>
    <cellStyle name="Гиперссылка" xfId="5" builtinId="8"/>
    <cellStyle name="Нейтральный" xfId="8" builtinId="28"/>
    <cellStyle name="Обычный" xfId="0" builtinId="0"/>
    <cellStyle name="Обычный_Сайт_общие_табл курс" xfId="1" xr:uid="{00000000-0005-0000-0000-000003000000}"/>
    <cellStyle name="Плохой" xfId="7" builtinId="27"/>
    <cellStyle name="Текст предупреждения" xfId="11" builtinId="11"/>
    <cellStyle name="Хороший" xfId="6" builtinId="26"/>
  </cellStyles>
  <dxfs count="0"/>
  <tableStyles count="0" defaultTableStyle="TableStyleMedium2" defaultPivotStyle="PivotStyleLight16"/>
  <colors>
    <mruColors>
      <color rgb="FF0958B6"/>
      <color rgb="FF069BFC"/>
      <color rgb="FF00EFAD"/>
      <color rgb="FF01184F"/>
      <color rgb="FF0E171C"/>
      <color rgb="FF3535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Показательная:</a:t>
            </a:r>
            <a:r>
              <a:rPr lang="ru-RU" baseline="0"/>
              <a:t> Поле корреляции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5447922134733158"/>
                  <c:y val="1.207349081364829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'YX2 (нелин)'!$B$2:$B$36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'YX2 (нелин)'!$A$2:$A$36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7-6D41-A4B1-3C7B82E70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74480"/>
        <c:axId val="809540880"/>
      </c:scatterChart>
      <c:valAx>
        <c:axId val="75677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40880"/>
        <c:crosses val="autoZero"/>
        <c:crossBetween val="midCat"/>
      </c:valAx>
      <c:valAx>
        <c:axId val="809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7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x1 - </a:t>
            </a:r>
            <a:r>
              <a:rPr lang="ru-RU"/>
              <a:t>Выдано кредитов и авансов клиентам(млрд.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Исх.Данные!$D$2:$D$36</c:f>
              <c:numCache>
                <c:formatCode>0.00</c:formatCode>
                <c:ptCount val="35"/>
                <c:pt idx="0">
                  <c:v>6339.4</c:v>
                </c:pt>
                <c:pt idx="1">
                  <c:v>6706.9</c:v>
                </c:pt>
                <c:pt idx="2">
                  <c:v>7311.4</c:v>
                </c:pt>
                <c:pt idx="3">
                  <c:v>8382.1</c:v>
                </c:pt>
                <c:pt idx="4">
                  <c:v>8896.6</c:v>
                </c:pt>
                <c:pt idx="5">
                  <c:v>9424.2000000000007</c:v>
                </c:pt>
                <c:pt idx="6">
                  <c:v>10490.9</c:v>
                </c:pt>
                <c:pt idx="7">
                  <c:v>11064.3</c:v>
                </c:pt>
                <c:pt idx="8">
                  <c:v>11213</c:v>
                </c:pt>
                <c:pt idx="9">
                  <c:v>11718.2</c:v>
                </c:pt>
                <c:pt idx="10">
                  <c:v>12374.9</c:v>
                </c:pt>
                <c:pt idx="11">
                  <c:v>13544</c:v>
                </c:pt>
                <c:pt idx="12">
                  <c:v>14437.3</c:v>
                </c:pt>
                <c:pt idx="13">
                  <c:v>14831.1</c:v>
                </c:pt>
                <c:pt idx="14">
                  <c:v>15865</c:v>
                </c:pt>
                <c:pt idx="15">
                  <c:v>18626.099999999999</c:v>
                </c:pt>
                <c:pt idx="16">
                  <c:v>18312.3</c:v>
                </c:pt>
                <c:pt idx="17">
                  <c:v>17781</c:v>
                </c:pt>
                <c:pt idx="18">
                  <c:v>19092.900000000001</c:v>
                </c:pt>
                <c:pt idx="19">
                  <c:v>19924.3</c:v>
                </c:pt>
                <c:pt idx="20">
                  <c:v>19740.2</c:v>
                </c:pt>
                <c:pt idx="21">
                  <c:v>19220.5</c:v>
                </c:pt>
                <c:pt idx="22">
                  <c:v>19096.599999999999</c:v>
                </c:pt>
                <c:pt idx="23">
                  <c:v>18664.7</c:v>
                </c:pt>
                <c:pt idx="24">
                  <c:v>18168</c:v>
                </c:pt>
                <c:pt idx="25">
                  <c:v>19030.7</c:v>
                </c:pt>
                <c:pt idx="26">
                  <c:v>19498</c:v>
                </c:pt>
                <c:pt idx="27">
                  <c:v>19891.2</c:v>
                </c:pt>
                <c:pt idx="28">
                  <c:v>18579.3</c:v>
                </c:pt>
                <c:pt idx="29">
                  <c:v>18014.7</c:v>
                </c:pt>
                <c:pt idx="30">
                  <c:v>18654.599999999999</c:v>
                </c:pt>
                <c:pt idx="31">
                  <c:v>19585</c:v>
                </c:pt>
                <c:pt idx="32">
                  <c:v>19353</c:v>
                </c:pt>
                <c:pt idx="33">
                  <c:v>19207.2</c:v>
                </c:pt>
                <c:pt idx="34">
                  <c:v>19787.5</c:v>
                </c:pt>
              </c:numCache>
            </c:numRef>
          </c:xVal>
          <c:yVal>
            <c:numRef>
              <c:f>'АД(исх)'!$C$29:$C$63</c:f>
              <c:numCache>
                <c:formatCode>General</c:formatCode>
                <c:ptCount val="35"/>
                <c:pt idx="0">
                  <c:v>-1219.0300954330814</c:v>
                </c:pt>
                <c:pt idx="1">
                  <c:v>-92.196958493685088</c:v>
                </c:pt>
                <c:pt idx="2">
                  <c:v>909.97890097349591</c:v>
                </c:pt>
                <c:pt idx="3">
                  <c:v>51.225842078478308</c:v>
                </c:pt>
                <c:pt idx="4">
                  <c:v>-531.2541437958389</c:v>
                </c:pt>
                <c:pt idx="5">
                  <c:v>347.84151811222546</c:v>
                </c:pt>
                <c:pt idx="6">
                  <c:v>1161.0816515904153</c:v>
                </c:pt>
                <c:pt idx="7">
                  <c:v>-312.54462485563636</c:v>
                </c:pt>
                <c:pt idx="8">
                  <c:v>-976.77842954053267</c:v>
                </c:pt>
                <c:pt idx="9">
                  <c:v>-138.16183957193061</c:v>
                </c:pt>
                <c:pt idx="10">
                  <c:v>963.9792755120834</c:v>
                </c:pt>
                <c:pt idx="11">
                  <c:v>1662.7144779504597</c:v>
                </c:pt>
                <c:pt idx="12">
                  <c:v>-1481.6096878110511</c:v>
                </c:pt>
                <c:pt idx="13">
                  <c:v>-8.7361902196716983</c:v>
                </c:pt>
                <c:pt idx="14">
                  <c:v>1106.1192399914398</c:v>
                </c:pt>
                <c:pt idx="15">
                  <c:v>1784.4435708533565</c:v>
                </c:pt>
                <c:pt idx="16">
                  <c:v>-1705.6967407564989</c:v>
                </c:pt>
                <c:pt idx="17">
                  <c:v>-603.36634884666637</c:v>
                </c:pt>
                <c:pt idx="18">
                  <c:v>622.17914414546976</c:v>
                </c:pt>
                <c:pt idx="19">
                  <c:v>1447.698883104189</c:v>
                </c:pt>
                <c:pt idx="20">
                  <c:v>-2981.8625996756127</c:v>
                </c:pt>
                <c:pt idx="21">
                  <c:v>-1396.4987214102657</c:v>
                </c:pt>
                <c:pt idx="22">
                  <c:v>292.38870389484509</c:v>
                </c:pt>
                <c:pt idx="23">
                  <c:v>1882.1298486616361</c:v>
                </c:pt>
                <c:pt idx="24">
                  <c:v>-1763.8201136074931</c:v>
                </c:pt>
                <c:pt idx="25">
                  <c:v>-1036.8443396303446</c:v>
                </c:pt>
                <c:pt idx="26">
                  <c:v>145.4665438475713</c:v>
                </c:pt>
                <c:pt idx="27">
                  <c:v>1837.4485336387188</c:v>
                </c:pt>
                <c:pt idx="28">
                  <c:v>-1214.5227279750543</c:v>
                </c:pt>
                <c:pt idx="29">
                  <c:v>159.92684107368041</c:v>
                </c:pt>
                <c:pt idx="30">
                  <c:v>1505.8429558200478</c:v>
                </c:pt>
                <c:pt idx="31">
                  <c:v>1950.5564508414209</c:v>
                </c:pt>
                <c:pt idx="32">
                  <c:v>-2813.183306794188</c:v>
                </c:pt>
                <c:pt idx="33">
                  <c:v>-855.66937734607927</c:v>
                </c:pt>
                <c:pt idx="34">
                  <c:v>1300.753863674312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C9-6F4E-BAB6-66F014712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268335"/>
        <c:axId val="1912286511"/>
      </c:scatterChart>
      <c:valAx>
        <c:axId val="1932268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x1 - </a:t>
                </a:r>
                <a:r>
                  <a:rPr lang="ru-RU"/>
                  <a:t>Выдано кредитов и авансов клиентам(млрд. Руб.)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12286511"/>
        <c:crosses val="autoZero"/>
        <c:crossBetween val="midCat"/>
      </c:valAx>
      <c:valAx>
        <c:axId val="1912286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22683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'АД(исх)'!$E$2:$E$36</c:f>
              <c:strCache>
                <c:ptCount val="21"/>
                <c:pt idx="9">
                  <c:v>F</c:v>
                </c:pt>
                <c:pt idx="10">
                  <c:v>48,23556019</c:v>
                </c:pt>
                <c:pt idx="14">
                  <c:v>P-Значение</c:v>
                </c:pt>
                <c:pt idx="15">
                  <c:v>1,13773E-09</c:v>
                </c:pt>
                <c:pt idx="16">
                  <c:v>0,227531158</c:v>
                </c:pt>
                <c:pt idx="17">
                  <c:v>0,033834938</c:v>
                </c:pt>
                <c:pt idx="18">
                  <c:v>0,348529272</c:v>
                </c:pt>
                <c:pt idx="19">
                  <c:v>0,144943577</c:v>
                </c:pt>
                <c:pt idx="20">
                  <c:v>0,080203369</c:v>
                </c:pt>
              </c:strCache>
            </c:strRef>
          </c:xVal>
          <c:yVal>
            <c:numRef>
              <c:f>'АД(исх)'!$C$29:$C$63</c:f>
              <c:numCache>
                <c:formatCode>General</c:formatCode>
                <c:ptCount val="35"/>
                <c:pt idx="0">
                  <c:v>-1219.0300954330814</c:v>
                </c:pt>
                <c:pt idx="1">
                  <c:v>-92.196958493685088</c:v>
                </c:pt>
                <c:pt idx="2">
                  <c:v>909.97890097349591</c:v>
                </c:pt>
                <c:pt idx="3">
                  <c:v>51.225842078478308</c:v>
                </c:pt>
                <c:pt idx="4">
                  <c:v>-531.2541437958389</c:v>
                </c:pt>
                <c:pt idx="5">
                  <c:v>347.84151811222546</c:v>
                </c:pt>
                <c:pt idx="6">
                  <c:v>1161.0816515904153</c:v>
                </c:pt>
                <c:pt idx="7">
                  <c:v>-312.54462485563636</c:v>
                </c:pt>
                <c:pt idx="8">
                  <c:v>-976.77842954053267</c:v>
                </c:pt>
                <c:pt idx="9">
                  <c:v>-138.16183957193061</c:v>
                </c:pt>
                <c:pt idx="10">
                  <c:v>963.9792755120834</c:v>
                </c:pt>
                <c:pt idx="11">
                  <c:v>1662.7144779504597</c:v>
                </c:pt>
                <c:pt idx="12">
                  <c:v>-1481.6096878110511</c:v>
                </c:pt>
                <c:pt idx="13">
                  <c:v>-8.7361902196716983</c:v>
                </c:pt>
                <c:pt idx="14">
                  <c:v>1106.1192399914398</c:v>
                </c:pt>
                <c:pt idx="15">
                  <c:v>1784.4435708533565</c:v>
                </c:pt>
                <c:pt idx="16">
                  <c:v>-1705.6967407564989</c:v>
                </c:pt>
                <c:pt idx="17">
                  <c:v>-603.36634884666637</c:v>
                </c:pt>
                <c:pt idx="18">
                  <c:v>622.17914414546976</c:v>
                </c:pt>
                <c:pt idx="19">
                  <c:v>1447.698883104189</c:v>
                </c:pt>
                <c:pt idx="20">
                  <c:v>-2981.8625996756127</c:v>
                </c:pt>
                <c:pt idx="21">
                  <c:v>-1396.4987214102657</c:v>
                </c:pt>
                <c:pt idx="22">
                  <c:v>292.38870389484509</c:v>
                </c:pt>
                <c:pt idx="23">
                  <c:v>1882.1298486616361</c:v>
                </c:pt>
                <c:pt idx="24">
                  <c:v>-1763.8201136074931</c:v>
                </c:pt>
                <c:pt idx="25">
                  <c:v>-1036.8443396303446</c:v>
                </c:pt>
                <c:pt idx="26">
                  <c:v>145.4665438475713</c:v>
                </c:pt>
                <c:pt idx="27">
                  <c:v>1837.4485336387188</c:v>
                </c:pt>
                <c:pt idx="28">
                  <c:v>-1214.5227279750543</c:v>
                </c:pt>
                <c:pt idx="29">
                  <c:v>159.92684107368041</c:v>
                </c:pt>
                <c:pt idx="30">
                  <c:v>1505.8429558200478</c:v>
                </c:pt>
                <c:pt idx="31">
                  <c:v>1950.5564508414209</c:v>
                </c:pt>
                <c:pt idx="32">
                  <c:v>-2813.183306794188</c:v>
                </c:pt>
                <c:pt idx="33">
                  <c:v>-855.66937734607927</c:v>
                </c:pt>
                <c:pt idx="34">
                  <c:v>1300.753863674312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F-F647-BA6D-A9F43FA4D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999311"/>
        <c:axId val="2022687279"/>
      </c:scatterChart>
      <c:valAx>
        <c:axId val="1960999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22687279"/>
        <c:crosses val="autoZero"/>
        <c:crossBetween val="midCat"/>
      </c:valAx>
      <c:valAx>
        <c:axId val="2022687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0999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x3 - C</a:t>
            </a:r>
            <a:r>
              <a:rPr lang="ru-RU"/>
              <a:t>редняя стоимость акций (млдр.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'АД(исх)'!$F$2:$F$36</c:f>
              <c:strCache>
                <c:ptCount val="35"/>
                <c:pt idx="9">
                  <c:v>Значимость F</c:v>
                </c:pt>
                <c:pt idx="10">
                  <c:v>3,54057E-13</c:v>
                </c:pt>
                <c:pt idx="14">
                  <c:v>Нижние 95%</c:v>
                </c:pt>
                <c:pt idx="15">
                  <c:v>8139,786336</c:v>
                </c:pt>
                <c:pt idx="16">
                  <c:v>-1,008187005</c:v>
                </c:pt>
                <c:pt idx="17">
                  <c:v>0,323645264</c:v>
                </c:pt>
                <c:pt idx="18">
                  <c:v>-50119000080</c:v>
                </c:pt>
                <c:pt idx="19">
                  <c:v>-1,291201042</c:v>
                </c:pt>
                <c:pt idx="20">
                  <c:v>-7,59430186</c:v>
                </c:pt>
                <c:pt idx="24">
                  <c:v>ВЫВОД ВЕРОЯТНОСТИ</c:v>
                </c:pt>
                <c:pt idx="26">
                  <c:v>Персентиль</c:v>
                </c:pt>
                <c:pt idx="27">
                  <c:v>1,428571429</c:v>
                </c:pt>
                <c:pt idx="28">
                  <c:v>4,285714286</c:v>
                </c:pt>
                <c:pt idx="29">
                  <c:v>7,142857143</c:v>
                </c:pt>
                <c:pt idx="30">
                  <c:v>10</c:v>
                </c:pt>
                <c:pt idx="31">
                  <c:v>12,85714286</c:v>
                </c:pt>
                <c:pt idx="32">
                  <c:v>15,71428571</c:v>
                </c:pt>
                <c:pt idx="33">
                  <c:v>18,57142857</c:v>
                </c:pt>
                <c:pt idx="34">
                  <c:v>21,42857143</c:v>
                </c:pt>
              </c:strCache>
            </c:strRef>
          </c:xVal>
          <c:yVal>
            <c:numRef>
              <c:f>'АД(исх)'!$C$29:$C$63</c:f>
              <c:numCache>
                <c:formatCode>General</c:formatCode>
                <c:ptCount val="35"/>
                <c:pt idx="0">
                  <c:v>-1219.0300954330814</c:v>
                </c:pt>
                <c:pt idx="1">
                  <c:v>-92.196958493685088</c:v>
                </c:pt>
                <c:pt idx="2">
                  <c:v>909.97890097349591</c:v>
                </c:pt>
                <c:pt idx="3">
                  <c:v>51.225842078478308</c:v>
                </c:pt>
                <c:pt idx="4">
                  <c:v>-531.2541437958389</c:v>
                </c:pt>
                <c:pt idx="5">
                  <c:v>347.84151811222546</c:v>
                </c:pt>
                <c:pt idx="6">
                  <c:v>1161.0816515904153</c:v>
                </c:pt>
                <c:pt idx="7">
                  <c:v>-312.54462485563636</c:v>
                </c:pt>
                <c:pt idx="8">
                  <c:v>-976.77842954053267</c:v>
                </c:pt>
                <c:pt idx="9">
                  <c:v>-138.16183957193061</c:v>
                </c:pt>
                <c:pt idx="10">
                  <c:v>963.9792755120834</c:v>
                </c:pt>
                <c:pt idx="11">
                  <c:v>1662.7144779504597</c:v>
                </c:pt>
                <c:pt idx="12">
                  <c:v>-1481.6096878110511</c:v>
                </c:pt>
                <c:pt idx="13">
                  <c:v>-8.7361902196716983</c:v>
                </c:pt>
                <c:pt idx="14">
                  <c:v>1106.1192399914398</c:v>
                </c:pt>
                <c:pt idx="15">
                  <c:v>1784.4435708533565</c:v>
                </c:pt>
                <c:pt idx="16">
                  <c:v>-1705.6967407564989</c:v>
                </c:pt>
                <c:pt idx="17">
                  <c:v>-603.36634884666637</c:v>
                </c:pt>
                <c:pt idx="18">
                  <c:v>622.17914414546976</c:v>
                </c:pt>
                <c:pt idx="19">
                  <c:v>1447.698883104189</c:v>
                </c:pt>
                <c:pt idx="20">
                  <c:v>-2981.8625996756127</c:v>
                </c:pt>
                <c:pt idx="21">
                  <c:v>-1396.4987214102657</c:v>
                </c:pt>
                <c:pt idx="22">
                  <c:v>292.38870389484509</c:v>
                </c:pt>
                <c:pt idx="23">
                  <c:v>1882.1298486616361</c:v>
                </c:pt>
                <c:pt idx="24">
                  <c:v>-1763.8201136074931</c:v>
                </c:pt>
                <c:pt idx="25">
                  <c:v>-1036.8443396303446</c:v>
                </c:pt>
                <c:pt idx="26">
                  <c:v>145.4665438475713</c:v>
                </c:pt>
                <c:pt idx="27">
                  <c:v>1837.4485336387188</c:v>
                </c:pt>
                <c:pt idx="28">
                  <c:v>-1214.5227279750543</c:v>
                </c:pt>
                <c:pt idx="29">
                  <c:v>159.92684107368041</c:v>
                </c:pt>
                <c:pt idx="30">
                  <c:v>1505.8429558200478</c:v>
                </c:pt>
                <c:pt idx="31">
                  <c:v>1950.5564508414209</c:v>
                </c:pt>
                <c:pt idx="32">
                  <c:v>-2813.183306794188</c:v>
                </c:pt>
                <c:pt idx="33">
                  <c:v>-855.66937734607927</c:v>
                </c:pt>
                <c:pt idx="34">
                  <c:v>1300.753863674312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A-2746-9204-F59C72B51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333023"/>
        <c:axId val="2028191455"/>
      </c:scatterChart>
      <c:valAx>
        <c:axId val="2018333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x3 - C</a:t>
                </a:r>
                <a:r>
                  <a:rPr lang="ru-RU"/>
                  <a:t>редняя стоимость акций (млдр. Руб.)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28191455"/>
        <c:crosses val="autoZero"/>
        <c:crossBetween val="midCat"/>
      </c:valAx>
      <c:valAx>
        <c:axId val="2028191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3330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'АД(исх)'!$G$2:$G$36</c:f>
              <c:strCache>
                <c:ptCount val="35"/>
                <c:pt idx="14">
                  <c:v>Верхние 95%</c:v>
                </c:pt>
                <c:pt idx="15">
                  <c:v>13078,20952</c:v>
                </c:pt>
                <c:pt idx="16">
                  <c:v>0,249849107</c:v>
                </c:pt>
                <c:pt idx="17">
                  <c:v>7,586516995</c:v>
                </c:pt>
                <c:pt idx="18">
                  <c:v>18260803779</c:v>
                </c:pt>
                <c:pt idx="19">
                  <c:v>8,360102158</c:v>
                </c:pt>
                <c:pt idx="20">
                  <c:v>0,45721041</c:v>
                </c:pt>
                <c:pt idx="26">
                  <c:v>y - ВВП(млрд.руб.)</c:v>
                </c:pt>
                <c:pt idx="27">
                  <c:v>13024,79954</c:v>
                </c:pt>
                <c:pt idx="28">
                  <c:v>14434,82231</c:v>
                </c:pt>
                <c:pt idx="29">
                  <c:v>15182,7764</c:v>
                </c:pt>
                <c:pt idx="30">
                  <c:v>15745,58357</c:v>
                </c:pt>
                <c:pt idx="31">
                  <c:v>16370,0029</c:v>
                </c:pt>
                <c:pt idx="32">
                  <c:v>16435,99557</c:v>
                </c:pt>
                <c:pt idx="33">
                  <c:v>16908,79543</c:v>
                </c:pt>
                <c:pt idx="34">
                  <c:v>17311,39364</c:v>
                </c:pt>
              </c:strCache>
            </c:strRef>
          </c:xVal>
          <c:yVal>
            <c:numRef>
              <c:f>'АД(исх)'!$C$29:$C$63</c:f>
              <c:numCache>
                <c:formatCode>General</c:formatCode>
                <c:ptCount val="35"/>
                <c:pt idx="0">
                  <c:v>-1219.0300954330814</c:v>
                </c:pt>
                <c:pt idx="1">
                  <c:v>-92.196958493685088</c:v>
                </c:pt>
                <c:pt idx="2">
                  <c:v>909.97890097349591</c:v>
                </c:pt>
                <c:pt idx="3">
                  <c:v>51.225842078478308</c:v>
                </c:pt>
                <c:pt idx="4">
                  <c:v>-531.2541437958389</c:v>
                </c:pt>
                <c:pt idx="5">
                  <c:v>347.84151811222546</c:v>
                </c:pt>
                <c:pt idx="6">
                  <c:v>1161.0816515904153</c:v>
                </c:pt>
                <c:pt idx="7">
                  <c:v>-312.54462485563636</c:v>
                </c:pt>
                <c:pt idx="8">
                  <c:v>-976.77842954053267</c:v>
                </c:pt>
                <c:pt idx="9">
                  <c:v>-138.16183957193061</c:v>
                </c:pt>
                <c:pt idx="10">
                  <c:v>963.9792755120834</c:v>
                </c:pt>
                <c:pt idx="11">
                  <c:v>1662.7144779504597</c:v>
                </c:pt>
                <c:pt idx="12">
                  <c:v>-1481.6096878110511</c:v>
                </c:pt>
                <c:pt idx="13">
                  <c:v>-8.7361902196716983</c:v>
                </c:pt>
                <c:pt idx="14">
                  <c:v>1106.1192399914398</c:v>
                </c:pt>
                <c:pt idx="15">
                  <c:v>1784.4435708533565</c:v>
                </c:pt>
                <c:pt idx="16">
                  <c:v>-1705.6967407564989</c:v>
                </c:pt>
                <c:pt idx="17">
                  <c:v>-603.36634884666637</c:v>
                </c:pt>
                <c:pt idx="18">
                  <c:v>622.17914414546976</c:v>
                </c:pt>
                <c:pt idx="19">
                  <c:v>1447.698883104189</c:v>
                </c:pt>
                <c:pt idx="20">
                  <c:v>-2981.8625996756127</c:v>
                </c:pt>
                <c:pt idx="21">
                  <c:v>-1396.4987214102657</c:v>
                </c:pt>
                <c:pt idx="22">
                  <c:v>292.38870389484509</c:v>
                </c:pt>
                <c:pt idx="23">
                  <c:v>1882.1298486616361</c:v>
                </c:pt>
                <c:pt idx="24">
                  <c:v>-1763.8201136074931</c:v>
                </c:pt>
                <c:pt idx="25">
                  <c:v>-1036.8443396303446</c:v>
                </c:pt>
                <c:pt idx="26">
                  <c:v>145.4665438475713</c:v>
                </c:pt>
                <c:pt idx="27">
                  <c:v>1837.4485336387188</c:v>
                </c:pt>
                <c:pt idx="28">
                  <c:v>-1214.5227279750543</c:v>
                </c:pt>
                <c:pt idx="29">
                  <c:v>159.92684107368041</c:v>
                </c:pt>
                <c:pt idx="30">
                  <c:v>1505.8429558200478</c:v>
                </c:pt>
                <c:pt idx="31">
                  <c:v>1950.5564508414209</c:v>
                </c:pt>
                <c:pt idx="32">
                  <c:v>-2813.183306794188</c:v>
                </c:pt>
                <c:pt idx="33">
                  <c:v>-855.66937734607927</c:v>
                </c:pt>
                <c:pt idx="34">
                  <c:v>1300.753863674312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6F-324D-9AEB-CB18F586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222799"/>
        <c:axId val="1962224431"/>
      </c:scatterChart>
      <c:valAx>
        <c:axId val="1962222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majorTickMark val="out"/>
        <c:minorTickMark val="none"/>
        <c:tickLblPos val="nextTo"/>
        <c:crossAx val="1962224431"/>
        <c:crosses val="autoZero"/>
        <c:crossBetween val="midCat"/>
      </c:valAx>
      <c:valAx>
        <c:axId val="1962224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22227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x5 - </a:t>
            </a:r>
            <a:r>
              <a:rPr lang="ru-RU"/>
              <a:t>Обязательства банка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'АД(исх)'!$H$2:$H$36</c:f>
              <c:strCache>
                <c:ptCount val="21"/>
                <c:pt idx="14">
                  <c:v>Нижние 90,0%</c:v>
                </c:pt>
                <c:pt idx="15">
                  <c:v>8557,637013</c:v>
                </c:pt>
                <c:pt idx="16">
                  <c:v>-0,901741846</c:v>
                </c:pt>
                <c:pt idx="17">
                  <c:v>0,938172565</c:v>
                </c:pt>
                <c:pt idx="18">
                  <c:v>-44333236838</c:v>
                </c:pt>
                <c:pt idx="19">
                  <c:v>-0,474583384</c:v>
                </c:pt>
                <c:pt idx="20">
                  <c:v>-6,913045976</c:v>
                </c:pt>
              </c:strCache>
            </c:strRef>
          </c:xVal>
          <c:yVal>
            <c:numRef>
              <c:f>'АД(исх)'!$C$29:$C$63</c:f>
              <c:numCache>
                <c:formatCode>General</c:formatCode>
                <c:ptCount val="35"/>
                <c:pt idx="0">
                  <c:v>-1219.0300954330814</c:v>
                </c:pt>
                <c:pt idx="1">
                  <c:v>-92.196958493685088</c:v>
                </c:pt>
                <c:pt idx="2">
                  <c:v>909.97890097349591</c:v>
                </c:pt>
                <c:pt idx="3">
                  <c:v>51.225842078478308</c:v>
                </c:pt>
                <c:pt idx="4">
                  <c:v>-531.2541437958389</c:v>
                </c:pt>
                <c:pt idx="5">
                  <c:v>347.84151811222546</c:v>
                </c:pt>
                <c:pt idx="6">
                  <c:v>1161.0816515904153</c:v>
                </c:pt>
                <c:pt idx="7">
                  <c:v>-312.54462485563636</c:v>
                </c:pt>
                <c:pt idx="8">
                  <c:v>-976.77842954053267</c:v>
                </c:pt>
                <c:pt idx="9">
                  <c:v>-138.16183957193061</c:v>
                </c:pt>
                <c:pt idx="10">
                  <c:v>963.9792755120834</c:v>
                </c:pt>
                <c:pt idx="11">
                  <c:v>1662.7144779504597</c:v>
                </c:pt>
                <c:pt idx="12">
                  <c:v>-1481.6096878110511</c:v>
                </c:pt>
                <c:pt idx="13">
                  <c:v>-8.7361902196716983</c:v>
                </c:pt>
                <c:pt idx="14">
                  <c:v>1106.1192399914398</c:v>
                </c:pt>
                <c:pt idx="15">
                  <c:v>1784.4435708533565</c:v>
                </c:pt>
                <c:pt idx="16">
                  <c:v>-1705.6967407564989</c:v>
                </c:pt>
                <c:pt idx="17">
                  <c:v>-603.36634884666637</c:v>
                </c:pt>
                <c:pt idx="18">
                  <c:v>622.17914414546976</c:v>
                </c:pt>
                <c:pt idx="19">
                  <c:v>1447.698883104189</c:v>
                </c:pt>
                <c:pt idx="20">
                  <c:v>-2981.8625996756127</c:v>
                </c:pt>
                <c:pt idx="21">
                  <c:v>-1396.4987214102657</c:v>
                </c:pt>
                <c:pt idx="22">
                  <c:v>292.38870389484509</c:v>
                </c:pt>
                <c:pt idx="23">
                  <c:v>1882.1298486616361</c:v>
                </c:pt>
                <c:pt idx="24">
                  <c:v>-1763.8201136074931</c:v>
                </c:pt>
                <c:pt idx="25">
                  <c:v>-1036.8443396303446</c:v>
                </c:pt>
                <c:pt idx="26">
                  <c:v>145.4665438475713</c:v>
                </c:pt>
                <c:pt idx="27">
                  <c:v>1837.4485336387188</c:v>
                </c:pt>
                <c:pt idx="28">
                  <c:v>-1214.5227279750543</c:v>
                </c:pt>
                <c:pt idx="29">
                  <c:v>159.92684107368041</c:v>
                </c:pt>
                <c:pt idx="30">
                  <c:v>1505.8429558200478</c:v>
                </c:pt>
                <c:pt idx="31">
                  <c:v>1950.5564508414209</c:v>
                </c:pt>
                <c:pt idx="32">
                  <c:v>-2813.183306794188</c:v>
                </c:pt>
                <c:pt idx="33">
                  <c:v>-855.66937734607927</c:v>
                </c:pt>
                <c:pt idx="34">
                  <c:v>1300.753863674312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8D-C64E-BAC2-EF04BB272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916079"/>
        <c:axId val="1934577327"/>
      </c:scatterChart>
      <c:valAx>
        <c:axId val="191291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x5 - </a:t>
                </a:r>
                <a:r>
                  <a:rPr lang="ru-RU"/>
                  <a:t>Обязательства банка (млрд. руб.)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4577327"/>
        <c:crosses val="autoZero"/>
        <c:crossBetween val="midCat"/>
      </c:valAx>
      <c:valAx>
        <c:axId val="1934577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29160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x1 - </a:t>
            </a:r>
            <a:r>
              <a:rPr lang="ru-RU"/>
              <a:t>Выдано кредитов и авансов клиентам(млрд.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Исх.Данные!$D$2:$D$36</c:f>
              <c:numCache>
                <c:formatCode>0.00</c:formatCode>
                <c:ptCount val="35"/>
                <c:pt idx="0">
                  <c:v>6339.4</c:v>
                </c:pt>
                <c:pt idx="1">
                  <c:v>6706.9</c:v>
                </c:pt>
                <c:pt idx="2">
                  <c:v>7311.4</c:v>
                </c:pt>
                <c:pt idx="3">
                  <c:v>8382.1</c:v>
                </c:pt>
                <c:pt idx="4">
                  <c:v>8896.6</c:v>
                </c:pt>
                <c:pt idx="5">
                  <c:v>9424.2000000000007</c:v>
                </c:pt>
                <c:pt idx="6">
                  <c:v>10490.9</c:v>
                </c:pt>
                <c:pt idx="7">
                  <c:v>11064.3</c:v>
                </c:pt>
                <c:pt idx="8">
                  <c:v>11213</c:v>
                </c:pt>
                <c:pt idx="9">
                  <c:v>11718.2</c:v>
                </c:pt>
                <c:pt idx="10">
                  <c:v>12374.9</c:v>
                </c:pt>
                <c:pt idx="11">
                  <c:v>13544</c:v>
                </c:pt>
                <c:pt idx="12">
                  <c:v>14437.3</c:v>
                </c:pt>
                <c:pt idx="13">
                  <c:v>14831.1</c:v>
                </c:pt>
                <c:pt idx="14">
                  <c:v>15865</c:v>
                </c:pt>
                <c:pt idx="15">
                  <c:v>18626.099999999999</c:v>
                </c:pt>
                <c:pt idx="16">
                  <c:v>18312.3</c:v>
                </c:pt>
                <c:pt idx="17">
                  <c:v>17781</c:v>
                </c:pt>
                <c:pt idx="18">
                  <c:v>19092.900000000001</c:v>
                </c:pt>
                <c:pt idx="19">
                  <c:v>19924.3</c:v>
                </c:pt>
                <c:pt idx="20">
                  <c:v>19740.2</c:v>
                </c:pt>
                <c:pt idx="21">
                  <c:v>19220.5</c:v>
                </c:pt>
                <c:pt idx="22">
                  <c:v>19096.599999999999</c:v>
                </c:pt>
                <c:pt idx="23">
                  <c:v>18664.7</c:v>
                </c:pt>
                <c:pt idx="24">
                  <c:v>18168</c:v>
                </c:pt>
                <c:pt idx="25">
                  <c:v>19030.7</c:v>
                </c:pt>
                <c:pt idx="26">
                  <c:v>19498</c:v>
                </c:pt>
                <c:pt idx="27">
                  <c:v>19891.2</c:v>
                </c:pt>
                <c:pt idx="28">
                  <c:v>18579.3</c:v>
                </c:pt>
                <c:pt idx="29">
                  <c:v>18014.7</c:v>
                </c:pt>
                <c:pt idx="30">
                  <c:v>18654.599999999999</c:v>
                </c:pt>
                <c:pt idx="31">
                  <c:v>19585</c:v>
                </c:pt>
                <c:pt idx="32">
                  <c:v>19353</c:v>
                </c:pt>
                <c:pt idx="33">
                  <c:v>19207.2</c:v>
                </c:pt>
                <c:pt idx="34">
                  <c:v>19787.5</c:v>
                </c:pt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3-C24E-85B6-B539D251209D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Исх.Данные!$D$2:$D$36</c:f>
              <c:numCache>
                <c:formatCode>0.00</c:formatCode>
                <c:ptCount val="35"/>
                <c:pt idx="0">
                  <c:v>6339.4</c:v>
                </c:pt>
                <c:pt idx="1">
                  <c:v>6706.9</c:v>
                </c:pt>
                <c:pt idx="2">
                  <c:v>7311.4</c:v>
                </c:pt>
                <c:pt idx="3">
                  <c:v>8382.1</c:v>
                </c:pt>
                <c:pt idx="4">
                  <c:v>8896.6</c:v>
                </c:pt>
                <c:pt idx="5">
                  <c:v>9424.2000000000007</c:v>
                </c:pt>
                <c:pt idx="6">
                  <c:v>10490.9</c:v>
                </c:pt>
                <c:pt idx="7">
                  <c:v>11064.3</c:v>
                </c:pt>
                <c:pt idx="8">
                  <c:v>11213</c:v>
                </c:pt>
                <c:pt idx="9">
                  <c:v>11718.2</c:v>
                </c:pt>
                <c:pt idx="10">
                  <c:v>12374.9</c:v>
                </c:pt>
                <c:pt idx="11">
                  <c:v>13544</c:v>
                </c:pt>
                <c:pt idx="12">
                  <c:v>14437.3</c:v>
                </c:pt>
                <c:pt idx="13">
                  <c:v>14831.1</c:v>
                </c:pt>
                <c:pt idx="14">
                  <c:v>15865</c:v>
                </c:pt>
                <c:pt idx="15">
                  <c:v>18626.099999999999</c:v>
                </c:pt>
                <c:pt idx="16">
                  <c:v>18312.3</c:v>
                </c:pt>
                <c:pt idx="17">
                  <c:v>17781</c:v>
                </c:pt>
                <c:pt idx="18">
                  <c:v>19092.900000000001</c:v>
                </c:pt>
                <c:pt idx="19">
                  <c:v>19924.3</c:v>
                </c:pt>
                <c:pt idx="20">
                  <c:v>19740.2</c:v>
                </c:pt>
                <c:pt idx="21">
                  <c:v>19220.5</c:v>
                </c:pt>
                <c:pt idx="22">
                  <c:v>19096.599999999999</c:v>
                </c:pt>
                <c:pt idx="23">
                  <c:v>18664.7</c:v>
                </c:pt>
                <c:pt idx="24">
                  <c:v>18168</c:v>
                </c:pt>
                <c:pt idx="25">
                  <c:v>19030.7</c:v>
                </c:pt>
                <c:pt idx="26">
                  <c:v>19498</c:v>
                </c:pt>
                <c:pt idx="27">
                  <c:v>19891.2</c:v>
                </c:pt>
                <c:pt idx="28">
                  <c:v>18579.3</c:v>
                </c:pt>
                <c:pt idx="29">
                  <c:v>18014.7</c:v>
                </c:pt>
                <c:pt idx="30">
                  <c:v>18654.599999999999</c:v>
                </c:pt>
                <c:pt idx="31">
                  <c:v>19585</c:v>
                </c:pt>
                <c:pt idx="32">
                  <c:v>19353</c:v>
                </c:pt>
                <c:pt idx="33">
                  <c:v>19207.2</c:v>
                </c:pt>
                <c:pt idx="34">
                  <c:v>19787.5</c:v>
                </c:pt>
              </c:numCache>
            </c:numRef>
          </c:xVal>
          <c:yVal>
            <c:numRef>
              <c:f>'АД(исх)'!$B$29:$B$63</c:f>
              <c:numCache>
                <c:formatCode>General</c:formatCode>
                <c:ptCount val="35"/>
                <c:pt idx="0">
                  <c:v>14243.829634457896</c:v>
                </c:pt>
                <c:pt idx="1">
                  <c:v>14527.01926430795</c:v>
                </c:pt>
                <c:pt idx="2">
                  <c:v>14835.604665581774</c:v>
                </c:pt>
                <c:pt idx="3">
                  <c:v>16857.569584941295</c:v>
                </c:pt>
                <c:pt idx="4">
                  <c:v>15714.030541132444</c:v>
                </c:pt>
                <c:pt idx="5">
                  <c:v>16088.154050725454</c:v>
                </c:pt>
                <c:pt idx="6">
                  <c:v>16554.706283796848</c:v>
                </c:pt>
                <c:pt idx="7">
                  <c:v>19081.43435193348</c:v>
                </c:pt>
                <c:pt idx="8">
                  <c:v>17346.781326046919</c:v>
                </c:pt>
                <c:pt idx="9">
                  <c:v>17646.043620852841</c:v>
                </c:pt>
                <c:pt idx="10">
                  <c:v>18039.490035221475</c:v>
                </c:pt>
                <c:pt idx="11">
                  <c:v>18441.632663867946</c:v>
                </c:pt>
                <c:pt idx="12">
                  <c:v>18793.00332319751</c:v>
                </c:pt>
                <c:pt idx="13">
                  <c:v>19052.925578025861</c:v>
                </c:pt>
                <c:pt idx="14">
                  <c:v>19437.884937213035</c:v>
                </c:pt>
                <c:pt idx="15">
                  <c:v>20346.009303483501</c:v>
                </c:pt>
                <c:pt idx="16">
                  <c:v>20173.609545202242</c:v>
                </c:pt>
                <c:pt idx="17">
                  <c:v>20354.381336831051</c:v>
                </c:pt>
                <c:pt idx="18">
                  <c:v>21166.410260959135</c:v>
                </c:pt>
                <c:pt idx="19">
                  <c:v>21632.14397423809</c:v>
                </c:pt>
                <c:pt idx="20">
                  <c:v>21866.983682519378</c:v>
                </c:pt>
                <c:pt idx="21">
                  <c:v>21848.733366642235</c:v>
                </c:pt>
                <c:pt idx="22">
                  <c:v>21942.726519506454</c:v>
                </c:pt>
                <c:pt idx="23">
                  <c:v>22161.483001269036</c:v>
                </c:pt>
                <c:pt idx="24">
                  <c:v>22349.939173980762</c:v>
                </c:pt>
                <c:pt idx="25">
                  <c:v>22954.418113071049</c:v>
                </c:pt>
                <c:pt idx="26">
                  <c:v>23572.749606731071</c:v>
                </c:pt>
                <c:pt idx="27">
                  <c:v>23783.796700467414</c:v>
                </c:pt>
                <c:pt idx="28">
                  <c:v>24059.790033816127</c:v>
                </c:pt>
                <c:pt idx="29">
                  <c:v>25065.645172969045</c:v>
                </c:pt>
                <c:pt idx="30">
                  <c:v>26003.080989772337</c:v>
                </c:pt>
                <c:pt idx="31">
                  <c:v>27099.318016071265</c:v>
                </c:pt>
                <c:pt idx="32">
                  <c:v>27757.974530045874</c:v>
                </c:pt>
                <c:pt idx="33">
                  <c:v>27265.911780376759</c:v>
                </c:pt>
                <c:pt idx="34">
                  <c:v>27574.664699084489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03-C24E-85B6-B539D2512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591231"/>
        <c:axId val="1937592863"/>
      </c:scatterChart>
      <c:valAx>
        <c:axId val="1937591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x1 - </a:t>
                </a:r>
                <a:r>
                  <a:rPr lang="ru-RU"/>
                  <a:t>Выдано кредитов и авансов клиентам(млрд. Руб.)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37592863"/>
        <c:crosses val="autoZero"/>
        <c:crossBetween val="midCat"/>
      </c:valAx>
      <c:valAx>
        <c:axId val="1937592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19375912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strRef>
              <c:f>'АД(исх)'!$E$2:$E$36</c:f>
              <c:strCache>
                <c:ptCount val="21"/>
                <c:pt idx="9">
                  <c:v>F</c:v>
                </c:pt>
                <c:pt idx="10">
                  <c:v>48,23556019</c:v>
                </c:pt>
                <c:pt idx="14">
                  <c:v>P-Значение</c:v>
                </c:pt>
                <c:pt idx="15">
                  <c:v>1,13773E-09</c:v>
                </c:pt>
                <c:pt idx="16">
                  <c:v>0,227531158</c:v>
                </c:pt>
                <c:pt idx="17">
                  <c:v>0,033834938</c:v>
                </c:pt>
                <c:pt idx="18">
                  <c:v>0,348529272</c:v>
                </c:pt>
                <c:pt idx="19">
                  <c:v>0,144943577</c:v>
                </c:pt>
                <c:pt idx="20">
                  <c:v>0,080203369</c:v>
                </c:pt>
              </c:strCache>
            </c:str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E0-CD4A-AE5B-6BD1F54AA221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strRef>
              <c:f>'АД(исх)'!$E$2:$E$36</c:f>
              <c:strCache>
                <c:ptCount val="21"/>
                <c:pt idx="9">
                  <c:v>F</c:v>
                </c:pt>
                <c:pt idx="10">
                  <c:v>48,23556019</c:v>
                </c:pt>
                <c:pt idx="14">
                  <c:v>P-Значение</c:v>
                </c:pt>
                <c:pt idx="15">
                  <c:v>1,13773E-09</c:v>
                </c:pt>
                <c:pt idx="16">
                  <c:v>0,227531158</c:v>
                </c:pt>
                <c:pt idx="17">
                  <c:v>0,033834938</c:v>
                </c:pt>
                <c:pt idx="18">
                  <c:v>0,348529272</c:v>
                </c:pt>
                <c:pt idx="19">
                  <c:v>0,144943577</c:v>
                </c:pt>
                <c:pt idx="20">
                  <c:v>0,080203369</c:v>
                </c:pt>
              </c:strCache>
            </c:strRef>
          </c:xVal>
          <c:yVal>
            <c:numRef>
              <c:f>'АД(исх)'!$B$29:$B$63</c:f>
              <c:numCache>
                <c:formatCode>General</c:formatCode>
                <c:ptCount val="35"/>
                <c:pt idx="0">
                  <c:v>14243.829634457896</c:v>
                </c:pt>
                <c:pt idx="1">
                  <c:v>14527.01926430795</c:v>
                </c:pt>
                <c:pt idx="2">
                  <c:v>14835.604665581774</c:v>
                </c:pt>
                <c:pt idx="3">
                  <c:v>16857.569584941295</c:v>
                </c:pt>
                <c:pt idx="4">
                  <c:v>15714.030541132444</c:v>
                </c:pt>
                <c:pt idx="5">
                  <c:v>16088.154050725454</c:v>
                </c:pt>
                <c:pt idx="6">
                  <c:v>16554.706283796848</c:v>
                </c:pt>
                <c:pt idx="7">
                  <c:v>19081.43435193348</c:v>
                </c:pt>
                <c:pt idx="8">
                  <c:v>17346.781326046919</c:v>
                </c:pt>
                <c:pt idx="9">
                  <c:v>17646.043620852841</c:v>
                </c:pt>
                <c:pt idx="10">
                  <c:v>18039.490035221475</c:v>
                </c:pt>
                <c:pt idx="11">
                  <c:v>18441.632663867946</c:v>
                </c:pt>
                <c:pt idx="12">
                  <c:v>18793.00332319751</c:v>
                </c:pt>
                <c:pt idx="13">
                  <c:v>19052.925578025861</c:v>
                </c:pt>
                <c:pt idx="14">
                  <c:v>19437.884937213035</c:v>
                </c:pt>
                <c:pt idx="15">
                  <c:v>20346.009303483501</c:v>
                </c:pt>
                <c:pt idx="16">
                  <c:v>20173.609545202242</c:v>
                </c:pt>
                <c:pt idx="17">
                  <c:v>20354.381336831051</c:v>
                </c:pt>
                <c:pt idx="18">
                  <c:v>21166.410260959135</c:v>
                </c:pt>
                <c:pt idx="19">
                  <c:v>21632.14397423809</c:v>
                </c:pt>
                <c:pt idx="20">
                  <c:v>21866.983682519378</c:v>
                </c:pt>
                <c:pt idx="21">
                  <c:v>21848.733366642235</c:v>
                </c:pt>
                <c:pt idx="22">
                  <c:v>21942.726519506454</c:v>
                </c:pt>
                <c:pt idx="23">
                  <c:v>22161.483001269036</c:v>
                </c:pt>
                <c:pt idx="24">
                  <c:v>22349.939173980762</c:v>
                </c:pt>
                <c:pt idx="25">
                  <c:v>22954.418113071049</c:v>
                </c:pt>
                <c:pt idx="26">
                  <c:v>23572.749606731071</c:v>
                </c:pt>
                <c:pt idx="27">
                  <c:v>23783.796700467414</c:v>
                </c:pt>
                <c:pt idx="28">
                  <c:v>24059.790033816127</c:v>
                </c:pt>
                <c:pt idx="29">
                  <c:v>25065.645172969045</c:v>
                </c:pt>
                <c:pt idx="30">
                  <c:v>26003.080989772337</c:v>
                </c:pt>
                <c:pt idx="31">
                  <c:v>27099.318016071265</c:v>
                </c:pt>
                <c:pt idx="32">
                  <c:v>27757.974530045874</c:v>
                </c:pt>
                <c:pt idx="33">
                  <c:v>27265.911780376759</c:v>
                </c:pt>
                <c:pt idx="34">
                  <c:v>27574.664699084489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E0-CD4A-AE5B-6BD1F54AA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036431"/>
        <c:axId val="2028119039"/>
      </c:scatterChart>
      <c:valAx>
        <c:axId val="2049036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28119039"/>
        <c:crosses val="autoZero"/>
        <c:crossBetween val="midCat"/>
      </c:valAx>
      <c:valAx>
        <c:axId val="2028119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49036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x3 - C</a:t>
            </a:r>
            <a:r>
              <a:rPr lang="ru-RU"/>
              <a:t>редняя стоимость акций (млдр.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strRef>
              <c:f>'АД(исх)'!$F$2:$F$36</c:f>
              <c:strCache>
                <c:ptCount val="35"/>
                <c:pt idx="9">
                  <c:v>Значимость F</c:v>
                </c:pt>
                <c:pt idx="10">
                  <c:v>3,54057E-13</c:v>
                </c:pt>
                <c:pt idx="14">
                  <c:v>Нижние 95%</c:v>
                </c:pt>
                <c:pt idx="15">
                  <c:v>8139,786336</c:v>
                </c:pt>
                <c:pt idx="16">
                  <c:v>-1,008187005</c:v>
                </c:pt>
                <c:pt idx="17">
                  <c:v>0,323645264</c:v>
                </c:pt>
                <c:pt idx="18">
                  <c:v>-50119000080</c:v>
                </c:pt>
                <c:pt idx="19">
                  <c:v>-1,291201042</c:v>
                </c:pt>
                <c:pt idx="20">
                  <c:v>-7,59430186</c:v>
                </c:pt>
                <c:pt idx="24">
                  <c:v>ВЫВОД ВЕРОЯТНОСТИ</c:v>
                </c:pt>
                <c:pt idx="26">
                  <c:v>Персентиль</c:v>
                </c:pt>
                <c:pt idx="27">
                  <c:v>1,428571429</c:v>
                </c:pt>
                <c:pt idx="28">
                  <c:v>4,285714286</c:v>
                </c:pt>
                <c:pt idx="29">
                  <c:v>7,142857143</c:v>
                </c:pt>
                <c:pt idx="30">
                  <c:v>10</c:v>
                </c:pt>
                <c:pt idx="31">
                  <c:v>12,85714286</c:v>
                </c:pt>
                <c:pt idx="32">
                  <c:v>15,71428571</c:v>
                </c:pt>
                <c:pt idx="33">
                  <c:v>18,57142857</c:v>
                </c:pt>
                <c:pt idx="34">
                  <c:v>21,42857143</c:v>
                </c:pt>
              </c:strCache>
            </c:str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C-FB4B-9759-53610CDBFD50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strRef>
              <c:f>'АД(исх)'!$F$2:$F$36</c:f>
              <c:strCache>
                <c:ptCount val="35"/>
                <c:pt idx="9">
                  <c:v>Значимость F</c:v>
                </c:pt>
                <c:pt idx="10">
                  <c:v>3,54057E-13</c:v>
                </c:pt>
                <c:pt idx="14">
                  <c:v>Нижние 95%</c:v>
                </c:pt>
                <c:pt idx="15">
                  <c:v>8139,786336</c:v>
                </c:pt>
                <c:pt idx="16">
                  <c:v>-1,008187005</c:v>
                </c:pt>
                <c:pt idx="17">
                  <c:v>0,323645264</c:v>
                </c:pt>
                <c:pt idx="18">
                  <c:v>-50119000080</c:v>
                </c:pt>
                <c:pt idx="19">
                  <c:v>-1,291201042</c:v>
                </c:pt>
                <c:pt idx="20">
                  <c:v>-7,59430186</c:v>
                </c:pt>
                <c:pt idx="24">
                  <c:v>ВЫВОД ВЕРОЯТНОСТИ</c:v>
                </c:pt>
                <c:pt idx="26">
                  <c:v>Персентиль</c:v>
                </c:pt>
                <c:pt idx="27">
                  <c:v>1,428571429</c:v>
                </c:pt>
                <c:pt idx="28">
                  <c:v>4,285714286</c:v>
                </c:pt>
                <c:pt idx="29">
                  <c:v>7,142857143</c:v>
                </c:pt>
                <c:pt idx="30">
                  <c:v>10</c:v>
                </c:pt>
                <c:pt idx="31">
                  <c:v>12,85714286</c:v>
                </c:pt>
                <c:pt idx="32">
                  <c:v>15,71428571</c:v>
                </c:pt>
                <c:pt idx="33">
                  <c:v>18,57142857</c:v>
                </c:pt>
                <c:pt idx="34">
                  <c:v>21,42857143</c:v>
                </c:pt>
              </c:strCache>
            </c:strRef>
          </c:xVal>
          <c:yVal>
            <c:numRef>
              <c:f>'АД(исх)'!$B$29:$B$63</c:f>
              <c:numCache>
                <c:formatCode>General</c:formatCode>
                <c:ptCount val="35"/>
                <c:pt idx="0">
                  <c:v>14243.829634457896</c:v>
                </c:pt>
                <c:pt idx="1">
                  <c:v>14527.01926430795</c:v>
                </c:pt>
                <c:pt idx="2">
                  <c:v>14835.604665581774</c:v>
                </c:pt>
                <c:pt idx="3">
                  <c:v>16857.569584941295</c:v>
                </c:pt>
                <c:pt idx="4">
                  <c:v>15714.030541132444</c:v>
                </c:pt>
                <c:pt idx="5">
                  <c:v>16088.154050725454</c:v>
                </c:pt>
                <c:pt idx="6">
                  <c:v>16554.706283796848</c:v>
                </c:pt>
                <c:pt idx="7">
                  <c:v>19081.43435193348</c:v>
                </c:pt>
                <c:pt idx="8">
                  <c:v>17346.781326046919</c:v>
                </c:pt>
                <c:pt idx="9">
                  <c:v>17646.043620852841</c:v>
                </c:pt>
                <c:pt idx="10">
                  <c:v>18039.490035221475</c:v>
                </c:pt>
                <c:pt idx="11">
                  <c:v>18441.632663867946</c:v>
                </c:pt>
                <c:pt idx="12">
                  <c:v>18793.00332319751</c:v>
                </c:pt>
                <c:pt idx="13">
                  <c:v>19052.925578025861</c:v>
                </c:pt>
                <c:pt idx="14">
                  <c:v>19437.884937213035</c:v>
                </c:pt>
                <c:pt idx="15">
                  <c:v>20346.009303483501</c:v>
                </c:pt>
                <c:pt idx="16">
                  <c:v>20173.609545202242</c:v>
                </c:pt>
                <c:pt idx="17">
                  <c:v>20354.381336831051</c:v>
                </c:pt>
                <c:pt idx="18">
                  <c:v>21166.410260959135</c:v>
                </c:pt>
                <c:pt idx="19">
                  <c:v>21632.14397423809</c:v>
                </c:pt>
                <c:pt idx="20">
                  <c:v>21866.983682519378</c:v>
                </c:pt>
                <c:pt idx="21">
                  <c:v>21848.733366642235</c:v>
                </c:pt>
                <c:pt idx="22">
                  <c:v>21942.726519506454</c:v>
                </c:pt>
                <c:pt idx="23">
                  <c:v>22161.483001269036</c:v>
                </c:pt>
                <c:pt idx="24">
                  <c:v>22349.939173980762</c:v>
                </c:pt>
                <c:pt idx="25">
                  <c:v>22954.418113071049</c:v>
                </c:pt>
                <c:pt idx="26">
                  <c:v>23572.749606731071</c:v>
                </c:pt>
                <c:pt idx="27">
                  <c:v>23783.796700467414</c:v>
                </c:pt>
                <c:pt idx="28">
                  <c:v>24059.790033816127</c:v>
                </c:pt>
                <c:pt idx="29">
                  <c:v>25065.645172969045</c:v>
                </c:pt>
                <c:pt idx="30">
                  <c:v>26003.080989772337</c:v>
                </c:pt>
                <c:pt idx="31">
                  <c:v>27099.318016071265</c:v>
                </c:pt>
                <c:pt idx="32">
                  <c:v>27757.974530045874</c:v>
                </c:pt>
                <c:pt idx="33">
                  <c:v>27265.911780376759</c:v>
                </c:pt>
                <c:pt idx="34">
                  <c:v>27574.664699084489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2C-FB4B-9759-53610CDBF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646927"/>
        <c:axId val="1937648559"/>
      </c:scatterChart>
      <c:valAx>
        <c:axId val="1937646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x3 - C</a:t>
                </a:r>
                <a:r>
                  <a:rPr lang="ru-RU"/>
                  <a:t>редняя стоимость акций (млдр. Руб.)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7648559"/>
        <c:crosses val="autoZero"/>
        <c:crossBetween val="midCat"/>
      </c:valAx>
      <c:valAx>
        <c:axId val="1937648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1937646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strRef>
              <c:f>'АД(исх)'!$G$2:$G$36</c:f>
              <c:strCache>
                <c:ptCount val="35"/>
                <c:pt idx="14">
                  <c:v>Верхние 95%</c:v>
                </c:pt>
                <c:pt idx="15">
                  <c:v>13078,20952</c:v>
                </c:pt>
                <c:pt idx="16">
                  <c:v>0,249849107</c:v>
                </c:pt>
                <c:pt idx="17">
                  <c:v>7,586516995</c:v>
                </c:pt>
                <c:pt idx="18">
                  <c:v>18260803779</c:v>
                </c:pt>
                <c:pt idx="19">
                  <c:v>8,360102158</c:v>
                </c:pt>
                <c:pt idx="20">
                  <c:v>0,45721041</c:v>
                </c:pt>
                <c:pt idx="26">
                  <c:v>y - ВВП(млрд.руб.)</c:v>
                </c:pt>
                <c:pt idx="27">
                  <c:v>13024,79954</c:v>
                </c:pt>
                <c:pt idx="28">
                  <c:v>14434,82231</c:v>
                </c:pt>
                <c:pt idx="29">
                  <c:v>15182,7764</c:v>
                </c:pt>
                <c:pt idx="30">
                  <c:v>15745,58357</c:v>
                </c:pt>
                <c:pt idx="31">
                  <c:v>16370,0029</c:v>
                </c:pt>
                <c:pt idx="32">
                  <c:v>16435,99557</c:v>
                </c:pt>
                <c:pt idx="33">
                  <c:v>16908,79543</c:v>
                </c:pt>
                <c:pt idx="34">
                  <c:v>17311,39364</c:v>
                </c:pt>
              </c:strCache>
            </c:str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33-3147-8FF8-A65E2F0E133F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strRef>
              <c:f>'АД(исх)'!$G$2:$G$36</c:f>
              <c:strCache>
                <c:ptCount val="35"/>
                <c:pt idx="14">
                  <c:v>Верхние 95%</c:v>
                </c:pt>
                <c:pt idx="15">
                  <c:v>13078,20952</c:v>
                </c:pt>
                <c:pt idx="16">
                  <c:v>0,249849107</c:v>
                </c:pt>
                <c:pt idx="17">
                  <c:v>7,586516995</c:v>
                </c:pt>
                <c:pt idx="18">
                  <c:v>18260803779</c:v>
                </c:pt>
                <c:pt idx="19">
                  <c:v>8,360102158</c:v>
                </c:pt>
                <c:pt idx="20">
                  <c:v>0,45721041</c:v>
                </c:pt>
                <c:pt idx="26">
                  <c:v>y - ВВП(млрд.руб.)</c:v>
                </c:pt>
                <c:pt idx="27">
                  <c:v>13024,79954</c:v>
                </c:pt>
                <c:pt idx="28">
                  <c:v>14434,82231</c:v>
                </c:pt>
                <c:pt idx="29">
                  <c:v>15182,7764</c:v>
                </c:pt>
                <c:pt idx="30">
                  <c:v>15745,58357</c:v>
                </c:pt>
                <c:pt idx="31">
                  <c:v>16370,0029</c:v>
                </c:pt>
                <c:pt idx="32">
                  <c:v>16435,99557</c:v>
                </c:pt>
                <c:pt idx="33">
                  <c:v>16908,79543</c:v>
                </c:pt>
                <c:pt idx="34">
                  <c:v>17311,39364</c:v>
                </c:pt>
              </c:strCache>
            </c:strRef>
          </c:xVal>
          <c:yVal>
            <c:numRef>
              <c:f>'АД(исх)'!$B$29:$B$63</c:f>
              <c:numCache>
                <c:formatCode>General</c:formatCode>
                <c:ptCount val="35"/>
                <c:pt idx="0">
                  <c:v>14243.829634457896</c:v>
                </c:pt>
                <c:pt idx="1">
                  <c:v>14527.01926430795</c:v>
                </c:pt>
                <c:pt idx="2">
                  <c:v>14835.604665581774</c:v>
                </c:pt>
                <c:pt idx="3">
                  <c:v>16857.569584941295</c:v>
                </c:pt>
                <c:pt idx="4">
                  <c:v>15714.030541132444</c:v>
                </c:pt>
                <c:pt idx="5">
                  <c:v>16088.154050725454</c:v>
                </c:pt>
                <c:pt idx="6">
                  <c:v>16554.706283796848</c:v>
                </c:pt>
                <c:pt idx="7">
                  <c:v>19081.43435193348</c:v>
                </c:pt>
                <c:pt idx="8">
                  <c:v>17346.781326046919</c:v>
                </c:pt>
                <c:pt idx="9">
                  <c:v>17646.043620852841</c:v>
                </c:pt>
                <c:pt idx="10">
                  <c:v>18039.490035221475</c:v>
                </c:pt>
                <c:pt idx="11">
                  <c:v>18441.632663867946</c:v>
                </c:pt>
                <c:pt idx="12">
                  <c:v>18793.00332319751</c:v>
                </c:pt>
                <c:pt idx="13">
                  <c:v>19052.925578025861</c:v>
                </c:pt>
                <c:pt idx="14">
                  <c:v>19437.884937213035</c:v>
                </c:pt>
                <c:pt idx="15">
                  <c:v>20346.009303483501</c:v>
                </c:pt>
                <c:pt idx="16">
                  <c:v>20173.609545202242</c:v>
                </c:pt>
                <c:pt idx="17">
                  <c:v>20354.381336831051</c:v>
                </c:pt>
                <c:pt idx="18">
                  <c:v>21166.410260959135</c:v>
                </c:pt>
                <c:pt idx="19">
                  <c:v>21632.14397423809</c:v>
                </c:pt>
                <c:pt idx="20">
                  <c:v>21866.983682519378</c:v>
                </c:pt>
                <c:pt idx="21">
                  <c:v>21848.733366642235</c:v>
                </c:pt>
                <c:pt idx="22">
                  <c:v>21942.726519506454</c:v>
                </c:pt>
                <c:pt idx="23">
                  <c:v>22161.483001269036</c:v>
                </c:pt>
                <c:pt idx="24">
                  <c:v>22349.939173980762</c:v>
                </c:pt>
                <c:pt idx="25">
                  <c:v>22954.418113071049</c:v>
                </c:pt>
                <c:pt idx="26">
                  <c:v>23572.749606731071</c:v>
                </c:pt>
                <c:pt idx="27">
                  <c:v>23783.796700467414</c:v>
                </c:pt>
                <c:pt idx="28">
                  <c:v>24059.790033816127</c:v>
                </c:pt>
                <c:pt idx="29">
                  <c:v>25065.645172969045</c:v>
                </c:pt>
                <c:pt idx="30">
                  <c:v>26003.080989772337</c:v>
                </c:pt>
                <c:pt idx="31">
                  <c:v>27099.318016071265</c:v>
                </c:pt>
                <c:pt idx="32">
                  <c:v>27757.974530045874</c:v>
                </c:pt>
                <c:pt idx="33">
                  <c:v>27265.911780376759</c:v>
                </c:pt>
                <c:pt idx="34">
                  <c:v>27574.664699084489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33-3147-8FF8-A65E2F0E1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567215"/>
        <c:axId val="2016247999"/>
      </c:scatterChart>
      <c:valAx>
        <c:axId val="1956567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16247999"/>
        <c:crosses val="autoZero"/>
        <c:crossBetween val="midCat"/>
      </c:valAx>
      <c:valAx>
        <c:axId val="2016247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19565672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x5 - </a:t>
            </a:r>
            <a:r>
              <a:rPr lang="ru-RU"/>
              <a:t>Обязательства банка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strRef>
              <c:f>'АД(исх)'!$H$2:$H$36</c:f>
              <c:strCache>
                <c:ptCount val="21"/>
                <c:pt idx="14">
                  <c:v>Нижние 90,0%</c:v>
                </c:pt>
                <c:pt idx="15">
                  <c:v>8557,637013</c:v>
                </c:pt>
                <c:pt idx="16">
                  <c:v>-0,901741846</c:v>
                </c:pt>
                <c:pt idx="17">
                  <c:v>0,938172565</c:v>
                </c:pt>
                <c:pt idx="18">
                  <c:v>-44333236838</c:v>
                </c:pt>
                <c:pt idx="19">
                  <c:v>-0,474583384</c:v>
                </c:pt>
                <c:pt idx="20">
                  <c:v>-6,913045976</c:v>
                </c:pt>
              </c:strCache>
            </c:str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3-6A40-A44E-A17E10E7F089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strRef>
              <c:f>'АД(исх)'!$H$2:$H$36</c:f>
              <c:strCache>
                <c:ptCount val="21"/>
                <c:pt idx="14">
                  <c:v>Нижние 90,0%</c:v>
                </c:pt>
                <c:pt idx="15">
                  <c:v>8557,637013</c:v>
                </c:pt>
                <c:pt idx="16">
                  <c:v>-0,901741846</c:v>
                </c:pt>
                <c:pt idx="17">
                  <c:v>0,938172565</c:v>
                </c:pt>
                <c:pt idx="18">
                  <c:v>-44333236838</c:v>
                </c:pt>
                <c:pt idx="19">
                  <c:v>-0,474583384</c:v>
                </c:pt>
                <c:pt idx="20">
                  <c:v>-6,913045976</c:v>
                </c:pt>
              </c:strCache>
            </c:strRef>
          </c:xVal>
          <c:yVal>
            <c:numRef>
              <c:f>'АД(исх)'!$B$29:$B$63</c:f>
              <c:numCache>
                <c:formatCode>General</c:formatCode>
                <c:ptCount val="35"/>
                <c:pt idx="0">
                  <c:v>14243.829634457896</c:v>
                </c:pt>
                <c:pt idx="1">
                  <c:v>14527.01926430795</c:v>
                </c:pt>
                <c:pt idx="2">
                  <c:v>14835.604665581774</c:v>
                </c:pt>
                <c:pt idx="3">
                  <c:v>16857.569584941295</c:v>
                </c:pt>
                <c:pt idx="4">
                  <c:v>15714.030541132444</c:v>
                </c:pt>
                <c:pt idx="5">
                  <c:v>16088.154050725454</c:v>
                </c:pt>
                <c:pt idx="6">
                  <c:v>16554.706283796848</c:v>
                </c:pt>
                <c:pt idx="7">
                  <c:v>19081.43435193348</c:v>
                </c:pt>
                <c:pt idx="8">
                  <c:v>17346.781326046919</c:v>
                </c:pt>
                <c:pt idx="9">
                  <c:v>17646.043620852841</c:v>
                </c:pt>
                <c:pt idx="10">
                  <c:v>18039.490035221475</c:v>
                </c:pt>
                <c:pt idx="11">
                  <c:v>18441.632663867946</c:v>
                </c:pt>
                <c:pt idx="12">
                  <c:v>18793.00332319751</c:v>
                </c:pt>
                <c:pt idx="13">
                  <c:v>19052.925578025861</c:v>
                </c:pt>
                <c:pt idx="14">
                  <c:v>19437.884937213035</c:v>
                </c:pt>
                <c:pt idx="15">
                  <c:v>20346.009303483501</c:v>
                </c:pt>
                <c:pt idx="16">
                  <c:v>20173.609545202242</c:v>
                </c:pt>
                <c:pt idx="17">
                  <c:v>20354.381336831051</c:v>
                </c:pt>
                <c:pt idx="18">
                  <c:v>21166.410260959135</c:v>
                </c:pt>
                <c:pt idx="19">
                  <c:v>21632.14397423809</c:v>
                </c:pt>
                <c:pt idx="20">
                  <c:v>21866.983682519378</c:v>
                </c:pt>
                <c:pt idx="21">
                  <c:v>21848.733366642235</c:v>
                </c:pt>
                <c:pt idx="22">
                  <c:v>21942.726519506454</c:v>
                </c:pt>
                <c:pt idx="23">
                  <c:v>22161.483001269036</c:v>
                </c:pt>
                <c:pt idx="24">
                  <c:v>22349.939173980762</c:v>
                </c:pt>
                <c:pt idx="25">
                  <c:v>22954.418113071049</c:v>
                </c:pt>
                <c:pt idx="26">
                  <c:v>23572.749606731071</c:v>
                </c:pt>
                <c:pt idx="27">
                  <c:v>23783.796700467414</c:v>
                </c:pt>
                <c:pt idx="28">
                  <c:v>24059.790033816127</c:v>
                </c:pt>
                <c:pt idx="29">
                  <c:v>25065.645172969045</c:v>
                </c:pt>
                <c:pt idx="30">
                  <c:v>26003.080989772337</c:v>
                </c:pt>
                <c:pt idx="31">
                  <c:v>27099.318016071265</c:v>
                </c:pt>
                <c:pt idx="32">
                  <c:v>27757.974530045874</c:v>
                </c:pt>
                <c:pt idx="33">
                  <c:v>27265.911780376759</c:v>
                </c:pt>
                <c:pt idx="34">
                  <c:v>27574.664699084489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3-6A40-A44E-A17E10E7F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772031"/>
        <c:axId val="2047773663"/>
      </c:scatterChart>
      <c:valAx>
        <c:axId val="2047772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x5 - </a:t>
                </a:r>
                <a:r>
                  <a:rPr lang="ru-RU"/>
                  <a:t>Обязательства банка (млрд. руб.)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47773663"/>
        <c:crosses val="autoZero"/>
        <c:crossBetween val="midCat"/>
      </c:valAx>
      <c:valAx>
        <c:axId val="2047773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47772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'АД(исх)'!$F$29:$F$63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'АД(исх)'!$G$29:$G$63</c:f>
              <c:numCache>
                <c:formatCode>General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15182.776397336605</c:v>
                </c:pt>
                <c:pt idx="3">
                  <c:v>15745.583566555269</c:v>
                </c:pt>
                <c:pt idx="4">
                  <c:v>16370.002896506387</c:v>
                </c:pt>
                <c:pt idx="5">
                  <c:v>16435.995568837679</c:v>
                </c:pt>
                <c:pt idx="6">
                  <c:v>16908.795427019773</c:v>
                </c:pt>
                <c:pt idx="7">
                  <c:v>17311.393635386459</c:v>
                </c:pt>
                <c:pt idx="8">
                  <c:v>17507.88178128091</c:v>
                </c:pt>
                <c:pt idx="9">
                  <c:v>17715.787935387263</c:v>
                </c:pt>
                <c:pt idx="10">
                  <c:v>18467.912804445743</c:v>
                </c:pt>
                <c:pt idx="11">
                  <c:v>18768.889727077843</c:v>
                </c:pt>
                <c:pt idx="12">
                  <c:v>18885.121082843765</c:v>
                </c:pt>
                <c:pt idx="13">
                  <c:v>19003.469310733559</c:v>
                </c:pt>
                <c:pt idx="14">
                  <c:v>19044.189387806189</c:v>
                </c:pt>
                <c:pt idx="15">
                  <c:v>19751.014987984385</c:v>
                </c:pt>
                <c:pt idx="16">
                  <c:v>20104.347141818405</c:v>
                </c:pt>
                <c:pt idx="17">
                  <c:v>20452.234645231969</c:v>
                </c:pt>
                <c:pt idx="18">
                  <c:v>20544.004177204475</c:v>
                </c:pt>
                <c:pt idx="19">
                  <c:v>20586.119060373268</c:v>
                </c:pt>
                <c:pt idx="20">
                  <c:v>21788.589405104605</c:v>
                </c:pt>
                <c:pt idx="21">
                  <c:v>21917.573773440705</c:v>
                </c:pt>
                <c:pt idx="22">
                  <c:v>22130.452874336857</c:v>
                </c:pt>
                <c:pt idx="23">
                  <c:v>22235.115223401299</c:v>
                </c:pt>
                <c:pt idx="24">
                  <c:v>22845.267305841073</c:v>
                </c:pt>
                <c:pt idx="25">
                  <c:v>23079.842857342279</c:v>
                </c:pt>
                <c:pt idx="26">
                  <c:v>23718.216150578643</c:v>
                </c:pt>
                <c:pt idx="27">
                  <c:v>24043.612849930672</c:v>
                </c:pt>
                <c:pt idx="28">
                  <c:v>24944.791223251686</c:v>
                </c:pt>
                <c:pt idx="29">
                  <c:v>25225.572014042726</c:v>
                </c:pt>
                <c:pt idx="30">
                  <c:v>25621.245234106133</c:v>
                </c:pt>
                <c:pt idx="31">
                  <c:v>26410.242403030679</c:v>
                </c:pt>
                <c:pt idx="32">
                  <c:v>27508.923945592385</c:v>
                </c:pt>
                <c:pt idx="33">
                  <c:v>28875.418562758801</c:v>
                </c:pt>
                <c:pt idx="34">
                  <c:v>29049.874466912686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18-1441-9C24-6AD4FA519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661551"/>
        <c:axId val="2047663183"/>
      </c:scatterChart>
      <c:valAx>
        <c:axId val="2047661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663183"/>
        <c:crosses val="autoZero"/>
        <c:crossBetween val="midCat"/>
      </c:valAx>
      <c:valAx>
        <c:axId val="2047663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6615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x1 - </a:t>
            </a:r>
            <a:r>
              <a:rPr lang="ru-RU"/>
              <a:t>Выдано кредитов и авансов клиентам(млрд.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x3'!$C$28:$C$62</c:f>
              <c:numCache>
                <c:formatCode>General</c:formatCode>
                <c:ptCount val="35"/>
                <c:pt idx="0">
                  <c:v>-1473.6825308258285</c:v>
                </c:pt>
                <c:pt idx="1">
                  <c:v>-251.9929018628718</c:v>
                </c:pt>
                <c:pt idx="2">
                  <c:v>925.40546257114147</c:v>
                </c:pt>
                <c:pt idx="3">
                  <c:v>205.1900933678553</c:v>
                </c:pt>
                <c:pt idx="4">
                  <c:v>-503.52832158964156</c:v>
                </c:pt>
                <c:pt idx="5">
                  <c:v>436.05961143627792</c:v>
                </c:pt>
                <c:pt idx="6">
                  <c:v>1201.7540895351012</c:v>
                </c:pt>
                <c:pt idx="7">
                  <c:v>-255.36261375933827</c:v>
                </c:pt>
                <c:pt idx="8">
                  <c:v>-976.62305632386051</c:v>
                </c:pt>
                <c:pt idx="9">
                  <c:v>-180.10926597839352</c:v>
                </c:pt>
                <c:pt idx="10">
                  <c:v>1064.4625476590882</c:v>
                </c:pt>
                <c:pt idx="11">
                  <c:v>1605.3610605149552</c:v>
                </c:pt>
                <c:pt idx="12">
                  <c:v>-1395.3384244590488</c:v>
                </c:pt>
                <c:pt idx="13">
                  <c:v>245.87351030574791</c:v>
                </c:pt>
                <c:pt idx="14">
                  <c:v>1355.8729670304274</c:v>
                </c:pt>
                <c:pt idx="15">
                  <c:v>1628.5525415428056</c:v>
                </c:pt>
                <c:pt idx="16">
                  <c:v>-1558.5880679964212</c:v>
                </c:pt>
                <c:pt idx="17">
                  <c:v>-387.32948645908255</c:v>
                </c:pt>
                <c:pt idx="18">
                  <c:v>710.19793603030848</c:v>
                </c:pt>
                <c:pt idx="19">
                  <c:v>1239.6482015168513</c:v>
                </c:pt>
                <c:pt idx="20">
                  <c:v>-2982.9273781984557</c:v>
                </c:pt>
                <c:pt idx="21">
                  <c:v>-1467.7528383598546</c:v>
                </c:pt>
                <c:pt idx="22">
                  <c:v>142.74131501732336</c:v>
                </c:pt>
                <c:pt idx="23">
                  <c:v>1663.4337077509699</c:v>
                </c:pt>
                <c:pt idx="24">
                  <c:v>-1816.6123231755337</c:v>
                </c:pt>
                <c:pt idx="25">
                  <c:v>-945.31217289438428</c:v>
                </c:pt>
                <c:pt idx="26">
                  <c:v>301.97180283146008</c:v>
                </c:pt>
                <c:pt idx="27">
                  <c:v>1557.9265275170001</c:v>
                </c:pt>
                <c:pt idx="28">
                  <c:v>-1961.4930351947696</c:v>
                </c:pt>
                <c:pt idx="29">
                  <c:v>-320.6724282799878</c:v>
                </c:pt>
                <c:pt idx="30">
                  <c:v>1603.8071234773488</c:v>
                </c:pt>
                <c:pt idx="31">
                  <c:v>2254.1157563241613</c:v>
                </c:pt>
                <c:pt idx="32">
                  <c:v>-2412.5959434927609</c:v>
                </c:pt>
                <c:pt idx="33">
                  <c:v>-1026.7695621941748</c:v>
                </c:pt>
                <c:pt idx="34">
                  <c:v>1774.3160966156793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A8-0A49-8230-5E39D1A4C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367007"/>
        <c:axId val="1935297743"/>
      </c:scatterChart>
      <c:valAx>
        <c:axId val="1935367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x1 - </a:t>
                </a:r>
                <a:r>
                  <a:rPr lang="ru-RU"/>
                  <a:t>Выдано кредитов и авансов клиентам(млрд. Руб.)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35297743"/>
        <c:crosses val="autoZero"/>
        <c:crossBetween val="midCat"/>
      </c:valAx>
      <c:valAx>
        <c:axId val="1935297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53670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x3'!$AM$2:$AM$36</c:f>
              <c:numCache>
                <c:formatCode>General</c:formatCode>
                <c:ptCount val="35"/>
              </c:numCache>
            </c:numRef>
          </c:xVal>
          <c:yVal>
            <c:numRef>
              <c:f>'АД без x3'!$C$28:$C$62</c:f>
              <c:numCache>
                <c:formatCode>General</c:formatCode>
                <c:ptCount val="35"/>
                <c:pt idx="0">
                  <c:v>-1473.6825308258285</c:v>
                </c:pt>
                <c:pt idx="1">
                  <c:v>-251.9929018628718</c:v>
                </c:pt>
                <c:pt idx="2">
                  <c:v>925.40546257114147</c:v>
                </c:pt>
                <c:pt idx="3">
                  <c:v>205.1900933678553</c:v>
                </c:pt>
                <c:pt idx="4">
                  <c:v>-503.52832158964156</c:v>
                </c:pt>
                <c:pt idx="5">
                  <c:v>436.05961143627792</c:v>
                </c:pt>
                <c:pt idx="6">
                  <c:v>1201.7540895351012</c:v>
                </c:pt>
                <c:pt idx="7">
                  <c:v>-255.36261375933827</c:v>
                </c:pt>
                <c:pt idx="8">
                  <c:v>-976.62305632386051</c:v>
                </c:pt>
                <c:pt idx="9">
                  <c:v>-180.10926597839352</c:v>
                </c:pt>
                <c:pt idx="10">
                  <c:v>1064.4625476590882</c:v>
                </c:pt>
                <c:pt idx="11">
                  <c:v>1605.3610605149552</c:v>
                </c:pt>
                <c:pt idx="12">
                  <c:v>-1395.3384244590488</c:v>
                </c:pt>
                <c:pt idx="13">
                  <c:v>245.87351030574791</c:v>
                </c:pt>
                <c:pt idx="14">
                  <c:v>1355.8729670304274</c:v>
                </c:pt>
                <c:pt idx="15">
                  <c:v>1628.5525415428056</c:v>
                </c:pt>
                <c:pt idx="16">
                  <c:v>-1558.5880679964212</c:v>
                </c:pt>
                <c:pt idx="17">
                  <c:v>-387.32948645908255</c:v>
                </c:pt>
                <c:pt idx="18">
                  <c:v>710.19793603030848</c:v>
                </c:pt>
                <c:pt idx="19">
                  <c:v>1239.6482015168513</c:v>
                </c:pt>
                <c:pt idx="20">
                  <c:v>-2982.9273781984557</c:v>
                </c:pt>
                <c:pt idx="21">
                  <c:v>-1467.7528383598546</c:v>
                </c:pt>
                <c:pt idx="22">
                  <c:v>142.74131501732336</c:v>
                </c:pt>
                <c:pt idx="23">
                  <c:v>1663.4337077509699</c:v>
                </c:pt>
                <c:pt idx="24">
                  <c:v>-1816.6123231755337</c:v>
                </c:pt>
                <c:pt idx="25">
                  <c:v>-945.31217289438428</c:v>
                </c:pt>
                <c:pt idx="26">
                  <c:v>301.97180283146008</c:v>
                </c:pt>
                <c:pt idx="27">
                  <c:v>1557.9265275170001</c:v>
                </c:pt>
                <c:pt idx="28">
                  <c:v>-1961.4930351947696</c:v>
                </c:pt>
                <c:pt idx="29">
                  <c:v>-320.6724282799878</c:v>
                </c:pt>
                <c:pt idx="30">
                  <c:v>1603.8071234773488</c:v>
                </c:pt>
                <c:pt idx="31">
                  <c:v>2254.1157563241613</c:v>
                </c:pt>
                <c:pt idx="32">
                  <c:v>-2412.5959434927609</c:v>
                </c:pt>
                <c:pt idx="33">
                  <c:v>-1026.7695621941748</c:v>
                </c:pt>
                <c:pt idx="34">
                  <c:v>1774.3160966156793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5-9D44-AF77-CB31044FD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379439"/>
        <c:axId val="1911754559"/>
      </c:scatterChart>
      <c:valAx>
        <c:axId val="1912379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1754559"/>
        <c:crosses val="autoZero"/>
        <c:crossBetween val="midCat"/>
      </c:valAx>
      <c:valAx>
        <c:axId val="1911754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23794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x3'!$C$28:$C$62</c:f>
              <c:numCache>
                <c:formatCode>General</c:formatCode>
                <c:ptCount val="35"/>
                <c:pt idx="0">
                  <c:v>-1473.6825308258285</c:v>
                </c:pt>
                <c:pt idx="1">
                  <c:v>-251.9929018628718</c:v>
                </c:pt>
                <c:pt idx="2">
                  <c:v>925.40546257114147</c:v>
                </c:pt>
                <c:pt idx="3">
                  <c:v>205.1900933678553</c:v>
                </c:pt>
                <c:pt idx="4">
                  <c:v>-503.52832158964156</c:v>
                </c:pt>
                <c:pt idx="5">
                  <c:v>436.05961143627792</c:v>
                </c:pt>
                <c:pt idx="6">
                  <c:v>1201.7540895351012</c:v>
                </c:pt>
                <c:pt idx="7">
                  <c:v>-255.36261375933827</c:v>
                </c:pt>
                <c:pt idx="8">
                  <c:v>-976.62305632386051</c:v>
                </c:pt>
                <c:pt idx="9">
                  <c:v>-180.10926597839352</c:v>
                </c:pt>
                <c:pt idx="10">
                  <c:v>1064.4625476590882</c:v>
                </c:pt>
                <c:pt idx="11">
                  <c:v>1605.3610605149552</c:v>
                </c:pt>
                <c:pt idx="12">
                  <c:v>-1395.3384244590488</c:v>
                </c:pt>
                <c:pt idx="13">
                  <c:v>245.87351030574791</c:v>
                </c:pt>
                <c:pt idx="14">
                  <c:v>1355.8729670304274</c:v>
                </c:pt>
                <c:pt idx="15">
                  <c:v>1628.5525415428056</c:v>
                </c:pt>
                <c:pt idx="16">
                  <c:v>-1558.5880679964212</c:v>
                </c:pt>
                <c:pt idx="17">
                  <c:v>-387.32948645908255</c:v>
                </c:pt>
                <c:pt idx="18">
                  <c:v>710.19793603030848</c:v>
                </c:pt>
                <c:pt idx="19">
                  <c:v>1239.6482015168513</c:v>
                </c:pt>
                <c:pt idx="20">
                  <c:v>-2982.9273781984557</c:v>
                </c:pt>
                <c:pt idx="21">
                  <c:v>-1467.7528383598546</c:v>
                </c:pt>
                <c:pt idx="22">
                  <c:v>142.74131501732336</c:v>
                </c:pt>
                <c:pt idx="23">
                  <c:v>1663.4337077509699</c:v>
                </c:pt>
                <c:pt idx="24">
                  <c:v>-1816.6123231755337</c:v>
                </c:pt>
                <c:pt idx="25">
                  <c:v>-945.31217289438428</c:v>
                </c:pt>
                <c:pt idx="26">
                  <c:v>301.97180283146008</c:v>
                </c:pt>
                <c:pt idx="27">
                  <c:v>1557.9265275170001</c:v>
                </c:pt>
                <c:pt idx="28">
                  <c:v>-1961.4930351947696</c:v>
                </c:pt>
                <c:pt idx="29">
                  <c:v>-320.6724282799878</c:v>
                </c:pt>
                <c:pt idx="30">
                  <c:v>1603.8071234773488</c:v>
                </c:pt>
                <c:pt idx="31">
                  <c:v>2254.1157563241613</c:v>
                </c:pt>
                <c:pt idx="32">
                  <c:v>-2412.5959434927609</c:v>
                </c:pt>
                <c:pt idx="33">
                  <c:v>-1026.7695621941748</c:v>
                </c:pt>
                <c:pt idx="34">
                  <c:v>1774.3160966156793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3-0B4F-B1C2-532C67DA0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730751"/>
        <c:axId val="1911732383"/>
      </c:scatterChart>
      <c:valAx>
        <c:axId val="1911730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1732383"/>
        <c:crosses val="autoZero"/>
        <c:crossBetween val="midCat"/>
      </c:valAx>
      <c:valAx>
        <c:axId val="1911732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17307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x5 - </a:t>
            </a:r>
            <a:r>
              <a:rPr lang="ru-RU"/>
              <a:t>Обязательства банка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x3'!$AO$2:$AO$36</c:f>
              <c:numCache>
                <c:formatCode>General</c:formatCode>
                <c:ptCount val="35"/>
              </c:numCache>
            </c:numRef>
          </c:xVal>
          <c:yVal>
            <c:numRef>
              <c:f>'АД без x3'!$C$28:$C$62</c:f>
              <c:numCache>
                <c:formatCode>General</c:formatCode>
                <c:ptCount val="35"/>
                <c:pt idx="0">
                  <c:v>-1473.6825308258285</c:v>
                </c:pt>
                <c:pt idx="1">
                  <c:v>-251.9929018628718</c:v>
                </c:pt>
                <c:pt idx="2">
                  <c:v>925.40546257114147</c:v>
                </c:pt>
                <c:pt idx="3">
                  <c:v>205.1900933678553</c:v>
                </c:pt>
                <c:pt idx="4">
                  <c:v>-503.52832158964156</c:v>
                </c:pt>
                <c:pt idx="5">
                  <c:v>436.05961143627792</c:v>
                </c:pt>
                <c:pt idx="6">
                  <c:v>1201.7540895351012</c:v>
                </c:pt>
                <c:pt idx="7">
                  <c:v>-255.36261375933827</c:v>
                </c:pt>
                <c:pt idx="8">
                  <c:v>-976.62305632386051</c:v>
                </c:pt>
                <c:pt idx="9">
                  <c:v>-180.10926597839352</c:v>
                </c:pt>
                <c:pt idx="10">
                  <c:v>1064.4625476590882</c:v>
                </c:pt>
                <c:pt idx="11">
                  <c:v>1605.3610605149552</c:v>
                </c:pt>
                <c:pt idx="12">
                  <c:v>-1395.3384244590488</c:v>
                </c:pt>
                <c:pt idx="13">
                  <c:v>245.87351030574791</c:v>
                </c:pt>
                <c:pt idx="14">
                  <c:v>1355.8729670304274</c:v>
                </c:pt>
                <c:pt idx="15">
                  <c:v>1628.5525415428056</c:v>
                </c:pt>
                <c:pt idx="16">
                  <c:v>-1558.5880679964212</c:v>
                </c:pt>
                <c:pt idx="17">
                  <c:v>-387.32948645908255</c:v>
                </c:pt>
                <c:pt idx="18">
                  <c:v>710.19793603030848</c:v>
                </c:pt>
                <c:pt idx="19">
                  <c:v>1239.6482015168513</c:v>
                </c:pt>
                <c:pt idx="20">
                  <c:v>-2982.9273781984557</c:v>
                </c:pt>
                <c:pt idx="21">
                  <c:v>-1467.7528383598546</c:v>
                </c:pt>
                <c:pt idx="22">
                  <c:v>142.74131501732336</c:v>
                </c:pt>
                <c:pt idx="23">
                  <c:v>1663.4337077509699</c:v>
                </c:pt>
                <c:pt idx="24">
                  <c:v>-1816.6123231755337</c:v>
                </c:pt>
                <c:pt idx="25">
                  <c:v>-945.31217289438428</c:v>
                </c:pt>
                <c:pt idx="26">
                  <c:v>301.97180283146008</c:v>
                </c:pt>
                <c:pt idx="27">
                  <c:v>1557.9265275170001</c:v>
                </c:pt>
                <c:pt idx="28">
                  <c:v>-1961.4930351947696</c:v>
                </c:pt>
                <c:pt idx="29">
                  <c:v>-320.6724282799878</c:v>
                </c:pt>
                <c:pt idx="30">
                  <c:v>1603.8071234773488</c:v>
                </c:pt>
                <c:pt idx="31">
                  <c:v>2254.1157563241613</c:v>
                </c:pt>
                <c:pt idx="32">
                  <c:v>-2412.5959434927609</c:v>
                </c:pt>
                <c:pt idx="33">
                  <c:v>-1026.7695621941748</c:v>
                </c:pt>
                <c:pt idx="34">
                  <c:v>1774.3160966156793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A-A045-9F80-79307D263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367007"/>
        <c:axId val="1935356527"/>
      </c:scatterChart>
      <c:valAx>
        <c:axId val="1935367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x5 - </a:t>
                </a:r>
                <a:r>
                  <a:rPr lang="ru-RU"/>
                  <a:t>Обязательства банка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5356527"/>
        <c:crosses val="autoZero"/>
        <c:crossBetween val="midCat"/>
      </c:valAx>
      <c:valAx>
        <c:axId val="1935356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53670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x1 - </a:t>
            </a:r>
            <a:r>
              <a:rPr lang="ru-RU"/>
              <a:t>Выдано кредитов и авансов клиентам(млрд.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5A-A34E-9AA6-26EF9A8EF11E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x3'!$B$28:$B$62</c:f>
              <c:numCache>
                <c:formatCode>General</c:formatCode>
                <c:ptCount val="35"/>
                <c:pt idx="0">
                  <c:v>14498.482069850643</c:v>
                </c:pt>
                <c:pt idx="1">
                  <c:v>14686.815207677137</c:v>
                </c:pt>
                <c:pt idx="2">
                  <c:v>14820.178103984128</c:v>
                </c:pt>
                <c:pt idx="3">
                  <c:v>16703.605333651918</c:v>
                </c:pt>
                <c:pt idx="4">
                  <c:v>15686.304718926247</c:v>
                </c:pt>
                <c:pt idx="5">
                  <c:v>15999.935957401402</c:v>
                </c:pt>
                <c:pt idx="6">
                  <c:v>16514.033845852162</c:v>
                </c:pt>
                <c:pt idx="7">
                  <c:v>19024.252340837182</c:v>
                </c:pt>
                <c:pt idx="8">
                  <c:v>17346.625952830247</c:v>
                </c:pt>
                <c:pt idx="9">
                  <c:v>17687.991047259304</c:v>
                </c:pt>
                <c:pt idx="10">
                  <c:v>17939.006763074471</c:v>
                </c:pt>
                <c:pt idx="11">
                  <c:v>18498.98608130345</c:v>
                </c:pt>
                <c:pt idx="12">
                  <c:v>18706.732059845508</c:v>
                </c:pt>
                <c:pt idx="13">
                  <c:v>18798.315877500441</c:v>
                </c:pt>
                <c:pt idx="14">
                  <c:v>19188.131210174048</c:v>
                </c:pt>
                <c:pt idx="15">
                  <c:v>20501.900332794052</c:v>
                </c:pt>
                <c:pt idx="16">
                  <c:v>20026.500872442164</c:v>
                </c:pt>
                <c:pt idx="17">
                  <c:v>20138.344474443467</c:v>
                </c:pt>
                <c:pt idx="18">
                  <c:v>21078.391469074297</c:v>
                </c:pt>
                <c:pt idx="19">
                  <c:v>21840.194655825428</c:v>
                </c:pt>
                <c:pt idx="20">
                  <c:v>21868.048461042221</c:v>
                </c:pt>
                <c:pt idx="21">
                  <c:v>21919.987483591824</c:v>
                </c:pt>
                <c:pt idx="22">
                  <c:v>22092.373908383976</c:v>
                </c:pt>
                <c:pt idx="23">
                  <c:v>22380.179142179702</c:v>
                </c:pt>
                <c:pt idx="24">
                  <c:v>22402.731383548802</c:v>
                </c:pt>
                <c:pt idx="25">
                  <c:v>22862.885946335089</c:v>
                </c:pt>
                <c:pt idx="26">
                  <c:v>23416.244347747182</c:v>
                </c:pt>
                <c:pt idx="27">
                  <c:v>24063.318706589132</c:v>
                </c:pt>
                <c:pt idx="28">
                  <c:v>24806.760341035842</c:v>
                </c:pt>
                <c:pt idx="29">
                  <c:v>25546.244442322713</c:v>
                </c:pt>
                <c:pt idx="30">
                  <c:v>25905.116822115036</c:v>
                </c:pt>
                <c:pt idx="31">
                  <c:v>26795.758710588525</c:v>
                </c:pt>
                <c:pt idx="32">
                  <c:v>27357.387166744447</c:v>
                </c:pt>
                <c:pt idx="33">
                  <c:v>27437.011965224854</c:v>
                </c:pt>
                <c:pt idx="34">
                  <c:v>27101.102466143122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A-A34E-9AA6-26EF9A8EF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746847"/>
        <c:axId val="1934070127"/>
      </c:scatterChart>
      <c:valAx>
        <c:axId val="1933746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x1 - </a:t>
                </a:r>
                <a:r>
                  <a:rPr lang="ru-RU"/>
                  <a:t>Выдано кредитов и авансов клиентам(млрд. Руб.)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34070127"/>
        <c:crosses val="autoZero"/>
        <c:crossBetween val="midCat"/>
      </c:valAx>
      <c:valAx>
        <c:axId val="1934070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1933746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x3'!$AM$2:$AM$36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5B-5744-97BA-4E1C9F633882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x3'!$AM$2:$AM$36</c:f>
              <c:numCache>
                <c:formatCode>General</c:formatCode>
                <c:ptCount val="35"/>
              </c:numCache>
            </c:numRef>
          </c:xVal>
          <c:yVal>
            <c:numRef>
              <c:f>'АД без x3'!$B$28:$B$62</c:f>
              <c:numCache>
                <c:formatCode>General</c:formatCode>
                <c:ptCount val="35"/>
                <c:pt idx="0">
                  <c:v>14498.482069850643</c:v>
                </c:pt>
                <c:pt idx="1">
                  <c:v>14686.815207677137</c:v>
                </c:pt>
                <c:pt idx="2">
                  <c:v>14820.178103984128</c:v>
                </c:pt>
                <c:pt idx="3">
                  <c:v>16703.605333651918</c:v>
                </c:pt>
                <c:pt idx="4">
                  <c:v>15686.304718926247</c:v>
                </c:pt>
                <c:pt idx="5">
                  <c:v>15999.935957401402</c:v>
                </c:pt>
                <c:pt idx="6">
                  <c:v>16514.033845852162</c:v>
                </c:pt>
                <c:pt idx="7">
                  <c:v>19024.252340837182</c:v>
                </c:pt>
                <c:pt idx="8">
                  <c:v>17346.625952830247</c:v>
                </c:pt>
                <c:pt idx="9">
                  <c:v>17687.991047259304</c:v>
                </c:pt>
                <c:pt idx="10">
                  <c:v>17939.006763074471</c:v>
                </c:pt>
                <c:pt idx="11">
                  <c:v>18498.98608130345</c:v>
                </c:pt>
                <c:pt idx="12">
                  <c:v>18706.732059845508</c:v>
                </c:pt>
                <c:pt idx="13">
                  <c:v>18798.315877500441</c:v>
                </c:pt>
                <c:pt idx="14">
                  <c:v>19188.131210174048</c:v>
                </c:pt>
                <c:pt idx="15">
                  <c:v>20501.900332794052</c:v>
                </c:pt>
                <c:pt idx="16">
                  <c:v>20026.500872442164</c:v>
                </c:pt>
                <c:pt idx="17">
                  <c:v>20138.344474443467</c:v>
                </c:pt>
                <c:pt idx="18">
                  <c:v>21078.391469074297</c:v>
                </c:pt>
                <c:pt idx="19">
                  <c:v>21840.194655825428</c:v>
                </c:pt>
                <c:pt idx="20">
                  <c:v>21868.048461042221</c:v>
                </c:pt>
                <c:pt idx="21">
                  <c:v>21919.987483591824</c:v>
                </c:pt>
                <c:pt idx="22">
                  <c:v>22092.373908383976</c:v>
                </c:pt>
                <c:pt idx="23">
                  <c:v>22380.179142179702</c:v>
                </c:pt>
                <c:pt idx="24">
                  <c:v>22402.731383548802</c:v>
                </c:pt>
                <c:pt idx="25">
                  <c:v>22862.885946335089</c:v>
                </c:pt>
                <c:pt idx="26">
                  <c:v>23416.244347747182</c:v>
                </c:pt>
                <c:pt idx="27">
                  <c:v>24063.318706589132</c:v>
                </c:pt>
                <c:pt idx="28">
                  <c:v>24806.760341035842</c:v>
                </c:pt>
                <c:pt idx="29">
                  <c:v>25546.244442322713</c:v>
                </c:pt>
                <c:pt idx="30">
                  <c:v>25905.116822115036</c:v>
                </c:pt>
                <c:pt idx="31">
                  <c:v>26795.758710588525</c:v>
                </c:pt>
                <c:pt idx="32">
                  <c:v>27357.387166744447</c:v>
                </c:pt>
                <c:pt idx="33">
                  <c:v>27437.011965224854</c:v>
                </c:pt>
                <c:pt idx="34">
                  <c:v>27101.102466143122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5B-5744-97BA-4E1C9F633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38751"/>
        <c:axId val="2016156479"/>
      </c:scatterChart>
      <c:valAx>
        <c:axId val="2016138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156479"/>
        <c:crosses val="autoZero"/>
        <c:crossBetween val="midCat"/>
      </c:valAx>
      <c:valAx>
        <c:axId val="20161564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16138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x3'!$AN$2:$AN$36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A-0348-951B-8B9A2FD27CAA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x3'!$B$28:$B$62</c:f>
              <c:numCache>
                <c:formatCode>General</c:formatCode>
                <c:ptCount val="35"/>
                <c:pt idx="0">
                  <c:v>14498.482069850643</c:v>
                </c:pt>
                <c:pt idx="1">
                  <c:v>14686.815207677137</c:v>
                </c:pt>
                <c:pt idx="2">
                  <c:v>14820.178103984128</c:v>
                </c:pt>
                <c:pt idx="3">
                  <c:v>16703.605333651918</c:v>
                </c:pt>
                <c:pt idx="4">
                  <c:v>15686.304718926247</c:v>
                </c:pt>
                <c:pt idx="5">
                  <c:v>15999.935957401402</c:v>
                </c:pt>
                <c:pt idx="6">
                  <c:v>16514.033845852162</c:v>
                </c:pt>
                <c:pt idx="7">
                  <c:v>19024.252340837182</c:v>
                </c:pt>
                <c:pt idx="8">
                  <c:v>17346.625952830247</c:v>
                </c:pt>
                <c:pt idx="9">
                  <c:v>17687.991047259304</c:v>
                </c:pt>
                <c:pt idx="10">
                  <c:v>17939.006763074471</c:v>
                </c:pt>
                <c:pt idx="11">
                  <c:v>18498.98608130345</c:v>
                </c:pt>
                <c:pt idx="12">
                  <c:v>18706.732059845508</c:v>
                </c:pt>
                <c:pt idx="13">
                  <c:v>18798.315877500441</c:v>
                </c:pt>
                <c:pt idx="14">
                  <c:v>19188.131210174048</c:v>
                </c:pt>
                <c:pt idx="15">
                  <c:v>20501.900332794052</c:v>
                </c:pt>
                <c:pt idx="16">
                  <c:v>20026.500872442164</c:v>
                </c:pt>
                <c:pt idx="17">
                  <c:v>20138.344474443467</c:v>
                </c:pt>
                <c:pt idx="18">
                  <c:v>21078.391469074297</c:v>
                </c:pt>
                <c:pt idx="19">
                  <c:v>21840.194655825428</c:v>
                </c:pt>
                <c:pt idx="20">
                  <c:v>21868.048461042221</c:v>
                </c:pt>
                <c:pt idx="21">
                  <c:v>21919.987483591824</c:v>
                </c:pt>
                <c:pt idx="22">
                  <c:v>22092.373908383976</c:v>
                </c:pt>
                <c:pt idx="23">
                  <c:v>22380.179142179702</c:v>
                </c:pt>
                <c:pt idx="24">
                  <c:v>22402.731383548802</c:v>
                </c:pt>
                <c:pt idx="25">
                  <c:v>22862.885946335089</c:v>
                </c:pt>
                <c:pt idx="26">
                  <c:v>23416.244347747182</c:v>
                </c:pt>
                <c:pt idx="27">
                  <c:v>24063.318706589132</c:v>
                </c:pt>
                <c:pt idx="28">
                  <c:v>24806.760341035842</c:v>
                </c:pt>
                <c:pt idx="29">
                  <c:v>25546.244442322713</c:v>
                </c:pt>
                <c:pt idx="30">
                  <c:v>25905.116822115036</c:v>
                </c:pt>
                <c:pt idx="31">
                  <c:v>26795.758710588525</c:v>
                </c:pt>
                <c:pt idx="32">
                  <c:v>27357.387166744447</c:v>
                </c:pt>
                <c:pt idx="33">
                  <c:v>27437.011965224854</c:v>
                </c:pt>
                <c:pt idx="34">
                  <c:v>27101.102466143122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6A-0348-951B-8B9A2FD27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174143"/>
        <c:axId val="1957072591"/>
      </c:scatterChart>
      <c:valAx>
        <c:axId val="2028174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072591"/>
        <c:crosses val="autoZero"/>
        <c:crossBetween val="midCat"/>
      </c:valAx>
      <c:valAx>
        <c:axId val="1957072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174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x5 - </a:t>
            </a:r>
            <a:r>
              <a:rPr lang="ru-RU"/>
              <a:t>Обязательства банка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x3'!$AO$2:$AO$36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08-844E-A00A-220F31A2DADB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x3'!$AO$2:$AO$36</c:f>
              <c:numCache>
                <c:formatCode>General</c:formatCode>
                <c:ptCount val="35"/>
              </c:numCache>
            </c:numRef>
          </c:xVal>
          <c:yVal>
            <c:numRef>
              <c:f>'АД без x3'!$B$28:$B$62</c:f>
              <c:numCache>
                <c:formatCode>General</c:formatCode>
                <c:ptCount val="35"/>
                <c:pt idx="0">
                  <c:v>14498.482069850643</c:v>
                </c:pt>
                <c:pt idx="1">
                  <c:v>14686.815207677137</c:v>
                </c:pt>
                <c:pt idx="2">
                  <c:v>14820.178103984128</c:v>
                </c:pt>
                <c:pt idx="3">
                  <c:v>16703.605333651918</c:v>
                </c:pt>
                <c:pt idx="4">
                  <c:v>15686.304718926247</c:v>
                </c:pt>
                <c:pt idx="5">
                  <c:v>15999.935957401402</c:v>
                </c:pt>
                <c:pt idx="6">
                  <c:v>16514.033845852162</c:v>
                </c:pt>
                <c:pt idx="7">
                  <c:v>19024.252340837182</c:v>
                </c:pt>
                <c:pt idx="8">
                  <c:v>17346.625952830247</c:v>
                </c:pt>
                <c:pt idx="9">
                  <c:v>17687.991047259304</c:v>
                </c:pt>
                <c:pt idx="10">
                  <c:v>17939.006763074471</c:v>
                </c:pt>
                <c:pt idx="11">
                  <c:v>18498.98608130345</c:v>
                </c:pt>
                <c:pt idx="12">
                  <c:v>18706.732059845508</c:v>
                </c:pt>
                <c:pt idx="13">
                  <c:v>18798.315877500441</c:v>
                </c:pt>
                <c:pt idx="14">
                  <c:v>19188.131210174048</c:v>
                </c:pt>
                <c:pt idx="15">
                  <c:v>20501.900332794052</c:v>
                </c:pt>
                <c:pt idx="16">
                  <c:v>20026.500872442164</c:v>
                </c:pt>
                <c:pt idx="17">
                  <c:v>20138.344474443467</c:v>
                </c:pt>
                <c:pt idx="18">
                  <c:v>21078.391469074297</c:v>
                </c:pt>
                <c:pt idx="19">
                  <c:v>21840.194655825428</c:v>
                </c:pt>
                <c:pt idx="20">
                  <c:v>21868.048461042221</c:v>
                </c:pt>
                <c:pt idx="21">
                  <c:v>21919.987483591824</c:v>
                </c:pt>
                <c:pt idx="22">
                  <c:v>22092.373908383976</c:v>
                </c:pt>
                <c:pt idx="23">
                  <c:v>22380.179142179702</c:v>
                </c:pt>
                <c:pt idx="24">
                  <c:v>22402.731383548802</c:v>
                </c:pt>
                <c:pt idx="25">
                  <c:v>22862.885946335089</c:v>
                </c:pt>
                <c:pt idx="26">
                  <c:v>23416.244347747182</c:v>
                </c:pt>
                <c:pt idx="27">
                  <c:v>24063.318706589132</c:v>
                </c:pt>
                <c:pt idx="28">
                  <c:v>24806.760341035842</c:v>
                </c:pt>
                <c:pt idx="29">
                  <c:v>25546.244442322713</c:v>
                </c:pt>
                <c:pt idx="30">
                  <c:v>25905.116822115036</c:v>
                </c:pt>
                <c:pt idx="31">
                  <c:v>26795.758710588525</c:v>
                </c:pt>
                <c:pt idx="32">
                  <c:v>27357.387166744447</c:v>
                </c:pt>
                <c:pt idx="33">
                  <c:v>27437.011965224854</c:v>
                </c:pt>
                <c:pt idx="34">
                  <c:v>27101.102466143122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08-844E-A00A-220F31A2D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001935"/>
        <c:axId val="1933905759"/>
      </c:scatterChart>
      <c:valAx>
        <c:axId val="193400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x5 - </a:t>
                </a:r>
                <a:r>
                  <a:rPr lang="ru-RU"/>
                  <a:t>Обязательства банка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3905759"/>
        <c:crosses val="autoZero"/>
        <c:crossBetween val="midCat"/>
      </c:valAx>
      <c:valAx>
        <c:axId val="1933905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19340019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x3'!$F$28:$F$62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'АД без x3'!$G$28:$G$62</c:f>
              <c:numCache>
                <c:formatCode>General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15182.776397336605</c:v>
                </c:pt>
                <c:pt idx="3">
                  <c:v>15745.583566555269</c:v>
                </c:pt>
                <c:pt idx="4">
                  <c:v>16370.002896506387</c:v>
                </c:pt>
                <c:pt idx="5">
                  <c:v>16435.995568837679</c:v>
                </c:pt>
                <c:pt idx="6">
                  <c:v>16908.795427019773</c:v>
                </c:pt>
                <c:pt idx="7">
                  <c:v>17311.393635386459</c:v>
                </c:pt>
                <c:pt idx="8">
                  <c:v>17507.88178128091</c:v>
                </c:pt>
                <c:pt idx="9">
                  <c:v>17715.787935387263</c:v>
                </c:pt>
                <c:pt idx="10">
                  <c:v>18467.912804445743</c:v>
                </c:pt>
                <c:pt idx="11">
                  <c:v>18768.889727077843</c:v>
                </c:pt>
                <c:pt idx="12">
                  <c:v>18885.121082843765</c:v>
                </c:pt>
                <c:pt idx="13">
                  <c:v>19003.469310733559</c:v>
                </c:pt>
                <c:pt idx="14">
                  <c:v>19044.189387806189</c:v>
                </c:pt>
                <c:pt idx="15">
                  <c:v>19751.014987984385</c:v>
                </c:pt>
                <c:pt idx="16">
                  <c:v>20104.347141818405</c:v>
                </c:pt>
                <c:pt idx="17">
                  <c:v>20452.234645231969</c:v>
                </c:pt>
                <c:pt idx="18">
                  <c:v>20544.004177204475</c:v>
                </c:pt>
                <c:pt idx="19">
                  <c:v>20586.119060373268</c:v>
                </c:pt>
                <c:pt idx="20">
                  <c:v>21788.589405104605</c:v>
                </c:pt>
                <c:pt idx="21">
                  <c:v>21917.573773440705</c:v>
                </c:pt>
                <c:pt idx="22">
                  <c:v>22130.452874336857</c:v>
                </c:pt>
                <c:pt idx="23">
                  <c:v>22235.115223401299</c:v>
                </c:pt>
                <c:pt idx="24">
                  <c:v>22845.267305841073</c:v>
                </c:pt>
                <c:pt idx="25">
                  <c:v>23079.842857342279</c:v>
                </c:pt>
                <c:pt idx="26">
                  <c:v>23718.216150578643</c:v>
                </c:pt>
                <c:pt idx="27">
                  <c:v>24043.612849930672</c:v>
                </c:pt>
                <c:pt idx="28">
                  <c:v>24944.791223251686</c:v>
                </c:pt>
                <c:pt idx="29">
                  <c:v>25225.572014042726</c:v>
                </c:pt>
                <c:pt idx="30">
                  <c:v>25621.245234106133</c:v>
                </c:pt>
                <c:pt idx="31">
                  <c:v>26410.242403030679</c:v>
                </c:pt>
                <c:pt idx="32">
                  <c:v>27508.923945592385</c:v>
                </c:pt>
                <c:pt idx="33">
                  <c:v>28875.418562758801</c:v>
                </c:pt>
                <c:pt idx="34">
                  <c:v>29049.874466912686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C-0048-B4DD-CFAA9F2C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343967"/>
        <c:axId val="1962418543"/>
      </c:scatterChart>
      <c:valAx>
        <c:axId val="1932343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2418543"/>
        <c:crosses val="autoZero"/>
        <c:crossBetween val="midCat"/>
      </c:valAx>
      <c:valAx>
        <c:axId val="1962418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23439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x1 - </a:t>
            </a:r>
            <a:r>
              <a:rPr lang="ru-RU"/>
              <a:t>Выдано кредитов и авансов клиентам(млрд.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x3x5'!$C$27:$C$61</c:f>
              <c:numCache>
                <c:formatCode>General</c:formatCode>
                <c:ptCount val="35"/>
                <c:pt idx="0">
                  <c:v>-1419.0406203637231</c:v>
                </c:pt>
                <c:pt idx="1">
                  <c:v>-133.81529048858283</c:v>
                </c:pt>
                <c:pt idx="2">
                  <c:v>1155.992499142325</c:v>
                </c:pt>
                <c:pt idx="3">
                  <c:v>-7.4925449903639674</c:v>
                </c:pt>
                <c:pt idx="4">
                  <c:v>-252.70211792343071</c:v>
                </c:pt>
                <c:pt idx="5">
                  <c:v>585.59547794900027</c:v>
                </c:pt>
                <c:pt idx="6">
                  <c:v>1355.9476977343929</c:v>
                </c:pt>
                <c:pt idx="7">
                  <c:v>-881.23245972961377</c:v>
                </c:pt>
                <c:pt idx="8">
                  <c:v>-851.68329969621846</c:v>
                </c:pt>
                <c:pt idx="9">
                  <c:v>-349.87181108936784</c:v>
                </c:pt>
                <c:pt idx="10">
                  <c:v>1074.1647397022643</c:v>
                </c:pt>
                <c:pt idx="11">
                  <c:v>1505.4128526912573</c:v>
                </c:pt>
                <c:pt idx="12">
                  <c:v>-1467.7179577555362</c:v>
                </c:pt>
                <c:pt idx="13">
                  <c:v>251.6299231840967</c:v>
                </c:pt>
                <c:pt idx="14">
                  <c:v>1280.0555052496602</c:v>
                </c:pt>
                <c:pt idx="15">
                  <c:v>513.65334667350908</c:v>
                </c:pt>
                <c:pt idx="16">
                  <c:v>-2114.377804737891</c:v>
                </c:pt>
                <c:pt idx="17">
                  <c:v>-792.52519783064417</c:v>
                </c:pt>
                <c:pt idx="18">
                  <c:v>-128.74893894005436</c:v>
                </c:pt>
                <c:pt idx="19">
                  <c:v>286.89835432770997</c:v>
                </c:pt>
                <c:pt idx="20">
                  <c:v>-3432.8453711935399</c:v>
                </c:pt>
                <c:pt idx="21">
                  <c:v>-1575.7309176809176</c:v>
                </c:pt>
                <c:pt idx="22">
                  <c:v>351.16780467624631</c:v>
                </c:pt>
                <c:pt idx="23">
                  <c:v>1920.3306064728094</c:v>
                </c:pt>
                <c:pt idx="24">
                  <c:v>-1143.0476612371604</c:v>
                </c:pt>
                <c:pt idx="25">
                  <c:v>-306.75943019484475</c:v>
                </c:pt>
                <c:pt idx="26">
                  <c:v>1325.8966153533111</c:v>
                </c:pt>
                <c:pt idx="27">
                  <c:v>2625.7885822316784</c:v>
                </c:pt>
                <c:pt idx="28">
                  <c:v>-1231.8211192193485</c:v>
                </c:pt>
                <c:pt idx="29">
                  <c:v>-752.10366067789073</c:v>
                </c:pt>
                <c:pt idx="30">
                  <c:v>1536.8576519484741</c:v>
                </c:pt>
                <c:pt idx="31">
                  <c:v>2032.6309933715529</c:v>
                </c:pt>
                <c:pt idx="32">
                  <c:v>-2422.296601877053</c:v>
                </c:pt>
                <c:pt idx="33">
                  <c:v>-1374.2893371098544</c:v>
                </c:pt>
                <c:pt idx="34">
                  <c:v>2836.0794920278204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1D-7C43-A1F0-B2030EAFB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34655"/>
        <c:axId val="2028934287"/>
      </c:scatterChart>
      <c:valAx>
        <c:axId val="202853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x1 - </a:t>
                </a:r>
                <a:r>
                  <a:rPr lang="ru-RU"/>
                  <a:t>Выдано кредитов и авансов клиентам(млрд. Руб.)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8934287"/>
        <c:crosses val="autoZero"/>
        <c:crossBetween val="midCat"/>
      </c:valAx>
      <c:valAx>
        <c:axId val="2028934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534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x3x5'!$AM$2:$AM$36</c:f>
              <c:numCache>
                <c:formatCode>General</c:formatCode>
                <c:ptCount val="35"/>
              </c:numCache>
            </c:numRef>
          </c:xVal>
          <c:yVal>
            <c:numRef>
              <c:f>'АД без x3x5'!$C$27:$C$61</c:f>
              <c:numCache>
                <c:formatCode>General</c:formatCode>
                <c:ptCount val="35"/>
                <c:pt idx="0">
                  <c:v>-1419.0406203637231</c:v>
                </c:pt>
                <c:pt idx="1">
                  <c:v>-133.81529048858283</c:v>
                </c:pt>
                <c:pt idx="2">
                  <c:v>1155.992499142325</c:v>
                </c:pt>
                <c:pt idx="3">
                  <c:v>-7.4925449903639674</c:v>
                </c:pt>
                <c:pt idx="4">
                  <c:v>-252.70211792343071</c:v>
                </c:pt>
                <c:pt idx="5">
                  <c:v>585.59547794900027</c:v>
                </c:pt>
                <c:pt idx="6">
                  <c:v>1355.9476977343929</c:v>
                </c:pt>
                <c:pt idx="7">
                  <c:v>-881.23245972961377</c:v>
                </c:pt>
                <c:pt idx="8">
                  <c:v>-851.68329969621846</c:v>
                </c:pt>
                <c:pt idx="9">
                  <c:v>-349.87181108936784</c:v>
                </c:pt>
                <c:pt idx="10">
                  <c:v>1074.1647397022643</c:v>
                </c:pt>
                <c:pt idx="11">
                  <c:v>1505.4128526912573</c:v>
                </c:pt>
                <c:pt idx="12">
                  <c:v>-1467.7179577555362</c:v>
                </c:pt>
                <c:pt idx="13">
                  <c:v>251.6299231840967</c:v>
                </c:pt>
                <c:pt idx="14">
                  <c:v>1280.0555052496602</c:v>
                </c:pt>
                <c:pt idx="15">
                  <c:v>513.65334667350908</c:v>
                </c:pt>
                <c:pt idx="16">
                  <c:v>-2114.377804737891</c:v>
                </c:pt>
                <c:pt idx="17">
                  <c:v>-792.52519783064417</c:v>
                </c:pt>
                <c:pt idx="18">
                  <c:v>-128.74893894005436</c:v>
                </c:pt>
                <c:pt idx="19">
                  <c:v>286.89835432770997</c:v>
                </c:pt>
                <c:pt idx="20">
                  <c:v>-3432.8453711935399</c:v>
                </c:pt>
                <c:pt idx="21">
                  <c:v>-1575.7309176809176</c:v>
                </c:pt>
                <c:pt idx="22">
                  <c:v>351.16780467624631</c:v>
                </c:pt>
                <c:pt idx="23">
                  <c:v>1920.3306064728094</c:v>
                </c:pt>
                <c:pt idx="24">
                  <c:v>-1143.0476612371604</c:v>
                </c:pt>
                <c:pt idx="25">
                  <c:v>-306.75943019484475</c:v>
                </c:pt>
                <c:pt idx="26">
                  <c:v>1325.8966153533111</c:v>
                </c:pt>
                <c:pt idx="27">
                  <c:v>2625.7885822316784</c:v>
                </c:pt>
                <c:pt idx="28">
                  <c:v>-1231.8211192193485</c:v>
                </c:pt>
                <c:pt idx="29">
                  <c:v>-752.10366067789073</c:v>
                </c:pt>
                <c:pt idx="30">
                  <c:v>1536.8576519484741</c:v>
                </c:pt>
                <c:pt idx="31">
                  <c:v>2032.6309933715529</c:v>
                </c:pt>
                <c:pt idx="32">
                  <c:v>-2422.296601877053</c:v>
                </c:pt>
                <c:pt idx="33">
                  <c:v>-1374.2893371098544</c:v>
                </c:pt>
                <c:pt idx="34">
                  <c:v>2836.0794920278204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ED-3E40-9E8E-6FA9E8D3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673583"/>
        <c:axId val="2025675215"/>
      </c:scatterChart>
      <c:valAx>
        <c:axId val="2025673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5675215"/>
        <c:crosses val="autoZero"/>
        <c:crossBetween val="midCat"/>
      </c:valAx>
      <c:valAx>
        <c:axId val="20256752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56735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x3x5'!$AN$2:$AN$36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x3x5'!$C$27:$C$61</c:f>
              <c:numCache>
                <c:formatCode>General</c:formatCode>
                <c:ptCount val="35"/>
                <c:pt idx="0">
                  <c:v>-1419.0406203637231</c:v>
                </c:pt>
                <c:pt idx="1">
                  <c:v>-133.81529048858283</c:v>
                </c:pt>
                <c:pt idx="2">
                  <c:v>1155.992499142325</c:v>
                </c:pt>
                <c:pt idx="3">
                  <c:v>-7.4925449903639674</c:v>
                </c:pt>
                <c:pt idx="4">
                  <c:v>-252.70211792343071</c:v>
                </c:pt>
                <c:pt idx="5">
                  <c:v>585.59547794900027</c:v>
                </c:pt>
                <c:pt idx="6">
                  <c:v>1355.9476977343929</c:v>
                </c:pt>
                <c:pt idx="7">
                  <c:v>-881.23245972961377</c:v>
                </c:pt>
                <c:pt idx="8">
                  <c:v>-851.68329969621846</c:v>
                </c:pt>
                <c:pt idx="9">
                  <c:v>-349.87181108936784</c:v>
                </c:pt>
                <c:pt idx="10">
                  <c:v>1074.1647397022643</c:v>
                </c:pt>
                <c:pt idx="11">
                  <c:v>1505.4128526912573</c:v>
                </c:pt>
                <c:pt idx="12">
                  <c:v>-1467.7179577555362</c:v>
                </c:pt>
                <c:pt idx="13">
                  <c:v>251.6299231840967</c:v>
                </c:pt>
                <c:pt idx="14">
                  <c:v>1280.0555052496602</c:v>
                </c:pt>
                <c:pt idx="15">
                  <c:v>513.65334667350908</c:v>
                </c:pt>
                <c:pt idx="16">
                  <c:v>-2114.377804737891</c:v>
                </c:pt>
                <c:pt idx="17">
                  <c:v>-792.52519783064417</c:v>
                </c:pt>
                <c:pt idx="18">
                  <c:v>-128.74893894005436</c:v>
                </c:pt>
                <c:pt idx="19">
                  <c:v>286.89835432770997</c:v>
                </c:pt>
                <c:pt idx="20">
                  <c:v>-3432.8453711935399</c:v>
                </c:pt>
                <c:pt idx="21">
                  <c:v>-1575.7309176809176</c:v>
                </c:pt>
                <c:pt idx="22">
                  <c:v>351.16780467624631</c:v>
                </c:pt>
                <c:pt idx="23">
                  <c:v>1920.3306064728094</c:v>
                </c:pt>
                <c:pt idx="24">
                  <c:v>-1143.0476612371604</c:v>
                </c:pt>
                <c:pt idx="25">
                  <c:v>-306.75943019484475</c:v>
                </c:pt>
                <c:pt idx="26">
                  <c:v>1325.8966153533111</c:v>
                </c:pt>
                <c:pt idx="27">
                  <c:v>2625.7885822316784</c:v>
                </c:pt>
                <c:pt idx="28">
                  <c:v>-1231.8211192193485</c:v>
                </c:pt>
                <c:pt idx="29">
                  <c:v>-752.10366067789073</c:v>
                </c:pt>
                <c:pt idx="30">
                  <c:v>1536.8576519484741</c:v>
                </c:pt>
                <c:pt idx="31">
                  <c:v>2032.6309933715529</c:v>
                </c:pt>
                <c:pt idx="32">
                  <c:v>-2422.296601877053</c:v>
                </c:pt>
                <c:pt idx="33">
                  <c:v>-1374.2893371098544</c:v>
                </c:pt>
                <c:pt idx="34">
                  <c:v>2836.0794920278204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D4-BB45-82B3-B62E388F3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864959"/>
        <c:axId val="2029866591"/>
      </c:scatterChart>
      <c:valAx>
        <c:axId val="2029864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9866591"/>
        <c:crosses val="autoZero"/>
        <c:crossBetween val="midCat"/>
      </c:valAx>
      <c:valAx>
        <c:axId val="2029866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98649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x1 - </a:t>
            </a:r>
            <a:r>
              <a:rPr lang="ru-RU"/>
              <a:t>Выдано кредитов и авансов клиентам(млрд.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8-8B43-90FB-8423A91AB23A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x3x5'!$B$27:$B$61</c:f>
              <c:numCache>
                <c:formatCode>General</c:formatCode>
                <c:ptCount val="35"/>
                <c:pt idx="0">
                  <c:v>14443.840159388537</c:v>
                </c:pt>
                <c:pt idx="1">
                  <c:v>14568.637596302848</c:v>
                </c:pt>
                <c:pt idx="2">
                  <c:v>14589.591067412945</c:v>
                </c:pt>
                <c:pt idx="3">
                  <c:v>16916.287972010137</c:v>
                </c:pt>
                <c:pt idx="4">
                  <c:v>15435.478515260036</c:v>
                </c:pt>
                <c:pt idx="5">
                  <c:v>15850.400090888679</c:v>
                </c:pt>
                <c:pt idx="6">
                  <c:v>16359.84023765287</c:v>
                </c:pt>
                <c:pt idx="7">
                  <c:v>19650.122186807457</c:v>
                </c:pt>
                <c:pt idx="8">
                  <c:v>17221.686196202605</c:v>
                </c:pt>
                <c:pt idx="9">
                  <c:v>17857.753592370278</c:v>
                </c:pt>
                <c:pt idx="10">
                  <c:v>17929.304571031294</c:v>
                </c:pt>
                <c:pt idx="11">
                  <c:v>18598.934289127148</c:v>
                </c:pt>
                <c:pt idx="12">
                  <c:v>18779.111593141995</c:v>
                </c:pt>
                <c:pt idx="13">
                  <c:v>18792.559464622092</c:v>
                </c:pt>
                <c:pt idx="14">
                  <c:v>19263.948671954815</c:v>
                </c:pt>
                <c:pt idx="15">
                  <c:v>21616.799527663348</c:v>
                </c:pt>
                <c:pt idx="16">
                  <c:v>20582.290609183634</c:v>
                </c:pt>
                <c:pt idx="17">
                  <c:v>20543.540185815029</c:v>
                </c:pt>
                <c:pt idx="18">
                  <c:v>21917.33834404466</c:v>
                </c:pt>
                <c:pt idx="19">
                  <c:v>22792.944503014569</c:v>
                </c:pt>
                <c:pt idx="20">
                  <c:v>22317.966454037305</c:v>
                </c:pt>
                <c:pt idx="21">
                  <c:v>22027.965562912887</c:v>
                </c:pt>
                <c:pt idx="22">
                  <c:v>21883.947418725053</c:v>
                </c:pt>
                <c:pt idx="23">
                  <c:v>22123.282243457863</c:v>
                </c:pt>
                <c:pt idx="24">
                  <c:v>21729.166721610429</c:v>
                </c:pt>
                <c:pt idx="25">
                  <c:v>22224.33320363555</c:v>
                </c:pt>
                <c:pt idx="26">
                  <c:v>22392.319535225331</c:v>
                </c:pt>
                <c:pt idx="27">
                  <c:v>22995.456651874454</c:v>
                </c:pt>
                <c:pt idx="28">
                  <c:v>24077.088425060421</c:v>
                </c:pt>
                <c:pt idx="29">
                  <c:v>25977.675674720616</c:v>
                </c:pt>
                <c:pt idx="30">
                  <c:v>25972.066293643911</c:v>
                </c:pt>
                <c:pt idx="31">
                  <c:v>27017.243473541133</c:v>
                </c:pt>
                <c:pt idx="32">
                  <c:v>27367.087825128739</c:v>
                </c:pt>
                <c:pt idx="33">
                  <c:v>27784.531740140534</c:v>
                </c:pt>
                <c:pt idx="34">
                  <c:v>26039.339070730981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68-8B43-90FB-8423A91AB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271119"/>
        <c:axId val="2028288111"/>
      </c:scatterChart>
      <c:valAx>
        <c:axId val="2028271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x1 - </a:t>
                </a:r>
                <a:r>
                  <a:rPr lang="ru-RU"/>
                  <a:t>Выдано кредитов и авансов клиентам(млрд. Руб.)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8288111"/>
        <c:crosses val="autoZero"/>
        <c:crossBetween val="midCat"/>
      </c:valAx>
      <c:valAx>
        <c:axId val="2028288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2711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x3x5'!$AM$2:$AM$36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C-484B-9D26-24C8A2D0A136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x3x5'!$AM$2:$AM$36</c:f>
              <c:numCache>
                <c:formatCode>General</c:formatCode>
                <c:ptCount val="35"/>
              </c:numCache>
            </c:numRef>
          </c:xVal>
          <c:yVal>
            <c:numRef>
              <c:f>'АД без x3x5'!$B$27:$B$61</c:f>
              <c:numCache>
                <c:formatCode>General</c:formatCode>
                <c:ptCount val="35"/>
                <c:pt idx="0">
                  <c:v>14443.840159388537</c:v>
                </c:pt>
                <c:pt idx="1">
                  <c:v>14568.637596302848</c:v>
                </c:pt>
                <c:pt idx="2">
                  <c:v>14589.591067412945</c:v>
                </c:pt>
                <c:pt idx="3">
                  <c:v>16916.287972010137</c:v>
                </c:pt>
                <c:pt idx="4">
                  <c:v>15435.478515260036</c:v>
                </c:pt>
                <c:pt idx="5">
                  <c:v>15850.400090888679</c:v>
                </c:pt>
                <c:pt idx="6">
                  <c:v>16359.84023765287</c:v>
                </c:pt>
                <c:pt idx="7">
                  <c:v>19650.122186807457</c:v>
                </c:pt>
                <c:pt idx="8">
                  <c:v>17221.686196202605</c:v>
                </c:pt>
                <c:pt idx="9">
                  <c:v>17857.753592370278</c:v>
                </c:pt>
                <c:pt idx="10">
                  <c:v>17929.304571031294</c:v>
                </c:pt>
                <c:pt idx="11">
                  <c:v>18598.934289127148</c:v>
                </c:pt>
                <c:pt idx="12">
                  <c:v>18779.111593141995</c:v>
                </c:pt>
                <c:pt idx="13">
                  <c:v>18792.559464622092</c:v>
                </c:pt>
                <c:pt idx="14">
                  <c:v>19263.948671954815</c:v>
                </c:pt>
                <c:pt idx="15">
                  <c:v>21616.799527663348</c:v>
                </c:pt>
                <c:pt idx="16">
                  <c:v>20582.290609183634</c:v>
                </c:pt>
                <c:pt idx="17">
                  <c:v>20543.540185815029</c:v>
                </c:pt>
                <c:pt idx="18">
                  <c:v>21917.33834404466</c:v>
                </c:pt>
                <c:pt idx="19">
                  <c:v>22792.944503014569</c:v>
                </c:pt>
                <c:pt idx="20">
                  <c:v>22317.966454037305</c:v>
                </c:pt>
                <c:pt idx="21">
                  <c:v>22027.965562912887</c:v>
                </c:pt>
                <c:pt idx="22">
                  <c:v>21883.947418725053</c:v>
                </c:pt>
                <c:pt idx="23">
                  <c:v>22123.282243457863</c:v>
                </c:pt>
                <c:pt idx="24">
                  <c:v>21729.166721610429</c:v>
                </c:pt>
                <c:pt idx="25">
                  <c:v>22224.33320363555</c:v>
                </c:pt>
                <c:pt idx="26">
                  <c:v>22392.319535225331</c:v>
                </c:pt>
                <c:pt idx="27">
                  <c:v>22995.456651874454</c:v>
                </c:pt>
                <c:pt idx="28">
                  <c:v>24077.088425060421</c:v>
                </c:pt>
                <c:pt idx="29">
                  <c:v>25977.675674720616</c:v>
                </c:pt>
                <c:pt idx="30">
                  <c:v>25972.066293643911</c:v>
                </c:pt>
                <c:pt idx="31">
                  <c:v>27017.243473541133</c:v>
                </c:pt>
                <c:pt idx="32">
                  <c:v>27367.087825128739</c:v>
                </c:pt>
                <c:pt idx="33">
                  <c:v>27784.531740140534</c:v>
                </c:pt>
                <c:pt idx="34">
                  <c:v>26039.339070730981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C-484B-9D26-24C8A2D0A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316239"/>
        <c:axId val="2028317711"/>
      </c:scatterChart>
      <c:valAx>
        <c:axId val="2028316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317711"/>
        <c:crosses val="autoZero"/>
        <c:crossBetween val="midCat"/>
      </c:valAx>
      <c:valAx>
        <c:axId val="20283177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3162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x3x5'!$AN$2:$AN$36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E8-AF4E-A864-F66CAE8C7E3F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x3x5'!$AN$2:$AN$36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x3x5'!$B$27:$B$61</c:f>
              <c:numCache>
                <c:formatCode>General</c:formatCode>
                <c:ptCount val="35"/>
                <c:pt idx="0">
                  <c:v>14443.840159388537</c:v>
                </c:pt>
                <c:pt idx="1">
                  <c:v>14568.637596302848</c:v>
                </c:pt>
                <c:pt idx="2">
                  <c:v>14589.591067412945</c:v>
                </c:pt>
                <c:pt idx="3">
                  <c:v>16916.287972010137</c:v>
                </c:pt>
                <c:pt idx="4">
                  <c:v>15435.478515260036</c:v>
                </c:pt>
                <c:pt idx="5">
                  <c:v>15850.400090888679</c:v>
                </c:pt>
                <c:pt idx="6">
                  <c:v>16359.84023765287</c:v>
                </c:pt>
                <c:pt idx="7">
                  <c:v>19650.122186807457</c:v>
                </c:pt>
                <c:pt idx="8">
                  <c:v>17221.686196202605</c:v>
                </c:pt>
                <c:pt idx="9">
                  <c:v>17857.753592370278</c:v>
                </c:pt>
                <c:pt idx="10">
                  <c:v>17929.304571031294</c:v>
                </c:pt>
                <c:pt idx="11">
                  <c:v>18598.934289127148</c:v>
                </c:pt>
                <c:pt idx="12">
                  <c:v>18779.111593141995</c:v>
                </c:pt>
                <c:pt idx="13">
                  <c:v>18792.559464622092</c:v>
                </c:pt>
                <c:pt idx="14">
                  <c:v>19263.948671954815</c:v>
                </c:pt>
                <c:pt idx="15">
                  <c:v>21616.799527663348</c:v>
                </c:pt>
                <c:pt idx="16">
                  <c:v>20582.290609183634</c:v>
                </c:pt>
                <c:pt idx="17">
                  <c:v>20543.540185815029</c:v>
                </c:pt>
                <c:pt idx="18">
                  <c:v>21917.33834404466</c:v>
                </c:pt>
                <c:pt idx="19">
                  <c:v>22792.944503014569</c:v>
                </c:pt>
                <c:pt idx="20">
                  <c:v>22317.966454037305</c:v>
                </c:pt>
                <c:pt idx="21">
                  <c:v>22027.965562912887</c:v>
                </c:pt>
                <c:pt idx="22">
                  <c:v>21883.947418725053</c:v>
                </c:pt>
                <c:pt idx="23">
                  <c:v>22123.282243457863</c:v>
                </c:pt>
                <c:pt idx="24">
                  <c:v>21729.166721610429</c:v>
                </c:pt>
                <c:pt idx="25">
                  <c:v>22224.33320363555</c:v>
                </c:pt>
                <c:pt idx="26">
                  <c:v>22392.319535225331</c:v>
                </c:pt>
                <c:pt idx="27">
                  <c:v>22995.456651874454</c:v>
                </c:pt>
                <c:pt idx="28">
                  <c:v>24077.088425060421</c:v>
                </c:pt>
                <c:pt idx="29">
                  <c:v>25977.675674720616</c:v>
                </c:pt>
                <c:pt idx="30">
                  <c:v>25972.066293643911</c:v>
                </c:pt>
                <c:pt idx="31">
                  <c:v>27017.243473541133</c:v>
                </c:pt>
                <c:pt idx="32">
                  <c:v>27367.087825128739</c:v>
                </c:pt>
                <c:pt idx="33">
                  <c:v>27784.531740140534</c:v>
                </c:pt>
                <c:pt idx="34">
                  <c:v>26039.339070730981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E8-AF4E-A864-F66CAE8C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812911"/>
        <c:axId val="2029814543"/>
      </c:scatterChart>
      <c:valAx>
        <c:axId val="202981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9814543"/>
        <c:crosses val="autoZero"/>
        <c:crossBetween val="midCat"/>
      </c:valAx>
      <c:valAx>
        <c:axId val="2029814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98129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x3x5'!$F$27:$F$61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'АД без x3x5'!$G$27:$G$61</c:f>
              <c:numCache>
                <c:formatCode>General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15182.776397336605</c:v>
                </c:pt>
                <c:pt idx="3">
                  <c:v>15745.583566555269</c:v>
                </c:pt>
                <c:pt idx="4">
                  <c:v>16370.002896506387</c:v>
                </c:pt>
                <c:pt idx="5">
                  <c:v>16435.995568837679</c:v>
                </c:pt>
                <c:pt idx="6">
                  <c:v>16908.795427019773</c:v>
                </c:pt>
                <c:pt idx="7">
                  <c:v>17311.393635386459</c:v>
                </c:pt>
                <c:pt idx="8">
                  <c:v>17507.88178128091</c:v>
                </c:pt>
                <c:pt idx="9">
                  <c:v>17715.787935387263</c:v>
                </c:pt>
                <c:pt idx="10">
                  <c:v>18467.912804445743</c:v>
                </c:pt>
                <c:pt idx="11">
                  <c:v>18768.889727077843</c:v>
                </c:pt>
                <c:pt idx="12">
                  <c:v>18885.121082843765</c:v>
                </c:pt>
                <c:pt idx="13">
                  <c:v>19003.469310733559</c:v>
                </c:pt>
                <c:pt idx="14">
                  <c:v>19044.189387806189</c:v>
                </c:pt>
                <c:pt idx="15">
                  <c:v>19751.014987984385</c:v>
                </c:pt>
                <c:pt idx="16">
                  <c:v>20104.347141818405</c:v>
                </c:pt>
                <c:pt idx="17">
                  <c:v>20452.234645231969</c:v>
                </c:pt>
                <c:pt idx="18">
                  <c:v>20544.004177204475</c:v>
                </c:pt>
                <c:pt idx="19">
                  <c:v>20586.119060373268</c:v>
                </c:pt>
                <c:pt idx="20">
                  <c:v>21788.589405104605</c:v>
                </c:pt>
                <c:pt idx="21">
                  <c:v>21917.573773440705</c:v>
                </c:pt>
                <c:pt idx="22">
                  <c:v>22130.452874336857</c:v>
                </c:pt>
                <c:pt idx="23">
                  <c:v>22235.115223401299</c:v>
                </c:pt>
                <c:pt idx="24">
                  <c:v>22845.267305841073</c:v>
                </c:pt>
                <c:pt idx="25">
                  <c:v>23079.842857342279</c:v>
                </c:pt>
                <c:pt idx="26">
                  <c:v>23718.216150578643</c:v>
                </c:pt>
                <c:pt idx="27">
                  <c:v>24043.612849930672</c:v>
                </c:pt>
                <c:pt idx="28">
                  <c:v>24944.791223251686</c:v>
                </c:pt>
                <c:pt idx="29">
                  <c:v>25225.572014042726</c:v>
                </c:pt>
                <c:pt idx="30">
                  <c:v>25621.245234106133</c:v>
                </c:pt>
                <c:pt idx="31">
                  <c:v>26410.242403030679</c:v>
                </c:pt>
                <c:pt idx="32">
                  <c:v>27508.923945592385</c:v>
                </c:pt>
                <c:pt idx="33">
                  <c:v>28875.418562758801</c:v>
                </c:pt>
                <c:pt idx="34">
                  <c:v>29049.874466912686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8-1749-A9EB-249C8F1E9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104047"/>
        <c:axId val="2028054751"/>
      </c:scatterChart>
      <c:valAx>
        <c:axId val="2028104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054751"/>
        <c:crosses val="autoZero"/>
        <c:crossBetween val="midCat"/>
      </c:valAx>
      <c:valAx>
        <c:axId val="2028054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1040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x3x5x1'!$C$26:$C$60</c:f>
              <c:numCache>
                <c:formatCode>General</c:formatCode>
                <c:ptCount val="35"/>
                <c:pt idx="0">
                  <c:v>-540.65025897493251</c:v>
                </c:pt>
                <c:pt idx="1">
                  <c:v>639.20689249503084</c:v>
                </c:pt>
                <c:pt idx="2">
                  <c:v>1678.1748382307651</c:v>
                </c:pt>
                <c:pt idx="3">
                  <c:v>200.15207183367602</c:v>
                </c:pt>
                <c:pt idx="4">
                  <c:v>47.893682249532503</c:v>
                </c:pt>
                <c:pt idx="5">
                  <c:v>856.88437020792662</c:v>
                </c:pt>
                <c:pt idx="6">
                  <c:v>1432.518634734568</c:v>
                </c:pt>
                <c:pt idx="7">
                  <c:v>-726.65044375505749</c:v>
                </c:pt>
                <c:pt idx="8">
                  <c:v>-679.52824072843578</c:v>
                </c:pt>
                <c:pt idx="9">
                  <c:v>-71.280347009986144</c:v>
                </c:pt>
                <c:pt idx="10">
                  <c:v>1099.5687136042798</c:v>
                </c:pt>
                <c:pt idx="11">
                  <c:v>1351.0623569815143</c:v>
                </c:pt>
                <c:pt idx="12">
                  <c:v>-1885.6840034568449</c:v>
                </c:pt>
                <c:pt idx="13">
                  <c:v>-342.45244036634904</c:v>
                </c:pt>
                <c:pt idx="14">
                  <c:v>502.54486389078738</c:v>
                </c:pt>
                <c:pt idx="15">
                  <c:v>-219.76393296086826</c:v>
                </c:pt>
                <c:pt idx="16">
                  <c:v>-3053.2136136387126</c:v>
                </c:pt>
                <c:pt idx="17">
                  <c:v>-1610.1525053307269</c:v>
                </c:pt>
                <c:pt idx="18">
                  <c:v>-866.38244649292028</c:v>
                </c:pt>
                <c:pt idx="19">
                  <c:v>-425.29588837645861</c:v>
                </c:pt>
                <c:pt idx="20">
                  <c:v>-4384.0583786002317</c:v>
                </c:pt>
                <c:pt idx="21">
                  <c:v>-2503.2432171201253</c:v>
                </c:pt>
                <c:pt idx="22">
                  <c:v>-608.89312947588769</c:v>
                </c:pt>
                <c:pt idx="23">
                  <c:v>1219.1475362168312</c:v>
                </c:pt>
                <c:pt idx="24">
                  <c:v>-1798.6505466203016</c:v>
                </c:pt>
                <c:pt idx="25">
                  <c:v>-1107.6899192506062</c:v>
                </c:pt>
                <c:pt idx="26">
                  <c:v>380.34459580365001</c:v>
                </c:pt>
                <c:pt idx="27">
                  <c:v>1808.1270285186511</c:v>
                </c:pt>
                <c:pt idx="28">
                  <c:v>-925.43492407053054</c:v>
                </c:pt>
                <c:pt idx="29">
                  <c:v>757.57324061816689</c:v>
                </c:pt>
                <c:pt idx="30">
                  <c:v>2764.7692395106933</c:v>
                </c:pt>
                <c:pt idx="31">
                  <c:v>3495.4934625988353</c:v>
                </c:pt>
                <c:pt idx="32">
                  <c:v>-712.27260001247851</c:v>
                </c:pt>
                <c:pt idx="33">
                  <c:v>563.08520149887045</c:v>
                </c:pt>
                <c:pt idx="34">
                  <c:v>3664.7501072476771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FE-184E-894C-3D42E118A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984655"/>
        <c:axId val="2052699599"/>
      </c:scatterChart>
      <c:valAx>
        <c:axId val="202098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52699599"/>
        <c:crosses val="autoZero"/>
        <c:crossBetween val="midCat"/>
      </c:valAx>
      <c:valAx>
        <c:axId val="2052699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984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x3x5x1'!$AN$2:$AN$36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x3x5x1'!$C$26:$C$60</c:f>
              <c:numCache>
                <c:formatCode>General</c:formatCode>
                <c:ptCount val="35"/>
                <c:pt idx="0">
                  <c:v>-540.65025897493251</c:v>
                </c:pt>
                <c:pt idx="1">
                  <c:v>639.20689249503084</c:v>
                </c:pt>
                <c:pt idx="2">
                  <c:v>1678.1748382307651</c:v>
                </c:pt>
                <c:pt idx="3">
                  <c:v>200.15207183367602</c:v>
                </c:pt>
                <c:pt idx="4">
                  <c:v>47.893682249532503</c:v>
                </c:pt>
                <c:pt idx="5">
                  <c:v>856.88437020792662</c:v>
                </c:pt>
                <c:pt idx="6">
                  <c:v>1432.518634734568</c:v>
                </c:pt>
                <c:pt idx="7">
                  <c:v>-726.65044375505749</c:v>
                </c:pt>
                <c:pt idx="8">
                  <c:v>-679.52824072843578</c:v>
                </c:pt>
                <c:pt idx="9">
                  <c:v>-71.280347009986144</c:v>
                </c:pt>
                <c:pt idx="10">
                  <c:v>1099.5687136042798</c:v>
                </c:pt>
                <c:pt idx="11">
                  <c:v>1351.0623569815143</c:v>
                </c:pt>
                <c:pt idx="12">
                  <c:v>-1885.6840034568449</c:v>
                </c:pt>
                <c:pt idx="13">
                  <c:v>-342.45244036634904</c:v>
                </c:pt>
                <c:pt idx="14">
                  <c:v>502.54486389078738</c:v>
                </c:pt>
                <c:pt idx="15">
                  <c:v>-219.76393296086826</c:v>
                </c:pt>
                <c:pt idx="16">
                  <c:v>-3053.2136136387126</c:v>
                </c:pt>
                <c:pt idx="17">
                  <c:v>-1610.1525053307269</c:v>
                </c:pt>
                <c:pt idx="18">
                  <c:v>-866.38244649292028</c:v>
                </c:pt>
                <c:pt idx="19">
                  <c:v>-425.29588837645861</c:v>
                </c:pt>
                <c:pt idx="20">
                  <c:v>-4384.0583786002317</c:v>
                </c:pt>
                <c:pt idx="21">
                  <c:v>-2503.2432171201253</c:v>
                </c:pt>
                <c:pt idx="22">
                  <c:v>-608.89312947588769</c:v>
                </c:pt>
                <c:pt idx="23">
                  <c:v>1219.1475362168312</c:v>
                </c:pt>
                <c:pt idx="24">
                  <c:v>-1798.6505466203016</c:v>
                </c:pt>
                <c:pt idx="25">
                  <c:v>-1107.6899192506062</c:v>
                </c:pt>
                <c:pt idx="26">
                  <c:v>380.34459580365001</c:v>
                </c:pt>
                <c:pt idx="27">
                  <c:v>1808.1270285186511</c:v>
                </c:pt>
                <c:pt idx="28">
                  <c:v>-925.43492407053054</c:v>
                </c:pt>
                <c:pt idx="29">
                  <c:v>757.57324061816689</c:v>
                </c:pt>
                <c:pt idx="30">
                  <c:v>2764.7692395106933</c:v>
                </c:pt>
                <c:pt idx="31">
                  <c:v>3495.4934625988353</c:v>
                </c:pt>
                <c:pt idx="32">
                  <c:v>-712.27260001247851</c:v>
                </c:pt>
                <c:pt idx="33">
                  <c:v>563.08520149887045</c:v>
                </c:pt>
                <c:pt idx="34">
                  <c:v>3664.7501072476771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54-4642-A799-F0EDC91EE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022607"/>
        <c:axId val="2025320991"/>
      </c:scatterChart>
      <c:valAx>
        <c:axId val="2025022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5320991"/>
        <c:crosses val="autoZero"/>
        <c:crossBetween val="midCat"/>
      </c:valAx>
      <c:valAx>
        <c:axId val="2025320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50226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2-AD4F-A56B-B2FC922E4E7B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x3x5x1'!$B$26:$B$60</c:f>
              <c:numCache>
                <c:formatCode>General</c:formatCode>
                <c:ptCount val="35"/>
                <c:pt idx="0">
                  <c:v>13565.449797999747</c:v>
                </c:pt>
                <c:pt idx="1">
                  <c:v>13795.615413319234</c:v>
                </c:pt>
                <c:pt idx="2">
                  <c:v>14067.408728324504</c:v>
                </c:pt>
                <c:pt idx="3">
                  <c:v>16708.643355186097</c:v>
                </c:pt>
                <c:pt idx="4">
                  <c:v>15134.882715087073</c:v>
                </c:pt>
                <c:pt idx="5">
                  <c:v>15579.111198629753</c:v>
                </c:pt>
                <c:pt idx="6">
                  <c:v>16283.269300652695</c:v>
                </c:pt>
                <c:pt idx="7">
                  <c:v>19495.540170832901</c:v>
                </c:pt>
                <c:pt idx="8">
                  <c:v>17049.531137234822</c:v>
                </c:pt>
                <c:pt idx="9">
                  <c:v>17579.162128290896</c:v>
                </c:pt>
                <c:pt idx="10">
                  <c:v>17903.900597129279</c:v>
                </c:pt>
                <c:pt idx="11">
                  <c:v>18753.284784836891</c:v>
                </c:pt>
                <c:pt idx="12">
                  <c:v>19197.077638843304</c:v>
                </c:pt>
                <c:pt idx="13">
                  <c:v>19386.641828172538</c:v>
                </c:pt>
                <c:pt idx="14">
                  <c:v>20041.459313313688</c:v>
                </c:pt>
                <c:pt idx="15">
                  <c:v>22350.216807297726</c:v>
                </c:pt>
                <c:pt idx="16">
                  <c:v>21521.126418084456</c:v>
                </c:pt>
                <c:pt idx="17">
                  <c:v>21361.167493315112</c:v>
                </c:pt>
                <c:pt idx="18">
                  <c:v>22654.971851597526</c:v>
                </c:pt>
                <c:pt idx="19">
                  <c:v>23505.138745718737</c:v>
                </c:pt>
                <c:pt idx="20">
                  <c:v>23269.179461443997</c:v>
                </c:pt>
                <c:pt idx="21">
                  <c:v>22955.477862352094</c:v>
                </c:pt>
                <c:pt idx="22">
                  <c:v>22844.008352877187</c:v>
                </c:pt>
                <c:pt idx="23">
                  <c:v>22824.465313713841</c:v>
                </c:pt>
                <c:pt idx="24">
                  <c:v>22384.76960699357</c:v>
                </c:pt>
                <c:pt idx="25">
                  <c:v>23025.263692691311</c:v>
                </c:pt>
                <c:pt idx="26">
                  <c:v>23337.871554774993</c:v>
                </c:pt>
                <c:pt idx="27">
                  <c:v>23813.118205587481</c:v>
                </c:pt>
                <c:pt idx="28">
                  <c:v>23770.702229911603</c:v>
                </c:pt>
                <c:pt idx="29">
                  <c:v>24467.998773424559</c:v>
                </c:pt>
                <c:pt idx="30">
                  <c:v>24744.154706081692</c:v>
                </c:pt>
                <c:pt idx="31">
                  <c:v>25554.381004313851</c:v>
                </c:pt>
                <c:pt idx="32">
                  <c:v>25657.063823264165</c:v>
                </c:pt>
                <c:pt idx="33">
                  <c:v>25847.157201531809</c:v>
                </c:pt>
                <c:pt idx="34">
                  <c:v>25210.668455511124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2-AD4F-A56B-B2FC922E4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349551"/>
        <c:axId val="2023604863"/>
      </c:scatterChart>
      <c:valAx>
        <c:axId val="202834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3604863"/>
        <c:crosses val="autoZero"/>
        <c:crossBetween val="midCat"/>
      </c:valAx>
      <c:valAx>
        <c:axId val="2023604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3495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x3x5x1'!$AN$2:$AN$36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0F-FC42-8315-C7B75346ACAC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x3x5x1'!$AN$2:$AN$36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x3x5x1'!$B$26:$B$60</c:f>
              <c:numCache>
                <c:formatCode>General</c:formatCode>
                <c:ptCount val="35"/>
                <c:pt idx="0">
                  <c:v>13565.449797999747</c:v>
                </c:pt>
                <c:pt idx="1">
                  <c:v>13795.615413319234</c:v>
                </c:pt>
                <c:pt idx="2">
                  <c:v>14067.408728324504</c:v>
                </c:pt>
                <c:pt idx="3">
                  <c:v>16708.643355186097</c:v>
                </c:pt>
                <c:pt idx="4">
                  <c:v>15134.882715087073</c:v>
                </c:pt>
                <c:pt idx="5">
                  <c:v>15579.111198629753</c:v>
                </c:pt>
                <c:pt idx="6">
                  <c:v>16283.269300652695</c:v>
                </c:pt>
                <c:pt idx="7">
                  <c:v>19495.540170832901</c:v>
                </c:pt>
                <c:pt idx="8">
                  <c:v>17049.531137234822</c:v>
                </c:pt>
                <c:pt idx="9">
                  <c:v>17579.162128290896</c:v>
                </c:pt>
                <c:pt idx="10">
                  <c:v>17903.900597129279</c:v>
                </c:pt>
                <c:pt idx="11">
                  <c:v>18753.284784836891</c:v>
                </c:pt>
                <c:pt idx="12">
                  <c:v>19197.077638843304</c:v>
                </c:pt>
                <c:pt idx="13">
                  <c:v>19386.641828172538</c:v>
                </c:pt>
                <c:pt idx="14">
                  <c:v>20041.459313313688</c:v>
                </c:pt>
                <c:pt idx="15">
                  <c:v>22350.216807297726</c:v>
                </c:pt>
                <c:pt idx="16">
                  <c:v>21521.126418084456</c:v>
                </c:pt>
                <c:pt idx="17">
                  <c:v>21361.167493315112</c:v>
                </c:pt>
                <c:pt idx="18">
                  <c:v>22654.971851597526</c:v>
                </c:pt>
                <c:pt idx="19">
                  <c:v>23505.138745718737</c:v>
                </c:pt>
                <c:pt idx="20">
                  <c:v>23269.179461443997</c:v>
                </c:pt>
                <c:pt idx="21">
                  <c:v>22955.477862352094</c:v>
                </c:pt>
                <c:pt idx="22">
                  <c:v>22844.008352877187</c:v>
                </c:pt>
                <c:pt idx="23">
                  <c:v>22824.465313713841</c:v>
                </c:pt>
                <c:pt idx="24">
                  <c:v>22384.76960699357</c:v>
                </c:pt>
                <c:pt idx="25">
                  <c:v>23025.263692691311</c:v>
                </c:pt>
                <c:pt idx="26">
                  <c:v>23337.871554774993</c:v>
                </c:pt>
                <c:pt idx="27">
                  <c:v>23813.118205587481</c:v>
                </c:pt>
                <c:pt idx="28">
                  <c:v>23770.702229911603</c:v>
                </c:pt>
                <c:pt idx="29">
                  <c:v>24467.998773424559</c:v>
                </c:pt>
                <c:pt idx="30">
                  <c:v>24744.154706081692</c:v>
                </c:pt>
                <c:pt idx="31">
                  <c:v>25554.381004313851</c:v>
                </c:pt>
                <c:pt idx="32">
                  <c:v>25657.063823264165</c:v>
                </c:pt>
                <c:pt idx="33">
                  <c:v>25847.157201531809</c:v>
                </c:pt>
                <c:pt idx="34">
                  <c:v>25210.668455511124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0F-FC42-8315-C7B75346A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200959"/>
        <c:axId val="2018201055"/>
      </c:scatterChart>
      <c:valAx>
        <c:axId val="202820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201055"/>
        <c:crosses val="autoZero"/>
        <c:crossBetween val="midCat"/>
      </c:valAx>
      <c:valAx>
        <c:axId val="2018201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2009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x3x5x1'!$F$26:$F$60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'АД без x3x5x1'!$G$26:$G$60</c:f>
              <c:numCache>
                <c:formatCode>General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15182.776397336605</c:v>
                </c:pt>
                <c:pt idx="3">
                  <c:v>15745.583566555269</c:v>
                </c:pt>
                <c:pt idx="4">
                  <c:v>16370.002896506387</c:v>
                </c:pt>
                <c:pt idx="5">
                  <c:v>16435.995568837679</c:v>
                </c:pt>
                <c:pt idx="6">
                  <c:v>16908.795427019773</c:v>
                </c:pt>
                <c:pt idx="7">
                  <c:v>17311.393635386459</c:v>
                </c:pt>
                <c:pt idx="8">
                  <c:v>17507.88178128091</c:v>
                </c:pt>
                <c:pt idx="9">
                  <c:v>17715.787935387263</c:v>
                </c:pt>
                <c:pt idx="10">
                  <c:v>18467.912804445743</c:v>
                </c:pt>
                <c:pt idx="11">
                  <c:v>18768.889727077843</c:v>
                </c:pt>
                <c:pt idx="12">
                  <c:v>18885.121082843765</c:v>
                </c:pt>
                <c:pt idx="13">
                  <c:v>19003.469310733559</c:v>
                </c:pt>
                <c:pt idx="14">
                  <c:v>19044.189387806189</c:v>
                </c:pt>
                <c:pt idx="15">
                  <c:v>19751.014987984385</c:v>
                </c:pt>
                <c:pt idx="16">
                  <c:v>20104.347141818405</c:v>
                </c:pt>
                <c:pt idx="17">
                  <c:v>20452.234645231969</c:v>
                </c:pt>
                <c:pt idx="18">
                  <c:v>20544.004177204475</c:v>
                </c:pt>
                <c:pt idx="19">
                  <c:v>20586.119060373268</c:v>
                </c:pt>
                <c:pt idx="20">
                  <c:v>21788.589405104605</c:v>
                </c:pt>
                <c:pt idx="21">
                  <c:v>21917.573773440705</c:v>
                </c:pt>
                <c:pt idx="22">
                  <c:v>22130.452874336857</c:v>
                </c:pt>
                <c:pt idx="23">
                  <c:v>22235.115223401299</c:v>
                </c:pt>
                <c:pt idx="24">
                  <c:v>22845.267305841073</c:v>
                </c:pt>
                <c:pt idx="25">
                  <c:v>23079.842857342279</c:v>
                </c:pt>
                <c:pt idx="26">
                  <c:v>23718.216150578643</c:v>
                </c:pt>
                <c:pt idx="27">
                  <c:v>24043.612849930672</c:v>
                </c:pt>
                <c:pt idx="28">
                  <c:v>24944.791223251686</c:v>
                </c:pt>
                <c:pt idx="29">
                  <c:v>25225.572014042726</c:v>
                </c:pt>
                <c:pt idx="30">
                  <c:v>25621.245234106133</c:v>
                </c:pt>
                <c:pt idx="31">
                  <c:v>26410.242403030679</c:v>
                </c:pt>
                <c:pt idx="32">
                  <c:v>27508.923945592385</c:v>
                </c:pt>
                <c:pt idx="33">
                  <c:v>28875.418562758801</c:v>
                </c:pt>
                <c:pt idx="34">
                  <c:v>29049.874466912686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AF-9B4A-96D5-FED799317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869695"/>
        <c:axId val="2017140991"/>
      </c:scatterChart>
      <c:valAx>
        <c:axId val="2016869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140991"/>
        <c:crosses val="autoZero"/>
        <c:crossBetween val="midCat"/>
      </c:valAx>
      <c:valAx>
        <c:axId val="2017140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8696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x3x1'!$C$27:$C$61</c:f>
              <c:numCache>
                <c:formatCode>General</c:formatCode>
                <c:ptCount val="35"/>
                <c:pt idx="0">
                  <c:v>-1273.0786150528584</c:v>
                </c:pt>
                <c:pt idx="1">
                  <c:v>-101.51412600050026</c:v>
                </c:pt>
                <c:pt idx="2">
                  <c:v>970.99937725055861</c:v>
                </c:pt>
                <c:pt idx="3">
                  <c:v>336.49537883572702</c:v>
                </c:pt>
                <c:pt idx="4">
                  <c:v>-521.19043548152695</c:v>
                </c:pt>
                <c:pt idx="5">
                  <c:v>448.68912502174862</c:v>
                </c:pt>
                <c:pt idx="6">
                  <c:v>1163.6788100460253</c:v>
                </c:pt>
                <c:pt idx="7">
                  <c:v>16.231366169758985</c:v>
                </c:pt>
                <c:pt idx="8">
                  <c:v>-979.78088340288014</c:v>
                </c:pt>
                <c:pt idx="9">
                  <c:v>-46.919220764513739</c:v>
                </c:pt>
                <c:pt idx="10">
                  <c:v>1067.2442830126784</c:v>
                </c:pt>
                <c:pt idx="11">
                  <c:v>1603.7043173252241</c:v>
                </c:pt>
                <c:pt idx="12">
                  <c:v>-1473.5470956004465</c:v>
                </c:pt>
                <c:pt idx="13">
                  <c:v>94.317280524606758</c:v>
                </c:pt>
                <c:pt idx="14">
                  <c:v>1188.514650314286</c:v>
                </c:pt>
                <c:pt idx="15">
                  <c:v>1858.6430247038807</c:v>
                </c:pt>
                <c:pt idx="16">
                  <c:v>-1588.0539622288379</c:v>
                </c:pt>
                <c:pt idx="17">
                  <c:v>-442.30557953559401</c:v>
                </c:pt>
                <c:pt idx="18">
                  <c:v>836.62138715021865</c:v>
                </c:pt>
                <c:pt idx="19">
                  <c:v>1414.7848625723709</c:v>
                </c:pt>
                <c:pt idx="20">
                  <c:v>-3054.872234304803</c:v>
                </c:pt>
                <c:pt idx="21">
                  <c:v>-1660.8794158723103</c:v>
                </c:pt>
                <c:pt idx="22">
                  <c:v>-176.21934431721456</c:v>
                </c:pt>
                <c:pt idx="23">
                  <c:v>1391.5600040363279</c:v>
                </c:pt>
                <c:pt idx="24">
                  <c:v>-2231.9507666928766</c:v>
                </c:pt>
                <c:pt idx="25">
                  <c:v>-1384.1831281101804</c:v>
                </c:pt>
                <c:pt idx="26">
                  <c:v>-316.56434888061631</c:v>
                </c:pt>
                <c:pt idx="27">
                  <c:v>955.2186470708948</c:v>
                </c:pt>
                <c:pt idx="28">
                  <c:v>-2155.7467596368515</c:v>
                </c:pt>
                <c:pt idx="29">
                  <c:v>219.43972555450091</c:v>
                </c:pt>
                <c:pt idx="30">
                  <c:v>1937.5290557473236</c:v>
                </c:pt>
                <c:pt idx="31">
                  <c:v>2704.3899149426834</c:v>
                </c:pt>
                <c:pt idx="32">
                  <c:v>-1978.9060674671891</c:v>
                </c:pt>
                <c:pt idx="33">
                  <c:v>-410.2890592584663</c:v>
                </c:pt>
                <c:pt idx="34">
                  <c:v>1587.9398323288624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21-FC4D-A421-FBFA7E8BF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827775"/>
        <c:axId val="2023140255"/>
      </c:scatterChart>
      <c:valAx>
        <c:axId val="2028827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3140255"/>
        <c:crosses val="autoZero"/>
        <c:crossBetween val="midCat"/>
      </c:valAx>
      <c:valAx>
        <c:axId val="20231402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8277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x3x1'!$AN$2:$AN$36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x3x1'!$C$27:$C$61</c:f>
              <c:numCache>
                <c:formatCode>General</c:formatCode>
                <c:ptCount val="35"/>
                <c:pt idx="0">
                  <c:v>-1273.0786150528584</c:v>
                </c:pt>
                <c:pt idx="1">
                  <c:v>-101.51412600050026</c:v>
                </c:pt>
                <c:pt idx="2">
                  <c:v>970.99937725055861</c:v>
                </c:pt>
                <c:pt idx="3">
                  <c:v>336.49537883572702</c:v>
                </c:pt>
                <c:pt idx="4">
                  <c:v>-521.19043548152695</c:v>
                </c:pt>
                <c:pt idx="5">
                  <c:v>448.68912502174862</c:v>
                </c:pt>
                <c:pt idx="6">
                  <c:v>1163.6788100460253</c:v>
                </c:pt>
                <c:pt idx="7">
                  <c:v>16.231366169758985</c:v>
                </c:pt>
                <c:pt idx="8">
                  <c:v>-979.78088340288014</c:v>
                </c:pt>
                <c:pt idx="9">
                  <c:v>-46.919220764513739</c:v>
                </c:pt>
                <c:pt idx="10">
                  <c:v>1067.2442830126784</c:v>
                </c:pt>
                <c:pt idx="11">
                  <c:v>1603.7043173252241</c:v>
                </c:pt>
                <c:pt idx="12">
                  <c:v>-1473.5470956004465</c:v>
                </c:pt>
                <c:pt idx="13">
                  <c:v>94.317280524606758</c:v>
                </c:pt>
                <c:pt idx="14">
                  <c:v>1188.514650314286</c:v>
                </c:pt>
                <c:pt idx="15">
                  <c:v>1858.6430247038807</c:v>
                </c:pt>
                <c:pt idx="16">
                  <c:v>-1588.0539622288379</c:v>
                </c:pt>
                <c:pt idx="17">
                  <c:v>-442.30557953559401</c:v>
                </c:pt>
                <c:pt idx="18">
                  <c:v>836.62138715021865</c:v>
                </c:pt>
                <c:pt idx="19">
                  <c:v>1414.7848625723709</c:v>
                </c:pt>
                <c:pt idx="20">
                  <c:v>-3054.872234304803</c:v>
                </c:pt>
                <c:pt idx="21">
                  <c:v>-1660.8794158723103</c:v>
                </c:pt>
                <c:pt idx="22">
                  <c:v>-176.21934431721456</c:v>
                </c:pt>
                <c:pt idx="23">
                  <c:v>1391.5600040363279</c:v>
                </c:pt>
                <c:pt idx="24">
                  <c:v>-2231.9507666928766</c:v>
                </c:pt>
                <c:pt idx="25">
                  <c:v>-1384.1831281101804</c:v>
                </c:pt>
                <c:pt idx="26">
                  <c:v>-316.56434888061631</c:v>
                </c:pt>
                <c:pt idx="27">
                  <c:v>955.2186470708948</c:v>
                </c:pt>
                <c:pt idx="28">
                  <c:v>-2155.7467596368515</c:v>
                </c:pt>
                <c:pt idx="29">
                  <c:v>219.43972555450091</c:v>
                </c:pt>
                <c:pt idx="30">
                  <c:v>1937.5290557473236</c:v>
                </c:pt>
                <c:pt idx="31">
                  <c:v>2704.3899149426834</c:v>
                </c:pt>
                <c:pt idx="32">
                  <c:v>-1978.9060674671891</c:v>
                </c:pt>
                <c:pt idx="33">
                  <c:v>-410.2890592584663</c:v>
                </c:pt>
                <c:pt idx="34">
                  <c:v>1587.9398323288624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6-AA46-B664-85F15CB2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45567"/>
        <c:axId val="2028747199"/>
      </c:scatterChart>
      <c:valAx>
        <c:axId val="2028745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747199"/>
        <c:crosses val="autoZero"/>
        <c:crossBetween val="midCat"/>
      </c:valAx>
      <c:valAx>
        <c:axId val="2028747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7455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x5 - </a:t>
            </a:r>
            <a:r>
              <a:rPr lang="ru-RU"/>
              <a:t>Обязательства банка (млрд. руб.)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x3x1'!$AO$2:$AO$36</c:f>
              <c:numCache>
                <c:formatCode>General</c:formatCode>
                <c:ptCount val="35"/>
              </c:numCache>
            </c:numRef>
          </c:xVal>
          <c:yVal>
            <c:numRef>
              <c:f>'АД без x3x1'!$C$27:$C$61</c:f>
              <c:numCache>
                <c:formatCode>General</c:formatCode>
                <c:ptCount val="35"/>
                <c:pt idx="0">
                  <c:v>-1273.0786150528584</c:v>
                </c:pt>
                <c:pt idx="1">
                  <c:v>-101.51412600050026</c:v>
                </c:pt>
                <c:pt idx="2">
                  <c:v>970.99937725055861</c:v>
                </c:pt>
                <c:pt idx="3">
                  <c:v>336.49537883572702</c:v>
                </c:pt>
                <c:pt idx="4">
                  <c:v>-521.19043548152695</c:v>
                </c:pt>
                <c:pt idx="5">
                  <c:v>448.68912502174862</c:v>
                </c:pt>
                <c:pt idx="6">
                  <c:v>1163.6788100460253</c:v>
                </c:pt>
                <c:pt idx="7">
                  <c:v>16.231366169758985</c:v>
                </c:pt>
                <c:pt idx="8">
                  <c:v>-979.78088340288014</c:v>
                </c:pt>
                <c:pt idx="9">
                  <c:v>-46.919220764513739</c:v>
                </c:pt>
                <c:pt idx="10">
                  <c:v>1067.2442830126784</c:v>
                </c:pt>
                <c:pt idx="11">
                  <c:v>1603.7043173252241</c:v>
                </c:pt>
                <c:pt idx="12">
                  <c:v>-1473.5470956004465</c:v>
                </c:pt>
                <c:pt idx="13">
                  <c:v>94.317280524606758</c:v>
                </c:pt>
                <c:pt idx="14">
                  <c:v>1188.514650314286</c:v>
                </c:pt>
                <c:pt idx="15">
                  <c:v>1858.6430247038807</c:v>
                </c:pt>
                <c:pt idx="16">
                  <c:v>-1588.0539622288379</c:v>
                </c:pt>
                <c:pt idx="17">
                  <c:v>-442.30557953559401</c:v>
                </c:pt>
                <c:pt idx="18">
                  <c:v>836.62138715021865</c:v>
                </c:pt>
                <c:pt idx="19">
                  <c:v>1414.7848625723709</c:v>
                </c:pt>
                <c:pt idx="20">
                  <c:v>-3054.872234304803</c:v>
                </c:pt>
                <c:pt idx="21">
                  <c:v>-1660.8794158723103</c:v>
                </c:pt>
                <c:pt idx="22">
                  <c:v>-176.21934431721456</c:v>
                </c:pt>
                <c:pt idx="23">
                  <c:v>1391.5600040363279</c:v>
                </c:pt>
                <c:pt idx="24">
                  <c:v>-2231.9507666928766</c:v>
                </c:pt>
                <c:pt idx="25">
                  <c:v>-1384.1831281101804</c:v>
                </c:pt>
                <c:pt idx="26">
                  <c:v>-316.56434888061631</c:v>
                </c:pt>
                <c:pt idx="27">
                  <c:v>955.2186470708948</c:v>
                </c:pt>
                <c:pt idx="28">
                  <c:v>-2155.7467596368515</c:v>
                </c:pt>
                <c:pt idx="29">
                  <c:v>219.43972555450091</c:v>
                </c:pt>
                <c:pt idx="30">
                  <c:v>1937.5290557473236</c:v>
                </c:pt>
                <c:pt idx="31">
                  <c:v>2704.3899149426834</c:v>
                </c:pt>
                <c:pt idx="32">
                  <c:v>-1978.9060674671891</c:v>
                </c:pt>
                <c:pt idx="33">
                  <c:v>-410.2890592584663</c:v>
                </c:pt>
                <c:pt idx="34">
                  <c:v>1587.9398323288624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E-2741-8C4D-4BAAEF75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351807"/>
        <c:axId val="1935353439"/>
      </c:scatterChart>
      <c:valAx>
        <c:axId val="193535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x5 - </a:t>
                </a:r>
                <a:r>
                  <a:rPr lang="ru-RU"/>
                  <a:t>Обязательства банка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5353439"/>
        <c:crosses val="autoZero"/>
        <c:crossBetween val="midCat"/>
      </c:valAx>
      <c:valAx>
        <c:axId val="1935353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53518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4-504B-AE4B-D90AF9971349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'АД без x3x1'!$B$27:$B$61</c:f>
              <c:numCache>
                <c:formatCode>General</c:formatCode>
                <c:ptCount val="35"/>
                <c:pt idx="0">
                  <c:v>14297.878154077673</c:v>
                </c:pt>
                <c:pt idx="1">
                  <c:v>14536.336431814765</c:v>
                </c:pt>
                <c:pt idx="2">
                  <c:v>14774.584189304711</c:v>
                </c:pt>
                <c:pt idx="3">
                  <c:v>16572.300048184046</c:v>
                </c:pt>
                <c:pt idx="4">
                  <c:v>15703.966832818132</c:v>
                </c:pt>
                <c:pt idx="5">
                  <c:v>15987.306443815931</c:v>
                </c:pt>
                <c:pt idx="6">
                  <c:v>16552.109125341238</c:v>
                </c:pt>
                <c:pt idx="7">
                  <c:v>18752.658360908084</c:v>
                </c:pt>
                <c:pt idx="8">
                  <c:v>17349.783779909267</c:v>
                </c:pt>
                <c:pt idx="9">
                  <c:v>17554.801002045424</c:v>
                </c:pt>
                <c:pt idx="10">
                  <c:v>17936.22502772088</c:v>
                </c:pt>
                <c:pt idx="11">
                  <c:v>18500.642824493181</c:v>
                </c:pt>
                <c:pt idx="12">
                  <c:v>18784.940730986906</c:v>
                </c:pt>
                <c:pt idx="13">
                  <c:v>18949.872107281582</c:v>
                </c:pt>
                <c:pt idx="14">
                  <c:v>19355.489526890189</c:v>
                </c:pt>
                <c:pt idx="15">
                  <c:v>20271.809849632977</c:v>
                </c:pt>
                <c:pt idx="16">
                  <c:v>20055.966766674581</c:v>
                </c:pt>
                <c:pt idx="17">
                  <c:v>20193.320567519979</c:v>
                </c:pt>
                <c:pt idx="18">
                  <c:v>20951.968017954387</c:v>
                </c:pt>
                <c:pt idx="19">
                  <c:v>21665.057994769908</c:v>
                </c:pt>
                <c:pt idx="20">
                  <c:v>21939.993317148568</c:v>
                </c:pt>
                <c:pt idx="21">
                  <c:v>22113.114061104279</c:v>
                </c:pt>
                <c:pt idx="22">
                  <c:v>22411.334567718513</c:v>
                </c:pt>
                <c:pt idx="23">
                  <c:v>22652.052845894345</c:v>
                </c:pt>
                <c:pt idx="24">
                  <c:v>22818.069827066145</c:v>
                </c:pt>
                <c:pt idx="25">
                  <c:v>23301.756901550885</c:v>
                </c:pt>
                <c:pt idx="26">
                  <c:v>24034.780499459259</c:v>
                </c:pt>
                <c:pt idx="27">
                  <c:v>24666.026587035238</c:v>
                </c:pt>
                <c:pt idx="28">
                  <c:v>25001.014065477924</c:v>
                </c:pt>
                <c:pt idx="29">
                  <c:v>25006.132288488225</c:v>
                </c:pt>
                <c:pt idx="30">
                  <c:v>25571.394889845062</c:v>
                </c:pt>
                <c:pt idx="31">
                  <c:v>26345.484551970003</c:v>
                </c:pt>
                <c:pt idx="32">
                  <c:v>26923.697290718876</c:v>
                </c:pt>
                <c:pt idx="33">
                  <c:v>26820.531462289146</c:v>
                </c:pt>
                <c:pt idx="34">
                  <c:v>27287.478730429939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4-504B-AE4B-D90AF9971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13327"/>
        <c:axId val="2028043295"/>
      </c:scatterChart>
      <c:valAx>
        <c:axId val="2028413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8043295"/>
        <c:crosses val="autoZero"/>
        <c:crossBetween val="midCat"/>
      </c:valAx>
      <c:valAx>
        <c:axId val="2028043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4133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x4 -</a:t>
            </a:r>
            <a:r>
              <a:rPr lang="ru-RU"/>
              <a:t>Чистые процентные доходы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x3x1'!$AN$2:$AN$36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9-B946-9421-6B75A1510BE0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x3x1'!$AN$2:$AN$36</c:f>
              <c:numCache>
                <c:formatCode>General</c:formatCode>
                <c:ptCount val="35"/>
              </c:numCache>
            </c:numRef>
          </c:xVal>
          <c:yVal>
            <c:numRef>
              <c:f>'АД без x3x1'!$B$27:$B$61</c:f>
              <c:numCache>
                <c:formatCode>General</c:formatCode>
                <c:ptCount val="35"/>
                <c:pt idx="0">
                  <c:v>14297.878154077673</c:v>
                </c:pt>
                <c:pt idx="1">
                  <c:v>14536.336431814765</c:v>
                </c:pt>
                <c:pt idx="2">
                  <c:v>14774.584189304711</c:v>
                </c:pt>
                <c:pt idx="3">
                  <c:v>16572.300048184046</c:v>
                </c:pt>
                <c:pt idx="4">
                  <c:v>15703.966832818132</c:v>
                </c:pt>
                <c:pt idx="5">
                  <c:v>15987.306443815931</c:v>
                </c:pt>
                <c:pt idx="6">
                  <c:v>16552.109125341238</c:v>
                </c:pt>
                <c:pt idx="7">
                  <c:v>18752.658360908084</c:v>
                </c:pt>
                <c:pt idx="8">
                  <c:v>17349.783779909267</c:v>
                </c:pt>
                <c:pt idx="9">
                  <c:v>17554.801002045424</c:v>
                </c:pt>
                <c:pt idx="10">
                  <c:v>17936.22502772088</c:v>
                </c:pt>
                <c:pt idx="11">
                  <c:v>18500.642824493181</c:v>
                </c:pt>
                <c:pt idx="12">
                  <c:v>18784.940730986906</c:v>
                </c:pt>
                <c:pt idx="13">
                  <c:v>18949.872107281582</c:v>
                </c:pt>
                <c:pt idx="14">
                  <c:v>19355.489526890189</c:v>
                </c:pt>
                <c:pt idx="15">
                  <c:v>20271.809849632977</c:v>
                </c:pt>
                <c:pt idx="16">
                  <c:v>20055.966766674581</c:v>
                </c:pt>
                <c:pt idx="17">
                  <c:v>20193.320567519979</c:v>
                </c:pt>
                <c:pt idx="18">
                  <c:v>20951.968017954387</c:v>
                </c:pt>
                <c:pt idx="19">
                  <c:v>21665.057994769908</c:v>
                </c:pt>
                <c:pt idx="20">
                  <c:v>21939.993317148568</c:v>
                </c:pt>
                <c:pt idx="21">
                  <c:v>22113.114061104279</c:v>
                </c:pt>
                <c:pt idx="22">
                  <c:v>22411.334567718513</c:v>
                </c:pt>
                <c:pt idx="23">
                  <c:v>22652.052845894345</c:v>
                </c:pt>
                <c:pt idx="24">
                  <c:v>22818.069827066145</c:v>
                </c:pt>
                <c:pt idx="25">
                  <c:v>23301.756901550885</c:v>
                </c:pt>
                <c:pt idx="26">
                  <c:v>24034.780499459259</c:v>
                </c:pt>
                <c:pt idx="27">
                  <c:v>24666.026587035238</c:v>
                </c:pt>
                <c:pt idx="28">
                  <c:v>25001.014065477924</c:v>
                </c:pt>
                <c:pt idx="29">
                  <c:v>25006.132288488225</c:v>
                </c:pt>
                <c:pt idx="30">
                  <c:v>25571.394889845062</c:v>
                </c:pt>
                <c:pt idx="31">
                  <c:v>26345.484551970003</c:v>
                </c:pt>
                <c:pt idx="32">
                  <c:v>26923.697290718876</c:v>
                </c:pt>
                <c:pt idx="33">
                  <c:v>26820.531462289146</c:v>
                </c:pt>
                <c:pt idx="34">
                  <c:v>27287.478730429939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A9-B946-9421-6B75A1510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25583"/>
        <c:axId val="2028124031"/>
      </c:scatterChart>
      <c:valAx>
        <c:axId val="2028625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x4 -</a:t>
                </a:r>
                <a:r>
                  <a:rPr lang="ru-RU"/>
                  <a:t>Чистые процентные доходы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124031"/>
        <c:crosses val="autoZero"/>
        <c:crossBetween val="midCat"/>
      </c:valAx>
      <c:valAx>
        <c:axId val="2028124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6255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x5 - </a:t>
            </a:r>
            <a:r>
              <a:rPr lang="ru-RU"/>
              <a:t>Обязательства банка (млрд. руб.)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'АД без x3x1'!$AO$2:$AO$36</c:f>
              <c:numCache>
                <c:formatCode>General</c:formatCode>
                <c:ptCount val="35"/>
              </c:numCache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CB-DD4C-8072-E759C593CB79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'АД без x3x1'!$AO$2:$AO$36</c:f>
              <c:numCache>
                <c:formatCode>General</c:formatCode>
                <c:ptCount val="35"/>
              </c:numCache>
            </c:numRef>
          </c:xVal>
          <c:yVal>
            <c:numRef>
              <c:f>'АД без x3x1'!$B$27:$B$61</c:f>
              <c:numCache>
                <c:formatCode>General</c:formatCode>
                <c:ptCount val="35"/>
                <c:pt idx="0">
                  <c:v>14297.878154077673</c:v>
                </c:pt>
                <c:pt idx="1">
                  <c:v>14536.336431814765</c:v>
                </c:pt>
                <c:pt idx="2">
                  <c:v>14774.584189304711</c:v>
                </c:pt>
                <c:pt idx="3">
                  <c:v>16572.300048184046</c:v>
                </c:pt>
                <c:pt idx="4">
                  <c:v>15703.966832818132</c:v>
                </c:pt>
                <c:pt idx="5">
                  <c:v>15987.306443815931</c:v>
                </c:pt>
                <c:pt idx="6">
                  <c:v>16552.109125341238</c:v>
                </c:pt>
                <c:pt idx="7">
                  <c:v>18752.658360908084</c:v>
                </c:pt>
                <c:pt idx="8">
                  <c:v>17349.783779909267</c:v>
                </c:pt>
                <c:pt idx="9">
                  <c:v>17554.801002045424</c:v>
                </c:pt>
                <c:pt idx="10">
                  <c:v>17936.22502772088</c:v>
                </c:pt>
                <c:pt idx="11">
                  <c:v>18500.642824493181</c:v>
                </c:pt>
                <c:pt idx="12">
                  <c:v>18784.940730986906</c:v>
                </c:pt>
                <c:pt idx="13">
                  <c:v>18949.872107281582</c:v>
                </c:pt>
                <c:pt idx="14">
                  <c:v>19355.489526890189</c:v>
                </c:pt>
                <c:pt idx="15">
                  <c:v>20271.809849632977</c:v>
                </c:pt>
                <c:pt idx="16">
                  <c:v>20055.966766674581</c:v>
                </c:pt>
                <c:pt idx="17">
                  <c:v>20193.320567519979</c:v>
                </c:pt>
                <c:pt idx="18">
                  <c:v>20951.968017954387</c:v>
                </c:pt>
                <c:pt idx="19">
                  <c:v>21665.057994769908</c:v>
                </c:pt>
                <c:pt idx="20">
                  <c:v>21939.993317148568</c:v>
                </c:pt>
                <c:pt idx="21">
                  <c:v>22113.114061104279</c:v>
                </c:pt>
                <c:pt idx="22">
                  <c:v>22411.334567718513</c:v>
                </c:pt>
                <c:pt idx="23">
                  <c:v>22652.052845894345</c:v>
                </c:pt>
                <c:pt idx="24">
                  <c:v>22818.069827066145</c:v>
                </c:pt>
                <c:pt idx="25">
                  <c:v>23301.756901550885</c:v>
                </c:pt>
                <c:pt idx="26">
                  <c:v>24034.780499459259</c:v>
                </c:pt>
                <c:pt idx="27">
                  <c:v>24666.026587035238</c:v>
                </c:pt>
                <c:pt idx="28">
                  <c:v>25001.014065477924</c:v>
                </c:pt>
                <c:pt idx="29">
                  <c:v>25006.132288488225</c:v>
                </c:pt>
                <c:pt idx="30">
                  <c:v>25571.394889845062</c:v>
                </c:pt>
                <c:pt idx="31">
                  <c:v>26345.484551970003</c:v>
                </c:pt>
                <c:pt idx="32">
                  <c:v>26923.697290718876</c:v>
                </c:pt>
                <c:pt idx="33">
                  <c:v>26820.531462289146</c:v>
                </c:pt>
                <c:pt idx="34">
                  <c:v>27287.478730429939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CB-DD4C-8072-E759C593C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282303"/>
        <c:axId val="1934232287"/>
      </c:scatterChart>
      <c:valAx>
        <c:axId val="1934282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x5 - </a:t>
                </a:r>
                <a:r>
                  <a:rPr lang="ru-RU"/>
                  <a:t>Обязательства банка (млрд.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4232287"/>
        <c:crosses val="autoZero"/>
        <c:crossBetween val="midCat"/>
      </c:valAx>
      <c:valAx>
        <c:axId val="1934232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19342823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'АД без x3x1'!$F$27:$F$61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'АД без x3x1'!$G$27:$G$61</c:f>
              <c:numCache>
                <c:formatCode>General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15182.776397336605</c:v>
                </c:pt>
                <c:pt idx="3">
                  <c:v>15745.583566555269</c:v>
                </c:pt>
                <c:pt idx="4">
                  <c:v>16370.002896506387</c:v>
                </c:pt>
                <c:pt idx="5">
                  <c:v>16435.995568837679</c:v>
                </c:pt>
                <c:pt idx="6">
                  <c:v>16908.795427019773</c:v>
                </c:pt>
                <c:pt idx="7">
                  <c:v>17311.393635386459</c:v>
                </c:pt>
                <c:pt idx="8">
                  <c:v>17507.88178128091</c:v>
                </c:pt>
                <c:pt idx="9">
                  <c:v>17715.787935387263</c:v>
                </c:pt>
                <c:pt idx="10">
                  <c:v>18467.912804445743</c:v>
                </c:pt>
                <c:pt idx="11">
                  <c:v>18768.889727077843</c:v>
                </c:pt>
                <c:pt idx="12">
                  <c:v>18885.121082843765</c:v>
                </c:pt>
                <c:pt idx="13">
                  <c:v>19003.469310733559</c:v>
                </c:pt>
                <c:pt idx="14">
                  <c:v>19044.189387806189</c:v>
                </c:pt>
                <c:pt idx="15">
                  <c:v>19751.014987984385</c:v>
                </c:pt>
                <c:pt idx="16">
                  <c:v>20104.347141818405</c:v>
                </c:pt>
                <c:pt idx="17">
                  <c:v>20452.234645231969</c:v>
                </c:pt>
                <c:pt idx="18">
                  <c:v>20544.004177204475</c:v>
                </c:pt>
                <c:pt idx="19">
                  <c:v>20586.119060373268</c:v>
                </c:pt>
                <c:pt idx="20">
                  <c:v>21788.589405104605</c:v>
                </c:pt>
                <c:pt idx="21">
                  <c:v>21917.573773440705</c:v>
                </c:pt>
                <c:pt idx="22">
                  <c:v>22130.452874336857</c:v>
                </c:pt>
                <c:pt idx="23">
                  <c:v>22235.115223401299</c:v>
                </c:pt>
                <c:pt idx="24">
                  <c:v>22845.267305841073</c:v>
                </c:pt>
                <c:pt idx="25">
                  <c:v>23079.842857342279</c:v>
                </c:pt>
                <c:pt idx="26">
                  <c:v>23718.216150578643</c:v>
                </c:pt>
                <c:pt idx="27">
                  <c:v>24043.612849930672</c:v>
                </c:pt>
                <c:pt idx="28">
                  <c:v>24944.791223251686</c:v>
                </c:pt>
                <c:pt idx="29">
                  <c:v>25225.572014042726</c:v>
                </c:pt>
                <c:pt idx="30">
                  <c:v>25621.245234106133</c:v>
                </c:pt>
                <c:pt idx="31">
                  <c:v>26410.242403030679</c:v>
                </c:pt>
                <c:pt idx="32">
                  <c:v>27508.923945592385</c:v>
                </c:pt>
                <c:pt idx="33">
                  <c:v>28875.418562758801</c:v>
                </c:pt>
                <c:pt idx="34">
                  <c:v>29049.874466912686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68-2F4C-9A4E-B7C88C2F3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844991"/>
        <c:axId val="1936846623"/>
      </c:scatterChart>
      <c:valAx>
        <c:axId val="193684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6846623"/>
        <c:crosses val="autoZero"/>
        <c:crossBetween val="midCat"/>
      </c:valAx>
      <c:valAx>
        <c:axId val="19368466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68449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'(Итог)АД без x3x1x5x4'!$C$25:$C$59</c:f>
              <c:numCache>
                <c:formatCode>General</c:formatCode>
                <c:ptCount val="35"/>
                <c:pt idx="0">
                  <c:v>-966.26302976941224</c:v>
                </c:pt>
                <c:pt idx="1">
                  <c:v>246.39054607856451</c:v>
                </c:pt>
                <c:pt idx="2">
                  <c:v>1315.1852684767109</c:v>
                </c:pt>
                <c:pt idx="3">
                  <c:v>1809.6962048239511</c:v>
                </c:pt>
                <c:pt idx="4">
                  <c:v>-334.76002972173592</c:v>
                </c:pt>
                <c:pt idx="5">
                  <c:v>507.80054402171299</c:v>
                </c:pt>
                <c:pt idx="6">
                  <c:v>1102.1939098688636</c:v>
                </c:pt>
                <c:pt idx="7">
                  <c:v>1459.4215099557587</c:v>
                </c:pt>
                <c:pt idx="8">
                  <c:v>-948.90336390296943</c:v>
                </c:pt>
                <c:pt idx="9">
                  <c:v>-343.54792152939262</c:v>
                </c:pt>
                <c:pt idx="10">
                  <c:v>868.43159287887465</c:v>
                </c:pt>
                <c:pt idx="11">
                  <c:v>1180.610520908318</c:v>
                </c:pt>
                <c:pt idx="12">
                  <c:v>-2078.6964101522863</c:v>
                </c:pt>
                <c:pt idx="13">
                  <c:v>-491.5161827361444</c:v>
                </c:pt>
                <c:pt idx="14">
                  <c:v>340.11625635187011</c:v>
                </c:pt>
                <c:pt idx="15">
                  <c:v>-418.37394435665192</c:v>
                </c:pt>
                <c:pt idx="16">
                  <c:v>-3585.7278859503094</c:v>
                </c:pt>
                <c:pt idx="17">
                  <c:v>-1995.1632922456156</c:v>
                </c:pt>
                <c:pt idx="18">
                  <c:v>-1140.6631583988492</c:v>
                </c:pt>
                <c:pt idx="19">
                  <c:v>-575.5686080932428</c:v>
                </c:pt>
                <c:pt idx="20">
                  <c:v>-4374.6185678562251</c:v>
                </c:pt>
                <c:pt idx="21">
                  <c:v>-2404.2101557696915</c:v>
                </c:pt>
                <c:pt idx="22">
                  <c:v>-485.25581064544167</c:v>
                </c:pt>
                <c:pt idx="23">
                  <c:v>1407.8212038044658</c:v>
                </c:pt>
                <c:pt idx="24">
                  <c:v>-1679.8776039863515</c:v>
                </c:pt>
                <c:pt idx="25">
                  <c:v>-918.49107694613849</c:v>
                </c:pt>
                <c:pt idx="26">
                  <c:v>640.75519303663532</c:v>
                </c:pt>
                <c:pt idx="27">
                  <c:v>2081.2164407265118</c:v>
                </c:pt>
                <c:pt idx="28">
                  <c:v>-775.03671286103781</c:v>
                </c:pt>
                <c:pt idx="29">
                  <c:v>817.39881037640225</c:v>
                </c:pt>
                <c:pt idx="30">
                  <c:v>2861.3770726181647</c:v>
                </c:pt>
                <c:pt idx="31">
                  <c:v>3391.3160998252315</c:v>
                </c:pt>
                <c:pt idx="32">
                  <c:v>-781.80402731322465</c:v>
                </c:pt>
                <c:pt idx="33">
                  <c:v>562.71574067503752</c:v>
                </c:pt>
                <c:pt idx="34">
                  <c:v>3706.0308678076908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49-8147-80C7-BEAA52B51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10015"/>
        <c:axId val="1961295887"/>
      </c:scatterChart>
      <c:valAx>
        <c:axId val="2022010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61295887"/>
        <c:crosses val="autoZero"/>
        <c:crossBetween val="midCat"/>
      </c:valAx>
      <c:valAx>
        <c:axId val="1961295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20100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x2 -</a:t>
            </a:r>
            <a:r>
              <a:rPr lang="ru-RU"/>
              <a:t>Активы (млрд. руб)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Исх.Данные!$C$2:$C$36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8F-8149-9E10-4A4F24F80F8A}"/>
            </c:ext>
          </c:extLst>
        </c:ser>
        <c:ser>
          <c:idx val="1"/>
          <c:order val="1"/>
          <c:tx>
            <c:v>Предсказанное y - ВВП(млрд.руб.)</c:v>
          </c:tx>
          <c:spPr>
            <a:ln w="19050">
              <a:noFill/>
            </a:ln>
          </c:spPr>
          <c:xVal>
            <c:numRef>
              <c:f>Исх.Данные!#REF!</c:f>
            </c:numRef>
          </c:xVal>
          <c:yVal>
            <c:numRef>
              <c:f>'(Итог)АД без x3x1x5x4'!$B$25:$B$59</c:f>
              <c:numCache>
                <c:formatCode>General</c:formatCode>
                <c:ptCount val="35"/>
                <c:pt idx="0">
                  <c:v>13991.062568794227</c:v>
                </c:pt>
                <c:pt idx="1">
                  <c:v>14188.4317597357</c:v>
                </c:pt>
                <c:pt idx="2">
                  <c:v>14430.398298078559</c:v>
                </c:pt>
                <c:pt idx="3">
                  <c:v>15099.099222195822</c:v>
                </c:pt>
                <c:pt idx="4">
                  <c:v>15517.536427058341</c:v>
                </c:pt>
                <c:pt idx="5">
                  <c:v>15928.195024815966</c:v>
                </c:pt>
                <c:pt idx="6">
                  <c:v>16613.5940255184</c:v>
                </c:pt>
                <c:pt idx="7">
                  <c:v>17309.468217122085</c:v>
                </c:pt>
                <c:pt idx="8">
                  <c:v>17318.906260409356</c:v>
                </c:pt>
                <c:pt idx="9">
                  <c:v>17851.429702810303</c:v>
                </c:pt>
                <c:pt idx="10">
                  <c:v>18135.037717854684</c:v>
                </c:pt>
                <c:pt idx="11">
                  <c:v>18923.736620910087</c:v>
                </c:pt>
                <c:pt idx="12">
                  <c:v>19390.090045538745</c:v>
                </c:pt>
                <c:pt idx="13">
                  <c:v>19535.705570542334</c:v>
                </c:pt>
                <c:pt idx="14">
                  <c:v>20203.887920852605</c:v>
                </c:pt>
                <c:pt idx="15">
                  <c:v>22548.826818693509</c:v>
                </c:pt>
                <c:pt idx="16">
                  <c:v>22053.640690396052</c:v>
                </c:pt>
                <c:pt idx="17">
                  <c:v>21746.17828023</c:v>
                </c:pt>
                <c:pt idx="18">
                  <c:v>22929.252563503454</c:v>
                </c:pt>
                <c:pt idx="19">
                  <c:v>23655.411465435522</c:v>
                </c:pt>
                <c:pt idx="20">
                  <c:v>23259.73965069999</c:v>
                </c:pt>
                <c:pt idx="21">
                  <c:v>22856.44480100166</c:v>
                </c:pt>
                <c:pt idx="22">
                  <c:v>22720.371034046741</c:v>
                </c:pt>
                <c:pt idx="23">
                  <c:v>22635.791646126207</c:v>
                </c:pt>
                <c:pt idx="24">
                  <c:v>22265.99666435962</c:v>
                </c:pt>
                <c:pt idx="25">
                  <c:v>22836.064850386843</c:v>
                </c:pt>
                <c:pt idx="26">
                  <c:v>23077.460957542007</c:v>
                </c:pt>
                <c:pt idx="27">
                  <c:v>23540.028793379621</c:v>
                </c:pt>
                <c:pt idx="28">
                  <c:v>23620.304018702111</c:v>
                </c:pt>
                <c:pt idx="29">
                  <c:v>24408.173203666323</c:v>
                </c:pt>
                <c:pt idx="30">
                  <c:v>24647.546872974221</c:v>
                </c:pt>
                <c:pt idx="31">
                  <c:v>25658.558367087455</c:v>
                </c:pt>
                <c:pt idx="32">
                  <c:v>25726.595250564911</c:v>
                </c:pt>
                <c:pt idx="33">
                  <c:v>25847.526662355642</c:v>
                </c:pt>
                <c:pt idx="34">
                  <c:v>25169.38769495111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8F-8149-9E10-4A4F24F80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265631"/>
        <c:axId val="2028973919"/>
      </c:scatterChart>
      <c:valAx>
        <c:axId val="2028265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x2 -</a:t>
                </a:r>
                <a:r>
                  <a:rPr lang="ru-RU"/>
                  <a:t>Активы (млрд. руб)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8973919"/>
        <c:crosses val="autoZero"/>
        <c:crossBetween val="midCat"/>
      </c:valAx>
      <c:valAx>
        <c:axId val="2028973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#\ ##0.0" sourceLinked="1"/>
        <c:majorTickMark val="out"/>
        <c:minorTickMark val="none"/>
        <c:tickLblPos val="nextTo"/>
        <c:crossAx val="2028265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'(Итог)АД без x3x1x5x4'!$F$25:$F$59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'(Итог)АД без x3x1x5x4'!$G$25:$G$59</c:f>
              <c:numCache>
                <c:formatCode>General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15182.776397336605</c:v>
                </c:pt>
                <c:pt idx="3">
                  <c:v>15745.583566555269</c:v>
                </c:pt>
                <c:pt idx="4">
                  <c:v>16370.002896506387</c:v>
                </c:pt>
                <c:pt idx="5">
                  <c:v>16435.995568837679</c:v>
                </c:pt>
                <c:pt idx="6">
                  <c:v>16908.795427019773</c:v>
                </c:pt>
                <c:pt idx="7">
                  <c:v>17311.393635386459</c:v>
                </c:pt>
                <c:pt idx="8">
                  <c:v>17507.88178128091</c:v>
                </c:pt>
                <c:pt idx="9">
                  <c:v>17715.787935387263</c:v>
                </c:pt>
                <c:pt idx="10">
                  <c:v>18467.912804445743</c:v>
                </c:pt>
                <c:pt idx="11">
                  <c:v>18768.889727077843</c:v>
                </c:pt>
                <c:pt idx="12">
                  <c:v>18885.121082843765</c:v>
                </c:pt>
                <c:pt idx="13">
                  <c:v>19003.469310733559</c:v>
                </c:pt>
                <c:pt idx="14">
                  <c:v>19044.189387806189</c:v>
                </c:pt>
                <c:pt idx="15">
                  <c:v>19751.014987984385</c:v>
                </c:pt>
                <c:pt idx="16">
                  <c:v>20104.347141818405</c:v>
                </c:pt>
                <c:pt idx="17">
                  <c:v>20452.234645231969</c:v>
                </c:pt>
                <c:pt idx="18">
                  <c:v>20544.004177204475</c:v>
                </c:pt>
                <c:pt idx="19">
                  <c:v>20586.119060373268</c:v>
                </c:pt>
                <c:pt idx="20">
                  <c:v>21788.589405104605</c:v>
                </c:pt>
                <c:pt idx="21">
                  <c:v>21917.573773440705</c:v>
                </c:pt>
                <c:pt idx="22">
                  <c:v>22130.452874336857</c:v>
                </c:pt>
                <c:pt idx="23">
                  <c:v>22235.115223401299</c:v>
                </c:pt>
                <c:pt idx="24">
                  <c:v>22845.267305841073</c:v>
                </c:pt>
                <c:pt idx="25">
                  <c:v>23079.842857342279</c:v>
                </c:pt>
                <c:pt idx="26">
                  <c:v>23718.216150578643</c:v>
                </c:pt>
                <c:pt idx="27">
                  <c:v>24043.612849930672</c:v>
                </c:pt>
                <c:pt idx="28">
                  <c:v>24944.791223251686</c:v>
                </c:pt>
                <c:pt idx="29">
                  <c:v>25225.572014042726</c:v>
                </c:pt>
                <c:pt idx="30">
                  <c:v>25621.245234106133</c:v>
                </c:pt>
                <c:pt idx="31">
                  <c:v>26410.242403030679</c:v>
                </c:pt>
                <c:pt idx="32">
                  <c:v>27508.923945592385</c:v>
                </c:pt>
                <c:pt idx="33">
                  <c:v>28875.418562758801</c:v>
                </c:pt>
                <c:pt idx="34">
                  <c:v>29049.874466912686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9-EA41-95ED-88ABF92B4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63119"/>
        <c:axId val="2047264751"/>
      </c:scatterChart>
      <c:valAx>
        <c:axId val="2047263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264751"/>
        <c:crosses val="autoZero"/>
        <c:crossBetween val="midCat"/>
      </c:valAx>
      <c:valAx>
        <c:axId val="2047264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 - </a:t>
                </a:r>
                <a:r>
                  <a:rPr lang="ru-RU"/>
                  <a:t>ВВП(млрд.руб.)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2631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x2 </a:t>
            </a:r>
            <a:r>
              <a:rPr lang="ru-RU" baseline="0"/>
              <a:t>от 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el-GR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'ВМНК(лин)'!$D$2:$D$36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'ВМНК(лин)'!$F$2:$F$36</c:f>
              <c:numCache>
                <c:formatCode>0.00</c:formatCode>
                <c:ptCount val="35"/>
                <c:pt idx="0">
                  <c:v>-966.26302976941224</c:v>
                </c:pt>
                <c:pt idx="1">
                  <c:v>246.39054607856451</c:v>
                </c:pt>
                <c:pt idx="2">
                  <c:v>1315.1852684767109</c:v>
                </c:pt>
                <c:pt idx="3">
                  <c:v>1809.6962048239511</c:v>
                </c:pt>
                <c:pt idx="4">
                  <c:v>-334.76002972173592</c:v>
                </c:pt>
                <c:pt idx="5">
                  <c:v>507.80054402171299</c:v>
                </c:pt>
                <c:pt idx="6">
                  <c:v>1102.1939098688636</c:v>
                </c:pt>
                <c:pt idx="7">
                  <c:v>1459.4215099557587</c:v>
                </c:pt>
                <c:pt idx="8">
                  <c:v>-948.90336390296943</c:v>
                </c:pt>
                <c:pt idx="9">
                  <c:v>-343.54792152939262</c:v>
                </c:pt>
                <c:pt idx="10">
                  <c:v>868.43159287887465</c:v>
                </c:pt>
                <c:pt idx="11">
                  <c:v>1180.610520908318</c:v>
                </c:pt>
                <c:pt idx="12">
                  <c:v>-2078.6964101522863</c:v>
                </c:pt>
                <c:pt idx="13">
                  <c:v>-491.5161827361444</c:v>
                </c:pt>
                <c:pt idx="14">
                  <c:v>340.11625635187011</c:v>
                </c:pt>
                <c:pt idx="15">
                  <c:v>-418.37394435665192</c:v>
                </c:pt>
                <c:pt idx="16">
                  <c:v>-3585.7278859503094</c:v>
                </c:pt>
                <c:pt idx="17">
                  <c:v>-1995.1632922456156</c:v>
                </c:pt>
                <c:pt idx="18">
                  <c:v>-1140.6631583988492</c:v>
                </c:pt>
                <c:pt idx="19">
                  <c:v>-575.5686080932428</c:v>
                </c:pt>
                <c:pt idx="20">
                  <c:v>-4374.6185678562251</c:v>
                </c:pt>
                <c:pt idx="21">
                  <c:v>-2404.2101557696915</c:v>
                </c:pt>
                <c:pt idx="22">
                  <c:v>-485.25581064544167</c:v>
                </c:pt>
                <c:pt idx="23">
                  <c:v>1407.8212038044658</c:v>
                </c:pt>
                <c:pt idx="24">
                  <c:v>-1679.8776039863515</c:v>
                </c:pt>
                <c:pt idx="25">
                  <c:v>-918.49107694613849</c:v>
                </c:pt>
                <c:pt idx="26">
                  <c:v>640.75519303663532</c:v>
                </c:pt>
                <c:pt idx="27">
                  <c:v>2081.2164407265118</c:v>
                </c:pt>
                <c:pt idx="28">
                  <c:v>-775.03671286103781</c:v>
                </c:pt>
                <c:pt idx="29">
                  <c:v>817.39881037640225</c:v>
                </c:pt>
                <c:pt idx="30">
                  <c:v>2861.3770726181647</c:v>
                </c:pt>
                <c:pt idx="31">
                  <c:v>3391.3160998252315</c:v>
                </c:pt>
                <c:pt idx="32">
                  <c:v>-781.80402731322465</c:v>
                </c:pt>
                <c:pt idx="33">
                  <c:v>562.71574067503752</c:v>
                </c:pt>
                <c:pt idx="34">
                  <c:v>3706.0308678076908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D-0442-8683-BE5254E41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86400"/>
        <c:axId val="856149376"/>
      </c:scatterChart>
      <c:valAx>
        <c:axId val="86168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149376"/>
        <c:crosses val="autoZero"/>
        <c:crossBetween val="midCat"/>
      </c:valAx>
      <c:valAx>
        <c:axId val="8561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ε</a:t>
                </a:r>
                <a:r>
                  <a:rPr lang="el-GR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168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1</a:t>
            </a:r>
            <a:r>
              <a:rPr lang="en-GB" baseline="0"/>
              <a:t>/x2 </a:t>
            </a:r>
            <a:r>
              <a:rPr lang="ru-RU" baseline="0"/>
              <a:t>от</a:t>
            </a:r>
            <a:r>
              <a:rPr lang="en-US" baseline="0"/>
              <a:t> </a:t>
            </a:r>
            <a:r>
              <a:rPr lang="el-GR" baseline="0"/>
              <a:t>ε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'ВМНК(лин)'!$I$2:$I$36</c:f>
              <c:numCache>
                <c:formatCode>General</c:formatCode>
                <c:ptCount val="35"/>
                <c:pt idx="0">
                  <c:v>1.1496499315958291E-4</c:v>
                </c:pt>
                <c:pt idx="1">
                  <c:v>1.1014550220841732E-4</c:v>
                </c:pt>
                <c:pt idx="2">
                  <c:v>1.0476140589806715E-4</c:v>
                </c:pt>
                <c:pt idx="3">
                  <c:v>9.2293493308721731E-5</c:v>
                </c:pt>
                <c:pt idx="4">
                  <c:v>8.5896631993059549E-5</c:v>
                </c:pt>
                <c:pt idx="5">
                  <c:v>8.0425935755762526E-5</c:v>
                </c:pt>
                <c:pt idx="6">
                  <c:v>7.269819344989277E-5</c:v>
                </c:pt>
                <c:pt idx="7">
                  <c:v>6.6236570535323962E-5</c:v>
                </c:pt>
                <c:pt idx="8">
                  <c:v>6.6156818121675625E-5</c:v>
                </c:pt>
                <c:pt idx="9">
                  <c:v>6.1948273191884774E-5</c:v>
                </c:pt>
                <c:pt idx="10">
                  <c:v>5.9918271477704403E-5</c:v>
                </c:pt>
                <c:pt idx="11">
                  <c:v>5.4913977254630627E-5</c:v>
                </c:pt>
                <c:pt idx="12">
                  <c:v>5.2329719094067908E-5</c:v>
                </c:pt>
                <c:pt idx="13">
                  <c:v>5.1571911873916984E-5</c:v>
                </c:pt>
                <c:pt idx="14">
                  <c:v>4.8358471678861056E-5</c:v>
                </c:pt>
                <c:pt idx="15">
                  <c:v>3.9681279959366374E-5</c:v>
                </c:pt>
                <c:pt idx="16">
                  <c:v>4.1244086629079554E-5</c:v>
                </c:pt>
                <c:pt idx="17">
                  <c:v>4.2277935145647484E-5</c:v>
                </c:pt>
                <c:pt idx="18">
                  <c:v>3.8558825343944717E-5</c:v>
                </c:pt>
                <c:pt idx="19">
                  <c:v>3.6583536676824697E-5</c:v>
                </c:pt>
                <c:pt idx="20">
                  <c:v>3.7634024168570322E-5</c:v>
                </c:pt>
                <c:pt idx="21">
                  <c:v>3.8768705900597035E-5</c:v>
                </c:pt>
                <c:pt idx="22">
                  <c:v>3.9167149728179982E-5</c:v>
                </c:pt>
                <c:pt idx="23">
                  <c:v>3.9418964463803534E-5</c:v>
                </c:pt>
                <c:pt idx="24">
                  <c:v>4.0559066168060542E-5</c:v>
                </c:pt>
                <c:pt idx="25">
                  <c:v>3.8827864428628558E-5</c:v>
                </c:pt>
                <c:pt idx="26">
                  <c:v>3.81385344123996E-5</c:v>
                </c:pt>
                <c:pt idx="27">
                  <c:v>3.6883764504540388E-5</c:v>
                </c:pt>
                <c:pt idx="28">
                  <c:v>3.6674368284006307E-5</c:v>
                </c:pt>
                <c:pt idx="29">
                  <c:v>3.4738747251296625E-5</c:v>
                </c:pt>
                <c:pt idx="30">
                  <c:v>3.4190488889800635E-5</c:v>
                </c:pt>
                <c:pt idx="31">
                  <c:v>3.2053850468787564E-5</c:v>
                </c:pt>
                <c:pt idx="32">
                  <c:v>3.191961364499644E-5</c:v>
                </c:pt>
                <c:pt idx="33">
                  <c:v>3.1683770622174202E-5</c:v>
                </c:pt>
                <c:pt idx="34">
                  <c:v>3.3053262026429386E-5</c:v>
                </c:pt>
              </c:numCache>
            </c:numRef>
          </c:xVal>
          <c:yVal>
            <c:numRef>
              <c:f>'ВМНК(лин)'!$K$2:$K$36</c:f>
              <c:numCache>
                <c:formatCode>General</c:formatCode>
                <c:ptCount val="35"/>
                <c:pt idx="0">
                  <c:v>-0.11108642260779833</c:v>
                </c:pt>
                <c:pt idx="1">
                  <c:v>2.7138810437229433E-2</c:v>
                </c:pt>
                <c:pt idx="2">
                  <c:v>0.13778065774204706</c:v>
                </c:pt>
                <c:pt idx="3">
                  <c:v>0.16702318457073884</c:v>
                </c:pt>
                <c:pt idx="4">
                  <c:v>-2.8754759078993608E-2</c:v>
                </c:pt>
                <c:pt idx="5">
                  <c:v>4.0840333930231454E-2</c:v>
                </c:pt>
                <c:pt idx="6">
                  <c:v>8.0127506078940369E-2</c:v>
                </c:pt>
                <c:pt idx="7">
                  <c:v>9.6667075784953482E-2</c:v>
                </c:pt>
                <c:pt idx="8">
                  <c:v>-6.2776427260775147E-2</c:v>
                </c:pt>
                <c:pt idx="9">
                  <c:v>-2.1282200497406922E-2</c:v>
                </c:pt>
                <c:pt idx="10">
                  <c:v>5.2034919941931879E-2</c:v>
                </c:pt>
                <c:pt idx="11">
                  <c:v>6.4832019291736875E-2</c:v>
                </c:pt>
                <c:pt idx="12">
                  <c:v>-0.10877759922511643</c:v>
                </c:pt>
                <c:pt idx="13">
                  <c:v>-2.53484292606726E-2</c:v>
                </c:pt>
                <c:pt idx="14">
                  <c:v>1.6447502350312337E-2</c:v>
                </c:pt>
                <c:pt idx="15">
                  <c:v>-1.66016136137207E-2</c:v>
                </c:pt>
                <c:pt idx="16">
                  <c:v>-0.14789007155644074</c:v>
                </c:pt>
                <c:pt idx="17">
                  <c:v>-8.4351384274536478E-2</c:v>
                </c:pt>
                <c:pt idx="18">
                  <c:v>-4.398263150097359E-2</c:v>
                </c:pt>
                <c:pt idx="19">
                  <c:v>-2.105633528420825E-2</c:v>
                </c:pt>
                <c:pt idx="20">
                  <c:v>-0.16463450091097764</c:v>
                </c:pt>
                <c:pt idx="21">
                  <c:v>-9.3208116452263678E-2</c:v>
                </c:pt>
                <c:pt idx="22">
                  <c:v>-1.9006086992019333E-2</c:v>
                </c:pt>
                <c:pt idx="23">
                  <c:v>5.5494854004157324E-2</c:v>
                </c:pt>
                <c:pt idx="24">
                  <c:v>-6.8134266894325446E-2</c:v>
                </c:pt>
                <c:pt idx="25">
                  <c:v>-3.5663047014569682E-2</c:v>
                </c:pt>
                <c:pt idx="26">
                  <c:v>2.4437463979551488E-2</c:v>
                </c:pt>
                <c:pt idx="27">
                  <c:v>7.6763097082734544E-2</c:v>
                </c:pt>
                <c:pt idx="28">
                  <c:v>-2.8423981841091295E-2</c:v>
                </c:pt>
                <c:pt idx="29">
                  <c:v>2.8395410677176325E-2</c:v>
                </c:pt>
                <c:pt idx="30">
                  <c:v>9.7831881010881694E-2</c:v>
                </c:pt>
                <c:pt idx="31">
                  <c:v>0.10870473915618983</c:v>
                </c:pt>
                <c:pt idx="32">
                  <c:v>-2.4954882497940423E-2</c:v>
                </c:pt>
                <c:pt idx="33">
                  <c:v>1.7828956453034728E-2</c:v>
                </c:pt>
                <c:pt idx="34">
                  <c:v>0.12249640935168316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D-7245-BC2A-5D16852F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849631"/>
        <c:axId val="1927842015"/>
      </c:scatterChart>
      <c:valAx>
        <c:axId val="192584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1</a:t>
                </a:r>
                <a:r>
                  <a:rPr lang="en-US"/>
                  <a:t>/x2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842015"/>
        <c:crosses val="autoZero"/>
        <c:crossBetween val="midCat"/>
      </c:valAx>
      <c:valAx>
        <c:axId val="192784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1/x2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'ВМНК(лин)'!$I$2:$I$36</c:f>
              <c:numCache>
                <c:formatCode>General</c:formatCode>
                <c:ptCount val="35"/>
                <c:pt idx="0">
                  <c:v>1.1496499315958291E-4</c:v>
                </c:pt>
                <c:pt idx="1">
                  <c:v>1.1014550220841732E-4</c:v>
                </c:pt>
                <c:pt idx="2">
                  <c:v>1.0476140589806715E-4</c:v>
                </c:pt>
                <c:pt idx="3">
                  <c:v>9.2293493308721731E-5</c:v>
                </c:pt>
                <c:pt idx="4">
                  <c:v>8.5896631993059549E-5</c:v>
                </c:pt>
                <c:pt idx="5">
                  <c:v>8.0425935755762526E-5</c:v>
                </c:pt>
                <c:pt idx="6">
                  <c:v>7.269819344989277E-5</c:v>
                </c:pt>
                <c:pt idx="7">
                  <c:v>6.6236570535323962E-5</c:v>
                </c:pt>
                <c:pt idx="8">
                  <c:v>6.6156818121675625E-5</c:v>
                </c:pt>
                <c:pt idx="9">
                  <c:v>6.1948273191884774E-5</c:v>
                </c:pt>
                <c:pt idx="10">
                  <c:v>5.9918271477704403E-5</c:v>
                </c:pt>
                <c:pt idx="11">
                  <c:v>5.4913977254630627E-5</c:v>
                </c:pt>
                <c:pt idx="12">
                  <c:v>5.2329719094067908E-5</c:v>
                </c:pt>
                <c:pt idx="13">
                  <c:v>5.1571911873916984E-5</c:v>
                </c:pt>
                <c:pt idx="14">
                  <c:v>4.8358471678861056E-5</c:v>
                </c:pt>
                <c:pt idx="15">
                  <c:v>3.9681279959366374E-5</c:v>
                </c:pt>
                <c:pt idx="16">
                  <c:v>4.1244086629079554E-5</c:v>
                </c:pt>
                <c:pt idx="17">
                  <c:v>4.2277935145647484E-5</c:v>
                </c:pt>
                <c:pt idx="18">
                  <c:v>3.8558825343944717E-5</c:v>
                </c:pt>
                <c:pt idx="19">
                  <c:v>3.6583536676824697E-5</c:v>
                </c:pt>
                <c:pt idx="20">
                  <c:v>3.7634024168570322E-5</c:v>
                </c:pt>
                <c:pt idx="21">
                  <c:v>3.8768705900597035E-5</c:v>
                </c:pt>
                <c:pt idx="22">
                  <c:v>3.9167149728179982E-5</c:v>
                </c:pt>
                <c:pt idx="23">
                  <c:v>3.9418964463803534E-5</c:v>
                </c:pt>
                <c:pt idx="24">
                  <c:v>4.0559066168060542E-5</c:v>
                </c:pt>
                <c:pt idx="25">
                  <c:v>3.8827864428628558E-5</c:v>
                </c:pt>
                <c:pt idx="26">
                  <c:v>3.81385344123996E-5</c:v>
                </c:pt>
                <c:pt idx="27">
                  <c:v>3.6883764504540388E-5</c:v>
                </c:pt>
                <c:pt idx="28">
                  <c:v>3.6674368284006307E-5</c:v>
                </c:pt>
                <c:pt idx="29">
                  <c:v>3.4738747251296625E-5</c:v>
                </c:pt>
                <c:pt idx="30">
                  <c:v>3.4190488889800635E-5</c:v>
                </c:pt>
                <c:pt idx="31">
                  <c:v>3.2053850468787564E-5</c:v>
                </c:pt>
                <c:pt idx="32">
                  <c:v>3.191961364499644E-5</c:v>
                </c:pt>
                <c:pt idx="33">
                  <c:v>3.1683770622174202E-5</c:v>
                </c:pt>
                <c:pt idx="34">
                  <c:v>3.3053262026429386E-5</c:v>
                </c:pt>
              </c:numCache>
            </c:numRef>
          </c:xVal>
          <c:yVal>
            <c:numRef>
              <c:f>'ВМНК АД (лин)'!$C$25:$C$59</c:f>
              <c:numCache>
                <c:formatCode>General</c:formatCode>
                <c:ptCount val="35"/>
                <c:pt idx="0">
                  <c:v>-0.1505026477972824</c:v>
                </c:pt>
                <c:pt idx="1">
                  <c:v>-9.4410832160283231E-3</c:v>
                </c:pt>
                <c:pt idx="2">
                  <c:v>0.10436937303812921</c:v>
                </c:pt>
                <c:pt idx="3">
                  <c:v>0.1409494245196099</c:v>
                </c:pt>
                <c:pt idx="4">
                  <c:v>-5.1063885133228792E-2</c:v>
                </c:pt>
                <c:pt idx="5">
                  <c:v>2.1750781980437006E-2</c:v>
                </c:pt>
                <c:pt idx="6">
                  <c:v>6.5585828464435725E-2</c:v>
                </c:pt>
                <c:pt idx="7">
                  <c:v>8.5928145189480221E-2</c:v>
                </c:pt>
                <c:pt idx="8">
                  <c:v>-7.3468422549550327E-2</c:v>
                </c:pt>
                <c:pt idx="9">
                  <c:v>-2.9497413730370958E-2</c:v>
                </c:pt>
                <c:pt idx="10">
                  <c:v>4.5014388458319399E-2</c:v>
                </c:pt>
                <c:pt idx="11">
                  <c:v>6.0756578413186491E-2</c:v>
                </c:pt>
                <c:pt idx="12">
                  <c:v>-0.11133217140761087</c:v>
                </c:pt>
                <c:pt idx="13">
                  <c:v>-2.7457022285062194E-2</c:v>
                </c:pt>
                <c:pt idx="14">
                  <c:v>1.6230059627348137E-2</c:v>
                </c:pt>
                <c:pt idx="15">
                  <c:v>-1.1712418982395056E-2</c:v>
                </c:pt>
                <c:pt idx="16">
                  <c:v>-0.14392060846673371</c:v>
                </c:pt>
                <c:pt idx="17">
                  <c:v>-8.0990354146097565E-2</c:v>
                </c:pt>
                <c:pt idx="18">
                  <c:v>-3.8432858095673317E-2</c:v>
                </c:pt>
                <c:pt idx="19">
                  <c:v>-1.4344079451516278E-2</c:v>
                </c:pt>
                <c:pt idx="20">
                  <c:v>-0.15854047028742924</c:v>
                </c:pt>
                <c:pt idx="21">
                  <c:v>-8.7781860415852786E-2</c:v>
                </c:pt>
                <c:pt idx="22">
                  <c:v>-1.381432020043516E-2</c:v>
                </c:pt>
                <c:pt idx="23">
                  <c:v>6.0538424630799503E-2</c:v>
                </c:pt>
                <c:pt idx="24">
                  <c:v>-6.3761660577203783E-2</c:v>
                </c:pt>
                <c:pt idx="25">
                  <c:v>-3.0271606522039307E-2</c:v>
                </c:pt>
                <c:pt idx="26">
                  <c:v>3.0234583927382985E-2</c:v>
                </c:pt>
                <c:pt idx="27">
                  <c:v>8.3298665031906971E-2</c:v>
                </c:pt>
                <c:pt idx="28">
                  <c:v>-2.1765181560976621E-2</c:v>
                </c:pt>
                <c:pt idx="29">
                  <c:v>3.6193348478843923E-2</c:v>
                </c:pt>
                <c:pt idx="30">
                  <c:v>0.10595247581024214</c:v>
                </c:pt>
                <c:pt idx="31">
                  <c:v>0.11808277275903345</c:v>
                </c:pt>
                <c:pt idx="32">
                  <c:v>-1.5497848822163984E-2</c:v>
                </c:pt>
                <c:pt idx="33">
                  <c:v>2.7424786738247331E-2</c:v>
                </c:pt>
                <c:pt idx="34">
                  <c:v>0.13128627658024961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0A-8146-BC43-D37DB7310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763151"/>
        <c:axId val="2049916335"/>
      </c:scatterChart>
      <c:valAx>
        <c:axId val="2049763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1/x2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9916335"/>
        <c:crosses val="autoZero"/>
        <c:crossBetween val="midCat"/>
      </c:valAx>
      <c:valAx>
        <c:axId val="20499163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97631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1/x2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y/x2</c:v>
          </c:tx>
          <c:spPr>
            <a:ln w="19050">
              <a:noFill/>
            </a:ln>
          </c:spPr>
          <c:xVal>
            <c:numRef>
              <c:f>'ВМНК(лин)'!$I$2:$I$36</c:f>
              <c:numCache>
                <c:formatCode>General</c:formatCode>
                <c:ptCount val="35"/>
                <c:pt idx="0">
                  <c:v>1.1496499315958291E-4</c:v>
                </c:pt>
                <c:pt idx="1">
                  <c:v>1.1014550220841732E-4</c:v>
                </c:pt>
                <c:pt idx="2">
                  <c:v>1.0476140589806715E-4</c:v>
                </c:pt>
                <c:pt idx="3">
                  <c:v>9.2293493308721731E-5</c:v>
                </c:pt>
                <c:pt idx="4">
                  <c:v>8.5896631993059549E-5</c:v>
                </c:pt>
                <c:pt idx="5">
                  <c:v>8.0425935755762526E-5</c:v>
                </c:pt>
                <c:pt idx="6">
                  <c:v>7.269819344989277E-5</c:v>
                </c:pt>
                <c:pt idx="7">
                  <c:v>6.6236570535323962E-5</c:v>
                </c:pt>
                <c:pt idx="8">
                  <c:v>6.6156818121675625E-5</c:v>
                </c:pt>
                <c:pt idx="9">
                  <c:v>6.1948273191884774E-5</c:v>
                </c:pt>
                <c:pt idx="10">
                  <c:v>5.9918271477704403E-5</c:v>
                </c:pt>
                <c:pt idx="11">
                  <c:v>5.4913977254630627E-5</c:v>
                </c:pt>
                <c:pt idx="12">
                  <c:v>5.2329719094067908E-5</c:v>
                </c:pt>
                <c:pt idx="13">
                  <c:v>5.1571911873916984E-5</c:v>
                </c:pt>
                <c:pt idx="14">
                  <c:v>4.8358471678861056E-5</c:v>
                </c:pt>
                <c:pt idx="15">
                  <c:v>3.9681279959366374E-5</c:v>
                </c:pt>
                <c:pt idx="16">
                  <c:v>4.1244086629079554E-5</c:v>
                </c:pt>
                <c:pt idx="17">
                  <c:v>4.2277935145647484E-5</c:v>
                </c:pt>
                <c:pt idx="18">
                  <c:v>3.8558825343944717E-5</c:v>
                </c:pt>
                <c:pt idx="19">
                  <c:v>3.6583536676824697E-5</c:v>
                </c:pt>
                <c:pt idx="20">
                  <c:v>3.7634024168570322E-5</c:v>
                </c:pt>
                <c:pt idx="21">
                  <c:v>3.8768705900597035E-5</c:v>
                </c:pt>
                <c:pt idx="22">
                  <c:v>3.9167149728179982E-5</c:v>
                </c:pt>
                <c:pt idx="23">
                  <c:v>3.9418964463803534E-5</c:v>
                </c:pt>
                <c:pt idx="24">
                  <c:v>4.0559066168060542E-5</c:v>
                </c:pt>
                <c:pt idx="25">
                  <c:v>3.8827864428628558E-5</c:v>
                </c:pt>
                <c:pt idx="26">
                  <c:v>3.81385344123996E-5</c:v>
                </c:pt>
                <c:pt idx="27">
                  <c:v>3.6883764504540388E-5</c:v>
                </c:pt>
                <c:pt idx="28">
                  <c:v>3.6674368284006307E-5</c:v>
                </c:pt>
                <c:pt idx="29">
                  <c:v>3.4738747251296625E-5</c:v>
                </c:pt>
                <c:pt idx="30">
                  <c:v>3.4190488889800635E-5</c:v>
                </c:pt>
                <c:pt idx="31">
                  <c:v>3.2053850468787564E-5</c:v>
                </c:pt>
                <c:pt idx="32">
                  <c:v>3.191961364499644E-5</c:v>
                </c:pt>
                <c:pt idx="33">
                  <c:v>3.1683770622174202E-5</c:v>
                </c:pt>
                <c:pt idx="34">
                  <c:v>3.3053262026429386E-5</c:v>
                </c:pt>
              </c:numCache>
            </c:numRef>
          </c:xVal>
          <c:yVal>
            <c:numRef>
              <c:f>'ВМНК(лин)'!$H$2:$H$36</c:f>
              <c:numCache>
                <c:formatCode>General</c:formatCode>
                <c:ptCount val="35"/>
                <c:pt idx="0">
                  <c:v>1.4973959899089264</c:v>
                </c:pt>
                <c:pt idx="1">
                  <c:v>1.5899307521631767</c:v>
                </c:pt>
                <c:pt idx="2">
                  <c:v>1.6495294711178323</c:v>
                </c:pt>
                <c:pt idx="3">
                  <c:v>1.5605717976021942</c:v>
                </c:pt>
                <c:pt idx="4">
                  <c:v>1.3041493568349329</c:v>
                </c:pt>
                <c:pt idx="5">
                  <c:v>1.3218803237013368</c:v>
                </c:pt>
                <c:pt idx="6">
                  <c:v>1.2879057784440597</c:v>
                </c:pt>
                <c:pt idx="7">
                  <c:v>1.2431868882773089</c:v>
                </c:pt>
                <c:pt idx="8">
                  <c:v>1.0829873042754761</c:v>
                </c:pt>
                <c:pt idx="9">
                  <c:v>1.0845830435980122</c:v>
                </c:pt>
                <c:pt idx="10">
                  <c:v>1.1386550331787577</c:v>
                </c:pt>
                <c:pt idx="11">
                  <c:v>1.1040096616650141</c:v>
                </c:pt>
                <c:pt idx="12">
                  <c:v>0.9059003660666084</c:v>
                </c:pt>
                <c:pt idx="13">
                  <c:v>0.98214525681812581</c:v>
                </c:pt>
                <c:pt idx="14">
                  <c:v>0.99347664417374593</c:v>
                </c:pt>
                <c:pt idx="15">
                  <c:v>0.87816469613412507</c:v>
                </c:pt>
                <c:pt idx="16">
                  <c:v>0.7616921955648478</c:v>
                </c:pt>
                <c:pt idx="17">
                  <c:v>0.83503213072271532</c:v>
                </c:pt>
                <c:pt idx="18">
                  <c:v>0.84014241336235285</c:v>
                </c:pt>
                <c:pt idx="19">
                  <c:v>0.84434227766693171</c:v>
                </c:pt>
                <c:pt idx="20">
                  <c:v>0.71072310325811916</c:v>
                </c:pt>
                <c:pt idx="21">
                  <c:v>0.79290666997099979</c:v>
                </c:pt>
                <c:pt idx="22">
                  <c:v>0.87088608717829274</c:v>
                </c:pt>
                <c:pt idx="23">
                  <c:v>0.94777432051286725</c:v>
                </c:pt>
                <c:pt idx="24">
                  <c:v>0.8349537651132517</c:v>
                </c:pt>
                <c:pt idx="25">
                  <c:v>0.85101258307962058</c:v>
                </c:pt>
                <c:pt idx="26">
                  <c:v>0.90457800285957557</c:v>
                </c:pt>
                <c:pt idx="27">
                  <c:v>0.94500797552784843</c:v>
                </c:pt>
                <c:pt idx="28">
                  <c:v>0.83783574672098404</c:v>
                </c:pt>
                <c:pt idx="29">
                  <c:v>0.87630477046521182</c:v>
                </c:pt>
                <c:pt idx="30">
                  <c:v>0.94054355853214711</c:v>
                </c:pt>
                <c:pt idx="31">
                  <c:v>0.93116033229946904</c:v>
                </c:pt>
                <c:pt idx="32">
                  <c:v>0.79622809830129193</c:v>
                </c:pt>
                <c:pt idx="33">
                  <c:v>0.83677606237364288</c:v>
                </c:pt>
                <c:pt idx="34">
                  <c:v>0.95442677587768976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E7-2E49-BC7D-4E82E8EF3029}"/>
            </c:ext>
          </c:extLst>
        </c:ser>
        <c:ser>
          <c:idx val="1"/>
          <c:order val="1"/>
          <c:tx>
            <c:v>Предсказанное y/x2</c:v>
          </c:tx>
          <c:spPr>
            <a:ln w="19050">
              <a:noFill/>
            </a:ln>
          </c:spPr>
          <c:xVal>
            <c:numRef>
              <c:f>'ВМНК(лин)'!$I$2:$I$36</c:f>
              <c:numCache>
                <c:formatCode>General</c:formatCode>
                <c:ptCount val="35"/>
                <c:pt idx="0">
                  <c:v>1.1496499315958291E-4</c:v>
                </c:pt>
                <c:pt idx="1">
                  <c:v>1.1014550220841732E-4</c:v>
                </c:pt>
                <c:pt idx="2">
                  <c:v>1.0476140589806715E-4</c:v>
                </c:pt>
                <c:pt idx="3">
                  <c:v>9.2293493308721731E-5</c:v>
                </c:pt>
                <c:pt idx="4">
                  <c:v>8.5896631993059549E-5</c:v>
                </c:pt>
                <c:pt idx="5">
                  <c:v>8.0425935755762526E-5</c:v>
                </c:pt>
                <c:pt idx="6">
                  <c:v>7.269819344989277E-5</c:v>
                </c:pt>
                <c:pt idx="7">
                  <c:v>6.6236570535323962E-5</c:v>
                </c:pt>
                <c:pt idx="8">
                  <c:v>6.6156818121675625E-5</c:v>
                </c:pt>
                <c:pt idx="9">
                  <c:v>6.1948273191884774E-5</c:v>
                </c:pt>
                <c:pt idx="10">
                  <c:v>5.9918271477704403E-5</c:v>
                </c:pt>
                <c:pt idx="11">
                  <c:v>5.4913977254630627E-5</c:v>
                </c:pt>
                <c:pt idx="12">
                  <c:v>5.2329719094067908E-5</c:v>
                </c:pt>
                <c:pt idx="13">
                  <c:v>5.1571911873916984E-5</c:v>
                </c:pt>
                <c:pt idx="14">
                  <c:v>4.8358471678861056E-5</c:v>
                </c:pt>
                <c:pt idx="15">
                  <c:v>3.9681279959366374E-5</c:v>
                </c:pt>
                <c:pt idx="16">
                  <c:v>4.1244086629079554E-5</c:v>
                </c:pt>
                <c:pt idx="17">
                  <c:v>4.2277935145647484E-5</c:v>
                </c:pt>
                <c:pt idx="18">
                  <c:v>3.8558825343944717E-5</c:v>
                </c:pt>
                <c:pt idx="19">
                  <c:v>3.6583536676824697E-5</c:v>
                </c:pt>
                <c:pt idx="20">
                  <c:v>3.7634024168570322E-5</c:v>
                </c:pt>
                <c:pt idx="21">
                  <c:v>3.8768705900597035E-5</c:v>
                </c:pt>
                <c:pt idx="22">
                  <c:v>3.9167149728179982E-5</c:v>
                </c:pt>
                <c:pt idx="23">
                  <c:v>3.9418964463803534E-5</c:v>
                </c:pt>
                <c:pt idx="24">
                  <c:v>4.0559066168060542E-5</c:v>
                </c:pt>
                <c:pt idx="25">
                  <c:v>3.8827864428628558E-5</c:v>
                </c:pt>
                <c:pt idx="26">
                  <c:v>3.81385344123996E-5</c:v>
                </c:pt>
                <c:pt idx="27">
                  <c:v>3.6883764504540388E-5</c:v>
                </c:pt>
                <c:pt idx="28">
                  <c:v>3.6674368284006307E-5</c:v>
                </c:pt>
                <c:pt idx="29">
                  <c:v>3.4738747251296625E-5</c:v>
                </c:pt>
                <c:pt idx="30">
                  <c:v>3.4190488889800635E-5</c:v>
                </c:pt>
                <c:pt idx="31">
                  <c:v>3.2053850468787564E-5</c:v>
                </c:pt>
                <c:pt idx="32">
                  <c:v>3.191961364499644E-5</c:v>
                </c:pt>
                <c:pt idx="33">
                  <c:v>3.1683770622174202E-5</c:v>
                </c:pt>
                <c:pt idx="34">
                  <c:v>3.3053262026429386E-5</c:v>
                </c:pt>
              </c:numCache>
            </c:numRef>
          </c:xVal>
          <c:yVal>
            <c:numRef>
              <c:f>'ВМНК АД (лин)'!$B$25:$B$59</c:f>
              <c:numCache>
                <c:formatCode>General</c:formatCode>
                <c:ptCount val="35"/>
                <c:pt idx="0">
                  <c:v>1.6478986377062088</c:v>
                </c:pt>
                <c:pt idx="1">
                  <c:v>1.599371835379205</c:v>
                </c:pt>
                <c:pt idx="2">
                  <c:v>1.5451600980797031</c:v>
                </c:pt>
                <c:pt idx="3">
                  <c:v>1.4196223730825843</c:v>
                </c:pt>
                <c:pt idx="4">
                  <c:v>1.3552132419681617</c:v>
                </c:pt>
                <c:pt idx="5">
                  <c:v>1.3001295417208998</c:v>
                </c:pt>
                <c:pt idx="6">
                  <c:v>1.222319949979624</c:v>
                </c:pt>
                <c:pt idx="7">
                  <c:v>1.1572587430878287</c:v>
                </c:pt>
                <c:pt idx="8">
                  <c:v>1.1564557268250264</c:v>
                </c:pt>
                <c:pt idx="9">
                  <c:v>1.1140804573283831</c:v>
                </c:pt>
                <c:pt idx="10">
                  <c:v>1.0936406447204383</c:v>
                </c:pt>
                <c:pt idx="11">
                  <c:v>1.0432530832518276</c:v>
                </c:pt>
                <c:pt idx="12">
                  <c:v>1.0172325374742193</c:v>
                </c:pt>
                <c:pt idx="13">
                  <c:v>1.009602279103188</c:v>
                </c:pt>
                <c:pt idx="14">
                  <c:v>0.97724658454639779</c:v>
                </c:pt>
                <c:pt idx="15">
                  <c:v>0.88987711511652012</c:v>
                </c:pt>
                <c:pt idx="16">
                  <c:v>0.90561280403158151</c:v>
                </c:pt>
                <c:pt idx="17">
                  <c:v>0.91602248486881288</c:v>
                </c:pt>
                <c:pt idx="18">
                  <c:v>0.87857527145802616</c:v>
                </c:pt>
                <c:pt idx="19">
                  <c:v>0.85868635711844798</c:v>
                </c:pt>
                <c:pt idx="20">
                  <c:v>0.8692635735455484</c:v>
                </c:pt>
                <c:pt idx="21">
                  <c:v>0.88068853038685257</c:v>
                </c:pt>
                <c:pt idx="22">
                  <c:v>0.8847004073787279</c:v>
                </c:pt>
                <c:pt idx="23">
                  <c:v>0.88723589588206775</c:v>
                </c:pt>
                <c:pt idx="24">
                  <c:v>0.89871542569045548</c:v>
                </c:pt>
                <c:pt idx="25">
                  <c:v>0.88128418960165988</c:v>
                </c:pt>
                <c:pt idx="26">
                  <c:v>0.87434341893219258</c:v>
                </c:pt>
                <c:pt idx="27">
                  <c:v>0.86170931049594146</c:v>
                </c:pt>
                <c:pt idx="28">
                  <c:v>0.85960092828196066</c:v>
                </c:pt>
                <c:pt idx="29">
                  <c:v>0.8401114219863679</c:v>
                </c:pt>
                <c:pt idx="30">
                  <c:v>0.83459108272190496</c:v>
                </c:pt>
                <c:pt idx="31">
                  <c:v>0.81307755954043559</c:v>
                </c:pt>
                <c:pt idx="32">
                  <c:v>0.81172594712345592</c:v>
                </c:pt>
                <c:pt idx="33">
                  <c:v>0.80935127563539555</c:v>
                </c:pt>
                <c:pt idx="34">
                  <c:v>0.82314049929744015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E7-2E49-BC7D-4E82E8EF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161183"/>
        <c:axId val="2022684015"/>
      </c:scatterChart>
      <c:valAx>
        <c:axId val="2022161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1/x2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2684015"/>
        <c:crosses val="autoZero"/>
        <c:crossBetween val="midCat"/>
      </c:valAx>
      <c:valAx>
        <c:axId val="20226840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y/x2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2161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'ВМНК АД (лин)'!$F$25:$F$59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'ВМНК АД (лин)'!$G$25:$G$59</c:f>
              <c:numCache>
                <c:formatCode>General</c:formatCode>
                <c:ptCount val="35"/>
                <c:pt idx="0">
                  <c:v>0.71072310325811916</c:v>
                </c:pt>
                <c:pt idx="1">
                  <c:v>0.7616921955648478</c:v>
                </c:pt>
                <c:pt idx="2">
                  <c:v>0.79290666997099979</c:v>
                </c:pt>
                <c:pt idx="3">
                  <c:v>0.79622809830129193</c:v>
                </c:pt>
                <c:pt idx="4">
                  <c:v>0.8349537651132517</c:v>
                </c:pt>
                <c:pt idx="5">
                  <c:v>0.83503213072271532</c:v>
                </c:pt>
                <c:pt idx="6">
                  <c:v>0.83677606237364288</c:v>
                </c:pt>
                <c:pt idx="7">
                  <c:v>0.83783574672098404</c:v>
                </c:pt>
                <c:pt idx="8">
                  <c:v>0.84014241336235285</c:v>
                </c:pt>
                <c:pt idx="9">
                  <c:v>0.84434227766693171</c:v>
                </c:pt>
                <c:pt idx="10">
                  <c:v>0.85101258307962058</c:v>
                </c:pt>
                <c:pt idx="11">
                  <c:v>0.87088608717829274</c:v>
                </c:pt>
                <c:pt idx="12">
                  <c:v>0.87630477046521182</c:v>
                </c:pt>
                <c:pt idx="13">
                  <c:v>0.87816469613412507</c:v>
                </c:pt>
                <c:pt idx="14">
                  <c:v>0.90457800285957557</c:v>
                </c:pt>
                <c:pt idx="15">
                  <c:v>0.9059003660666084</c:v>
                </c:pt>
                <c:pt idx="16">
                  <c:v>0.93116033229946904</c:v>
                </c:pt>
                <c:pt idx="17">
                  <c:v>0.94054355853214711</c:v>
                </c:pt>
                <c:pt idx="18">
                  <c:v>0.94500797552784843</c:v>
                </c:pt>
                <c:pt idx="19">
                  <c:v>0.94777432051286725</c:v>
                </c:pt>
                <c:pt idx="20">
                  <c:v>0.95442677587768976</c:v>
                </c:pt>
                <c:pt idx="21">
                  <c:v>0.98214525681812581</c:v>
                </c:pt>
                <c:pt idx="22">
                  <c:v>0.99347664417374593</c:v>
                </c:pt>
                <c:pt idx="23">
                  <c:v>1.0829873042754761</c:v>
                </c:pt>
                <c:pt idx="24">
                  <c:v>1.0845830435980122</c:v>
                </c:pt>
                <c:pt idx="25">
                  <c:v>1.1040096616650141</c:v>
                </c:pt>
                <c:pt idx="26">
                  <c:v>1.1386550331787577</c:v>
                </c:pt>
                <c:pt idx="27">
                  <c:v>1.2431868882773089</c:v>
                </c:pt>
                <c:pt idx="28">
                  <c:v>1.2879057784440597</c:v>
                </c:pt>
                <c:pt idx="29">
                  <c:v>1.3041493568349329</c:v>
                </c:pt>
                <c:pt idx="30">
                  <c:v>1.3218803237013368</c:v>
                </c:pt>
                <c:pt idx="31">
                  <c:v>1.4973959899089264</c:v>
                </c:pt>
                <c:pt idx="32">
                  <c:v>1.5605717976021942</c:v>
                </c:pt>
                <c:pt idx="33">
                  <c:v>1.5899307521631767</c:v>
                </c:pt>
                <c:pt idx="34">
                  <c:v>1.6495294711178323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DA-824C-A701-A33C71F9E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896783"/>
        <c:axId val="2054299471"/>
      </c:scatterChart>
      <c:valAx>
        <c:axId val="2054896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4299471"/>
        <c:crosses val="autoZero"/>
        <c:crossBetween val="midCat"/>
      </c:valAx>
      <c:valAx>
        <c:axId val="2054299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y/x2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48967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Линейная: Поле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11789151356081"/>
                  <c:y val="-2.75353601633129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'YX2 (нелин)'!$B$2:$B$36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'YX2 (нелин)'!$A$2:$A$36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2-DA41-94FA-283B1B188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74480"/>
        <c:axId val="809540880"/>
      </c:scatterChart>
      <c:valAx>
        <c:axId val="75677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40880"/>
        <c:crosses val="autoZero"/>
        <c:crossBetween val="midCat"/>
      </c:valAx>
      <c:valAx>
        <c:axId val="809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7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Степенная: Поле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75067804024497"/>
                  <c:y val="-3.17472295129775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'YX2 (нелин)'!$B$2:$B$36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'YX2 (нелин)'!$A$2:$A$36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3-B84F-A3D6-0A6C622AD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74480"/>
        <c:axId val="809540880"/>
      </c:scatterChart>
      <c:valAx>
        <c:axId val="75677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40880"/>
        <c:crosses val="autoZero"/>
        <c:crossBetween val="midCat"/>
      </c:valAx>
      <c:valAx>
        <c:axId val="809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7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Полулог: Поле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0465966754155732"/>
                  <c:y val="-8.61570428696412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'YX2 (нелин)'!$B$2:$B$36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'YX2 (нелин)'!$A$2:$A$36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8-9D44-8C18-082965AC0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74480"/>
        <c:axId val="809540880"/>
      </c:scatterChart>
      <c:valAx>
        <c:axId val="75677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40880"/>
        <c:crosses val="autoZero"/>
        <c:crossBetween val="midCat"/>
      </c:valAx>
      <c:valAx>
        <c:axId val="809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7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Полиномиальная: Поле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447922134733158"/>
                  <c:y val="1.207349081364829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'YX2 (нелин)'!$B$2:$B$36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'YX2 (нелин)'!$A$2:$A$36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87-9F4E-B031-26A4F4B61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74480"/>
        <c:axId val="809540880"/>
      </c:scatterChart>
      <c:valAx>
        <c:axId val="75677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40880"/>
        <c:crosses val="autoZero"/>
        <c:crossBetween val="midCat"/>
      </c:valAx>
      <c:valAx>
        <c:axId val="809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7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Показательная:</a:t>
            </a:r>
            <a:r>
              <a:rPr lang="ru-RU" baseline="0"/>
              <a:t> Поле корреляции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5447922134733158"/>
                  <c:y val="1.207349081364829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'YX2 (нелин)'!$B$2:$B$36</c:f>
              <c:numCache>
                <c:formatCode>0.00</c:formatCode>
                <c:ptCount val="35"/>
                <c:pt idx="0">
                  <c:v>8698.2999999999993</c:v>
                </c:pt>
                <c:pt idx="1">
                  <c:v>9078.9</c:v>
                </c:pt>
                <c:pt idx="2">
                  <c:v>9545.5</c:v>
                </c:pt>
                <c:pt idx="3">
                  <c:v>10835</c:v>
                </c:pt>
                <c:pt idx="4">
                  <c:v>11641.9</c:v>
                </c:pt>
                <c:pt idx="5">
                  <c:v>12433.8</c:v>
                </c:pt>
                <c:pt idx="6">
                  <c:v>13755.5</c:v>
                </c:pt>
                <c:pt idx="7">
                  <c:v>15097.4</c:v>
                </c:pt>
                <c:pt idx="8">
                  <c:v>15115.6</c:v>
                </c:pt>
                <c:pt idx="9">
                  <c:v>16142.5</c:v>
                </c:pt>
                <c:pt idx="10">
                  <c:v>16689.400000000001</c:v>
                </c:pt>
                <c:pt idx="11">
                  <c:v>18210.3</c:v>
                </c:pt>
                <c:pt idx="12">
                  <c:v>19109.599999999999</c:v>
                </c:pt>
                <c:pt idx="13">
                  <c:v>19390.400000000001</c:v>
                </c:pt>
                <c:pt idx="14">
                  <c:v>20678.900000000001</c:v>
                </c:pt>
                <c:pt idx="15">
                  <c:v>25200.799999999999</c:v>
                </c:pt>
                <c:pt idx="16">
                  <c:v>24245.9</c:v>
                </c:pt>
                <c:pt idx="17">
                  <c:v>23653</c:v>
                </c:pt>
                <c:pt idx="18">
                  <c:v>25934.400000000001</c:v>
                </c:pt>
                <c:pt idx="19">
                  <c:v>27334.7</c:v>
                </c:pt>
                <c:pt idx="20">
                  <c:v>26571.7</c:v>
                </c:pt>
                <c:pt idx="21">
                  <c:v>25794</c:v>
                </c:pt>
                <c:pt idx="22">
                  <c:v>25531.599999999999</c:v>
                </c:pt>
                <c:pt idx="23">
                  <c:v>25368.5</c:v>
                </c:pt>
                <c:pt idx="24">
                  <c:v>24655.4</c:v>
                </c:pt>
                <c:pt idx="25">
                  <c:v>25754.7</c:v>
                </c:pt>
                <c:pt idx="26">
                  <c:v>26220.2</c:v>
                </c:pt>
                <c:pt idx="27">
                  <c:v>27112.2</c:v>
                </c:pt>
                <c:pt idx="28">
                  <c:v>27267</c:v>
                </c:pt>
                <c:pt idx="29">
                  <c:v>28786.3</c:v>
                </c:pt>
                <c:pt idx="30">
                  <c:v>29247.9</c:v>
                </c:pt>
                <c:pt idx="31">
                  <c:v>31197.5</c:v>
                </c:pt>
                <c:pt idx="32">
                  <c:v>31328.7</c:v>
                </c:pt>
                <c:pt idx="33">
                  <c:v>31561.9</c:v>
                </c:pt>
                <c:pt idx="34">
                  <c:v>30254.2</c:v>
                </c:pt>
              </c:numCache>
            </c:numRef>
          </c:xVal>
          <c:yVal>
            <c:numRef>
              <c:f>'YX2 (нелин)'!$A$2:$A$36</c:f>
              <c:numCache>
                <c:formatCode>#\ ##0.0</c:formatCode>
                <c:ptCount val="35"/>
                <c:pt idx="0">
                  <c:v>13024.799539024814</c:v>
                </c:pt>
                <c:pt idx="1">
                  <c:v>14434.822305814265</c:v>
                </c:pt>
                <c:pt idx="2">
                  <c:v>15745.583566555269</c:v>
                </c:pt>
                <c:pt idx="3">
                  <c:v>16908.795427019773</c:v>
                </c:pt>
                <c:pt idx="4">
                  <c:v>15182.776397336605</c:v>
                </c:pt>
                <c:pt idx="5">
                  <c:v>16435.995568837679</c:v>
                </c:pt>
                <c:pt idx="6">
                  <c:v>17715.787935387263</c:v>
                </c:pt>
                <c:pt idx="7">
                  <c:v>18768.889727077843</c:v>
                </c:pt>
                <c:pt idx="8">
                  <c:v>16370.002896506387</c:v>
                </c:pt>
                <c:pt idx="9">
                  <c:v>17507.88178128091</c:v>
                </c:pt>
                <c:pt idx="10">
                  <c:v>19003.469310733559</c:v>
                </c:pt>
                <c:pt idx="11">
                  <c:v>20104.347141818405</c:v>
                </c:pt>
                <c:pt idx="12">
                  <c:v>17311.393635386459</c:v>
                </c:pt>
                <c:pt idx="13">
                  <c:v>19044.189387806189</c:v>
                </c:pt>
                <c:pt idx="14">
                  <c:v>20544.004177204475</c:v>
                </c:pt>
                <c:pt idx="15">
                  <c:v>22130.452874336857</c:v>
                </c:pt>
                <c:pt idx="16">
                  <c:v>18467.912804445743</c:v>
                </c:pt>
                <c:pt idx="17">
                  <c:v>19751.014987984385</c:v>
                </c:pt>
                <c:pt idx="18">
                  <c:v>21788.589405104605</c:v>
                </c:pt>
                <c:pt idx="19">
                  <c:v>23079.842857342279</c:v>
                </c:pt>
                <c:pt idx="20">
                  <c:v>18885.121082843765</c:v>
                </c:pt>
                <c:pt idx="21">
                  <c:v>20452.234645231969</c:v>
                </c:pt>
                <c:pt idx="22">
                  <c:v>22235.115223401299</c:v>
                </c:pt>
                <c:pt idx="23">
                  <c:v>24043.612849930672</c:v>
                </c:pt>
                <c:pt idx="24">
                  <c:v>20586.119060373268</c:v>
                </c:pt>
                <c:pt idx="25">
                  <c:v>21917.573773440705</c:v>
                </c:pt>
                <c:pt idx="26">
                  <c:v>23718.216150578643</c:v>
                </c:pt>
                <c:pt idx="27">
                  <c:v>25621.245234106133</c:v>
                </c:pt>
                <c:pt idx="28">
                  <c:v>22845.267305841073</c:v>
                </c:pt>
                <c:pt idx="29">
                  <c:v>25225.572014042726</c:v>
                </c:pt>
                <c:pt idx="30">
                  <c:v>27508.923945592385</c:v>
                </c:pt>
                <c:pt idx="31">
                  <c:v>29049.874466912686</c:v>
                </c:pt>
                <c:pt idx="32">
                  <c:v>24944.791223251686</c:v>
                </c:pt>
                <c:pt idx="33">
                  <c:v>26410.242403030679</c:v>
                </c:pt>
                <c:pt idx="34">
                  <c:v>28875.418562758801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42-0F40-90DC-9714445DE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74480"/>
        <c:axId val="809540880"/>
      </c:scatterChart>
      <c:valAx>
        <c:axId val="75677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40880"/>
        <c:crosses val="autoZero"/>
        <c:crossBetween val="midCat"/>
      </c:valAx>
      <c:valAx>
        <c:axId val="8095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7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7" Type="http://schemas.openxmlformats.org/officeDocument/2006/relationships/chart" Target="../charts/chart53.xml"/><Relationship Id="rId2" Type="http://schemas.openxmlformats.org/officeDocument/2006/relationships/chart" Target="../charts/chart49.xml"/><Relationship Id="rId1" Type="http://schemas.openxmlformats.org/officeDocument/2006/relationships/image" Target="../media/image6.png"/><Relationship Id="rId6" Type="http://schemas.openxmlformats.org/officeDocument/2006/relationships/image" Target="../media/image7.png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251147</xdr:colOff>
      <xdr:row>0</xdr:row>
      <xdr:rowOff>38101</xdr:rowOff>
    </xdr:from>
    <xdr:to>
      <xdr:col>2</xdr:col>
      <xdr:colOff>609600</xdr:colOff>
      <xdr:row>3</xdr:row>
      <xdr:rowOff>172919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647" y="38101"/>
          <a:ext cx="1183953" cy="1188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393079</xdr:colOff>
      <xdr:row>39</xdr:row>
      <xdr:rowOff>7434</xdr:rowOff>
    </xdr:from>
    <xdr:to>
      <xdr:col>4</xdr:col>
      <xdr:colOff>815277</xdr:colOff>
      <xdr:row>52</xdr:row>
      <xdr:rowOff>107176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165100</xdr:colOff>
          <xdr:row>24</xdr:row>
          <xdr:rowOff>190500</xdr:rowOff>
        </xdr:from>
        <xdr:to>
          <xdr:col>10</xdr:col>
          <xdr:colOff>787400</xdr:colOff>
          <xdr:row>27</xdr:row>
          <xdr:rowOff>101600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2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393700</xdr:colOff>
          <xdr:row>20</xdr:row>
          <xdr:rowOff>101600</xdr:rowOff>
        </xdr:from>
        <xdr:to>
          <xdr:col>9</xdr:col>
          <xdr:colOff>482600</xdr:colOff>
          <xdr:row>21</xdr:row>
          <xdr:rowOff>152400</xdr:rowOff>
        </xdr:to>
        <xdr:sp macro="" textlink="">
          <xdr:nvSpPr>
            <xdr:cNvPr id="26626" name="Object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02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247610</xdr:colOff>
      <xdr:row>18</xdr:row>
      <xdr:rowOff>62554</xdr:rowOff>
    </xdr:from>
    <xdr:to>
      <xdr:col>13</xdr:col>
      <xdr:colOff>724459</xdr:colOff>
      <xdr:row>20</xdr:row>
      <xdr:rowOff>168480</xdr:rowOff>
    </xdr:to>
    <xdr:pic>
      <xdr:nvPicPr>
        <xdr:cNvPr id="5" name="Picture 3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78910" y="4113854"/>
          <a:ext cx="1302349" cy="512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355600</xdr:colOff>
          <xdr:row>13</xdr:row>
          <xdr:rowOff>76200</xdr:rowOff>
        </xdr:from>
        <xdr:to>
          <xdr:col>14</xdr:col>
          <xdr:colOff>482600</xdr:colOff>
          <xdr:row>14</xdr:row>
          <xdr:rowOff>190500</xdr:rowOff>
        </xdr:to>
        <xdr:sp macro="" textlink="">
          <xdr:nvSpPr>
            <xdr:cNvPr id="26627" name="Object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02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63500</xdr:rowOff>
    </xdr:from>
    <xdr:to>
      <xdr:col>20</xdr:col>
      <xdr:colOff>279400</xdr:colOff>
      <xdr:row>21</xdr:row>
      <xdr:rowOff>63500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13</xdr:row>
      <xdr:rowOff>63500</xdr:rowOff>
    </xdr:from>
    <xdr:to>
      <xdr:col>21</xdr:col>
      <xdr:colOff>279400</xdr:colOff>
      <xdr:row>23</xdr:row>
      <xdr:rowOff>63500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279400</xdr:colOff>
      <xdr:row>15</xdr:row>
      <xdr:rowOff>50800</xdr:rowOff>
    </xdr:from>
    <xdr:to>
      <xdr:col>22</xdr:col>
      <xdr:colOff>279400</xdr:colOff>
      <xdr:row>25</xdr:row>
      <xdr:rowOff>63500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279400</xdr:colOff>
      <xdr:row>17</xdr:row>
      <xdr:rowOff>63500</xdr:rowOff>
    </xdr:from>
    <xdr:to>
      <xdr:col>23</xdr:col>
      <xdr:colOff>279400</xdr:colOff>
      <xdr:row>27</xdr:row>
      <xdr:rowOff>50800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279400</xdr:colOff>
      <xdr:row>19</xdr:row>
      <xdr:rowOff>63500</xdr:rowOff>
    </xdr:from>
    <xdr:to>
      <xdr:col>24</xdr:col>
      <xdr:colOff>279400</xdr:colOff>
      <xdr:row>29</xdr:row>
      <xdr:rowOff>63500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279400</xdr:colOff>
      <xdr:row>21</xdr:row>
      <xdr:rowOff>63500</xdr:rowOff>
    </xdr:from>
    <xdr:to>
      <xdr:col>25</xdr:col>
      <xdr:colOff>279400</xdr:colOff>
      <xdr:row>31</xdr:row>
      <xdr:rowOff>63500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63500</xdr:rowOff>
    </xdr:from>
    <xdr:to>
      <xdr:col>20</xdr:col>
      <xdr:colOff>279400</xdr:colOff>
      <xdr:row>21</xdr:row>
      <xdr:rowOff>50800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13</xdr:row>
      <xdr:rowOff>63500</xdr:rowOff>
    </xdr:from>
    <xdr:to>
      <xdr:col>21</xdr:col>
      <xdr:colOff>279400</xdr:colOff>
      <xdr:row>23</xdr:row>
      <xdr:rowOff>63500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279400</xdr:colOff>
      <xdr:row>15</xdr:row>
      <xdr:rowOff>50800</xdr:rowOff>
    </xdr:from>
    <xdr:to>
      <xdr:col>22</xdr:col>
      <xdr:colOff>279400</xdr:colOff>
      <xdr:row>25</xdr:row>
      <xdr:rowOff>63500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279400</xdr:colOff>
      <xdr:row>17</xdr:row>
      <xdr:rowOff>63500</xdr:rowOff>
    </xdr:from>
    <xdr:to>
      <xdr:col>23</xdr:col>
      <xdr:colOff>279400</xdr:colOff>
      <xdr:row>27</xdr:row>
      <xdr:rowOff>63500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63500</xdr:rowOff>
    </xdr:from>
    <xdr:to>
      <xdr:col>20</xdr:col>
      <xdr:colOff>279400</xdr:colOff>
      <xdr:row>21</xdr:row>
      <xdr:rowOff>63500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13</xdr:row>
      <xdr:rowOff>63500</xdr:rowOff>
    </xdr:from>
    <xdr:to>
      <xdr:col>21</xdr:col>
      <xdr:colOff>279400</xdr:colOff>
      <xdr:row>23</xdr:row>
      <xdr:rowOff>63500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50800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63500</xdr:rowOff>
    </xdr:from>
    <xdr:to>
      <xdr:col>20</xdr:col>
      <xdr:colOff>279400</xdr:colOff>
      <xdr:row>21</xdr:row>
      <xdr:rowOff>63500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13</xdr:row>
      <xdr:rowOff>63500</xdr:rowOff>
    </xdr:from>
    <xdr:to>
      <xdr:col>21</xdr:col>
      <xdr:colOff>279400</xdr:colOff>
      <xdr:row>23</xdr:row>
      <xdr:rowOff>63500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167861</xdr:colOff>
      <xdr:row>1</xdr:row>
      <xdr:rowOff>87427</xdr:rowOff>
    </xdr:from>
    <xdr:to>
      <xdr:col>20</xdr:col>
      <xdr:colOff>602422</xdr:colOff>
      <xdr:row>12</xdr:row>
      <xdr:rowOff>162707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158767</xdr:colOff>
      <xdr:row>13</xdr:row>
      <xdr:rowOff>111551</xdr:rowOff>
    </xdr:from>
    <xdr:to>
      <xdr:col>20</xdr:col>
      <xdr:colOff>613951</xdr:colOff>
      <xdr:row>24</xdr:row>
      <xdr:rowOff>158170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4</xdr:row>
      <xdr:rowOff>190500</xdr:rowOff>
    </xdr:from>
    <xdr:to>
      <xdr:col>15</xdr:col>
      <xdr:colOff>571500</xdr:colOff>
      <xdr:row>14</xdr:row>
      <xdr:rowOff>190500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558800</xdr:colOff>
      <xdr:row>16</xdr:row>
      <xdr:rowOff>165100</xdr:rowOff>
    </xdr:from>
    <xdr:to>
      <xdr:col>15</xdr:col>
      <xdr:colOff>558800</xdr:colOff>
      <xdr:row>26</xdr:row>
      <xdr:rowOff>165100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520700</xdr:colOff>
      <xdr:row>28</xdr:row>
      <xdr:rowOff>139700</xdr:rowOff>
    </xdr:from>
    <xdr:to>
      <xdr:col>15</xdr:col>
      <xdr:colOff>520700</xdr:colOff>
      <xdr:row>38</xdr:row>
      <xdr:rowOff>177800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65335</xdr:colOff>
      <xdr:row>0</xdr:row>
      <xdr:rowOff>188616</xdr:rowOff>
    </xdr:from>
    <xdr:to>
      <xdr:col>4</xdr:col>
      <xdr:colOff>556965</xdr:colOff>
      <xdr:row>1</xdr:row>
      <xdr:rowOff>50144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3035" y="188616"/>
          <a:ext cx="1317130" cy="511768"/>
        </a:xfrm>
        <a:prstGeom prst="rect">
          <a:avLst/>
        </a:prstGeom>
      </xdr:spPr>
    </xdr:pic>
    <xdr:clientData/>
  </xdr:twoCellAnchor>
  <xdr:twoCellAnchor>
    <xdr:from>
      <xdr:col>0</xdr:col>
      <xdr:colOff>182033</xdr:colOff>
      <xdr:row>36</xdr:row>
      <xdr:rowOff>97367</xdr:rowOff>
    </xdr:from>
    <xdr:to>
      <xdr:col>4</xdr:col>
      <xdr:colOff>732366</xdr:colOff>
      <xdr:row>49</xdr:row>
      <xdr:rowOff>198967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245533</xdr:colOff>
      <xdr:row>36</xdr:row>
      <xdr:rowOff>118534</xdr:rowOff>
    </xdr:from>
    <xdr:to>
      <xdr:col>10</xdr:col>
      <xdr:colOff>668866</xdr:colOff>
      <xdr:row>50</xdr:row>
      <xdr:rowOff>16934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262467</xdr:colOff>
      <xdr:row>36</xdr:row>
      <xdr:rowOff>169333</xdr:rowOff>
    </xdr:from>
    <xdr:to>
      <xdr:col>16</xdr:col>
      <xdr:colOff>812800</xdr:colOff>
      <xdr:row>50</xdr:row>
      <xdr:rowOff>67733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719667</xdr:colOff>
      <xdr:row>37</xdr:row>
      <xdr:rowOff>33867</xdr:rowOff>
    </xdr:from>
    <xdr:to>
      <xdr:col>23</xdr:col>
      <xdr:colOff>440267</xdr:colOff>
      <xdr:row>50</xdr:row>
      <xdr:rowOff>135467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26</xdr:col>
      <xdr:colOff>313266</xdr:colOff>
      <xdr:row>0</xdr:row>
      <xdr:rowOff>203200</xdr:rowOff>
    </xdr:from>
    <xdr:to>
      <xdr:col>28</xdr:col>
      <xdr:colOff>194109</xdr:colOff>
      <xdr:row>1</xdr:row>
      <xdr:rowOff>153824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697266" y="203200"/>
          <a:ext cx="1540310" cy="598324"/>
        </a:xfrm>
        <a:prstGeom prst="rect">
          <a:avLst/>
        </a:prstGeom>
      </xdr:spPr>
    </xdr:pic>
    <xdr:clientData/>
  </xdr:twoCellAnchor>
  <xdr:twoCellAnchor>
    <xdr:from>
      <xdr:col>27</xdr:col>
      <xdr:colOff>393079</xdr:colOff>
      <xdr:row>39</xdr:row>
      <xdr:rowOff>7434</xdr:rowOff>
    </xdr:from>
    <xdr:to>
      <xdr:col>32</xdr:col>
      <xdr:colOff>815277</xdr:colOff>
      <xdr:row>52</xdr:row>
      <xdr:rowOff>107176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3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erbank.com/ru/investor-relations/reports-and-publications/ifrs" TargetMode="External"/><Relationship Id="rId2" Type="http://schemas.openxmlformats.org/officeDocument/2006/relationships/hyperlink" Target="https://www.sberbank.com/ru/investor-relations/reports-and-publications/ifrs" TargetMode="External"/><Relationship Id="rId1" Type="http://schemas.openxmlformats.org/officeDocument/2006/relationships/hyperlink" Target="http://old.gks.ru/wps/wcm/connect/rosstat_main/rosstat/ru/statistics/accounts/" TargetMode="External"/><Relationship Id="rId4" Type="http://schemas.openxmlformats.org/officeDocument/2006/relationships/hyperlink" Target="https://www.sberbank.com/ru/investor-relations/reports-and-publications/if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5C9E-1D5C-B347-BCAB-1A67F37423AB}">
  <sheetPr>
    <tabColor theme="0"/>
  </sheetPr>
  <dimension ref="A1:V50"/>
  <sheetViews>
    <sheetView view="pageBreakPreview" topLeftCell="A28" zoomScaleNormal="89" zoomScaleSheetLayoutView="100" workbookViewId="0">
      <selection activeCell="O50" sqref="O50:S50"/>
    </sheetView>
  </sheetViews>
  <sheetFormatPr baseColWidth="10" defaultRowHeight="19"/>
  <cols>
    <col min="1" max="7" width="10.83203125" style="30"/>
    <col min="8" max="8" width="5.83203125" style="30" customWidth="1"/>
    <col min="9" max="10" width="10.83203125" style="30"/>
    <col min="12" max="13" width="10.83203125" style="30"/>
    <col min="14" max="14" width="5.83203125" style="30" customWidth="1"/>
    <col min="15" max="16384" width="10.83203125" style="30"/>
  </cols>
  <sheetData>
    <row r="1" spans="1:22" ht="45" customHeight="1">
      <c r="B1" s="141"/>
      <c r="C1" s="141"/>
      <c r="F1" s="142" t="s">
        <v>130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31"/>
      <c r="R1" s="28"/>
      <c r="S1" s="28"/>
      <c r="T1" s="28"/>
      <c r="U1" s="28"/>
      <c r="V1" s="28"/>
    </row>
    <row r="2" spans="1:22">
      <c r="A2" s="28"/>
      <c r="B2" s="141"/>
      <c r="C2" s="141"/>
      <c r="D2" s="28"/>
      <c r="E2" s="28"/>
      <c r="F2" s="28"/>
      <c r="K2" s="30"/>
      <c r="P2" s="28"/>
      <c r="Q2" s="28"/>
      <c r="R2" s="28"/>
      <c r="S2" s="28"/>
      <c r="T2" s="28"/>
      <c r="U2" s="28"/>
      <c r="V2" s="28"/>
    </row>
    <row r="3" spans="1:22" ht="19" customHeight="1">
      <c r="A3" s="28"/>
      <c r="B3" s="141"/>
      <c r="C3" s="141"/>
      <c r="D3" s="28"/>
      <c r="E3" s="28"/>
      <c r="F3" s="28"/>
      <c r="G3" s="145" t="s">
        <v>123</v>
      </c>
      <c r="H3" s="145"/>
      <c r="I3" s="145"/>
      <c r="J3" s="145"/>
      <c r="K3" s="145"/>
      <c r="L3" s="145"/>
      <c r="M3" s="145"/>
      <c r="N3" s="145"/>
      <c r="O3" s="145"/>
      <c r="P3" s="28"/>
      <c r="Q3" s="28"/>
      <c r="R3" s="28"/>
      <c r="S3" s="28"/>
      <c r="T3" s="28"/>
      <c r="U3" s="28"/>
      <c r="V3" s="28"/>
    </row>
    <row r="4" spans="1:22" ht="20">
      <c r="A4" s="28"/>
      <c r="B4" s="141"/>
      <c r="C4" s="141"/>
      <c r="D4" s="28"/>
      <c r="E4" s="28"/>
      <c r="F4" s="28"/>
      <c r="G4" s="146" t="s">
        <v>124</v>
      </c>
      <c r="H4" s="146"/>
      <c r="I4" s="146"/>
      <c r="J4" s="146"/>
      <c r="K4" s="146"/>
      <c r="L4" s="146"/>
      <c r="M4" s="146"/>
      <c r="N4" s="146"/>
      <c r="O4" s="146"/>
      <c r="P4" s="28"/>
      <c r="Q4" s="28"/>
      <c r="R4" s="28"/>
      <c r="S4" s="28"/>
      <c r="T4" s="28"/>
      <c r="U4" s="28"/>
      <c r="V4" s="28"/>
    </row>
    <row r="5" spans="1:22">
      <c r="A5" s="28"/>
      <c r="B5" s="28"/>
      <c r="C5" s="28"/>
      <c r="D5" s="28"/>
      <c r="E5" s="28"/>
      <c r="F5" s="28"/>
      <c r="G5" s="28"/>
      <c r="I5" s="28"/>
      <c r="J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ht="17" customHeight="1">
      <c r="A6" s="28"/>
      <c r="B6" s="148" t="s">
        <v>125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28"/>
    </row>
    <row r="7" spans="1:22">
      <c r="A7" s="2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28"/>
    </row>
    <row r="8" spans="1:22">
      <c r="A8" s="2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28"/>
    </row>
    <row r="9" spans="1:22">
      <c r="A9" s="28"/>
      <c r="B9" s="28"/>
      <c r="C9" s="28"/>
      <c r="D9" s="28"/>
      <c r="E9" s="28"/>
      <c r="F9" s="28"/>
      <c r="G9" s="28"/>
      <c r="H9" s="28"/>
      <c r="I9" s="28"/>
      <c r="J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>
      <c r="A10" s="28"/>
      <c r="B10" s="148" t="s">
        <v>126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28"/>
    </row>
    <row r="11" spans="1:22" ht="20" customHeight="1">
      <c r="A11" s="28"/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28"/>
    </row>
    <row r="12" spans="1:22">
      <c r="A12" s="28"/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28"/>
    </row>
    <row r="13" spans="1:22" ht="19" customHeight="1">
      <c r="A13" s="28"/>
      <c r="K13" s="30"/>
      <c r="V13" s="28"/>
    </row>
    <row r="14" spans="1:22" ht="19" customHeight="1">
      <c r="A14" s="28"/>
      <c r="K14" s="30"/>
      <c r="V14" s="28"/>
    </row>
    <row r="15" spans="1:22" ht="20">
      <c r="A15" s="28"/>
      <c r="E15" s="28"/>
      <c r="F15" s="28"/>
      <c r="G15" s="28"/>
      <c r="I15" s="144" t="s">
        <v>127</v>
      </c>
      <c r="J15" s="144"/>
      <c r="K15" s="144"/>
      <c r="L15" s="144"/>
      <c r="M15" s="144"/>
      <c r="O15" s="28"/>
      <c r="P15" s="28"/>
      <c r="Q15" s="28"/>
      <c r="R15" s="28"/>
      <c r="S15" s="28"/>
      <c r="T15" s="28"/>
      <c r="U15" s="28"/>
      <c r="V15" s="28"/>
    </row>
    <row r="16" spans="1:22">
      <c r="A16" s="28"/>
      <c r="C16" s="28"/>
      <c r="D16" s="28"/>
      <c r="E16" s="28"/>
      <c r="F16" s="28"/>
      <c r="G16" s="28"/>
      <c r="K16" s="30"/>
      <c r="O16" s="28"/>
      <c r="P16" s="28"/>
      <c r="Q16" s="28"/>
      <c r="R16" s="28"/>
      <c r="S16" s="28"/>
      <c r="T16" s="28"/>
      <c r="U16" s="28"/>
      <c r="V16" s="28"/>
    </row>
    <row r="17" spans="1:22">
      <c r="A17" s="28"/>
      <c r="D17" s="28"/>
      <c r="E17" s="28"/>
      <c r="K17" s="30"/>
      <c r="P17" s="28"/>
      <c r="Q17" s="28"/>
      <c r="R17" s="28"/>
      <c r="S17" s="28"/>
      <c r="T17" s="28"/>
      <c r="U17" s="28"/>
      <c r="V17" s="28"/>
    </row>
    <row r="18" spans="1:22" ht="21">
      <c r="A18" s="28"/>
      <c r="B18" s="28"/>
      <c r="C18" s="28"/>
      <c r="D18" s="28"/>
      <c r="E18" s="28"/>
      <c r="F18" s="29"/>
      <c r="G18" s="29"/>
      <c r="H18" s="65"/>
      <c r="I18" s="147" t="s">
        <v>129</v>
      </c>
      <c r="J18" s="147"/>
      <c r="K18" s="147"/>
      <c r="L18" s="147"/>
      <c r="M18" s="147"/>
      <c r="N18" s="66"/>
      <c r="O18" s="28"/>
      <c r="P18" s="28"/>
      <c r="Q18" s="28"/>
      <c r="R18" s="28"/>
      <c r="S18" s="28"/>
      <c r="T18" s="28"/>
      <c r="U18" s="28"/>
      <c r="V18" s="28"/>
    </row>
    <row r="19" spans="1:22" ht="20">
      <c r="A19" s="28"/>
      <c r="B19" s="28"/>
      <c r="C19" s="28"/>
      <c r="D19" s="28"/>
      <c r="E19" s="28"/>
      <c r="F19" s="29"/>
      <c r="G19" s="29"/>
      <c r="H19" s="65"/>
      <c r="I19" s="144" t="s">
        <v>132</v>
      </c>
      <c r="J19" s="144"/>
      <c r="K19" s="144"/>
      <c r="L19" s="144"/>
      <c r="M19" s="144"/>
      <c r="N19" s="66"/>
      <c r="O19" s="28"/>
      <c r="P19" s="28"/>
      <c r="Q19" s="28"/>
      <c r="R19" s="28"/>
      <c r="S19" s="28"/>
      <c r="T19" s="28"/>
      <c r="U19" s="28"/>
      <c r="V19" s="28"/>
    </row>
    <row r="20" spans="1:22">
      <c r="A20" s="28"/>
      <c r="B20" s="28"/>
      <c r="C20" s="28"/>
      <c r="D20" s="28"/>
      <c r="E20" s="28"/>
      <c r="F20" s="28"/>
      <c r="G20" s="28"/>
      <c r="K20" s="30"/>
      <c r="O20" s="28"/>
      <c r="P20" s="28"/>
      <c r="Q20" s="28"/>
      <c r="R20" s="28"/>
      <c r="S20" s="28"/>
      <c r="T20" s="28"/>
      <c r="U20" s="28"/>
      <c r="V20" s="28"/>
    </row>
    <row r="21" spans="1:22">
      <c r="A21" s="28"/>
      <c r="B21" s="28"/>
      <c r="C21" s="28"/>
      <c r="D21" s="28"/>
      <c r="E21" s="28"/>
      <c r="F21" s="28"/>
      <c r="G21" s="28"/>
      <c r="K21" s="30"/>
      <c r="O21" s="28"/>
      <c r="P21" s="28"/>
      <c r="Q21" s="28"/>
      <c r="R21" s="28"/>
      <c r="S21" s="28"/>
      <c r="T21" s="28"/>
      <c r="U21" s="28"/>
      <c r="V21" s="28"/>
    </row>
    <row r="22" spans="1:22" ht="20">
      <c r="A22" s="28"/>
      <c r="B22" s="28"/>
      <c r="C22" s="28"/>
      <c r="D22" s="28"/>
      <c r="E22" s="28"/>
      <c r="F22" s="28"/>
      <c r="G22" s="28"/>
      <c r="H22" s="66"/>
      <c r="I22" s="144" t="s">
        <v>128</v>
      </c>
      <c r="J22" s="144"/>
      <c r="K22" s="144"/>
      <c r="L22" s="144"/>
      <c r="M22" s="144"/>
      <c r="N22" s="65"/>
      <c r="O22" s="28"/>
      <c r="P22" s="28"/>
      <c r="Q22" s="28"/>
      <c r="R22" s="28"/>
      <c r="S22" s="28"/>
      <c r="T22" s="28"/>
      <c r="U22" s="28"/>
      <c r="V22" s="28"/>
    </row>
    <row r="23" spans="1:22" ht="20">
      <c r="A23" s="28"/>
      <c r="B23" s="28"/>
      <c r="C23" s="28"/>
      <c r="D23" s="28"/>
      <c r="E23"/>
      <c r="F23" s="28"/>
      <c r="G23" s="28"/>
      <c r="H23" s="66"/>
      <c r="I23" s="144" t="s">
        <v>133</v>
      </c>
      <c r="J23" s="144"/>
      <c r="K23" s="144"/>
      <c r="L23" s="144"/>
      <c r="M23" s="144"/>
      <c r="N23" s="65"/>
      <c r="O23" s="28"/>
      <c r="P23" s="28"/>
      <c r="Q23" s="28"/>
      <c r="R23" s="28"/>
      <c r="S23" s="28"/>
      <c r="T23" s="28"/>
      <c r="U23" s="28"/>
      <c r="V23" s="28"/>
    </row>
    <row r="24" spans="1:22" ht="20">
      <c r="A24" s="28"/>
      <c r="B24" s="28"/>
      <c r="C24" s="28"/>
      <c r="D24" s="28"/>
      <c r="E24" s="28"/>
      <c r="F24" s="28"/>
      <c r="G24" s="28"/>
      <c r="H24" s="66"/>
      <c r="I24" s="144" t="s">
        <v>134</v>
      </c>
      <c r="J24" s="144"/>
      <c r="K24" s="144"/>
      <c r="L24" s="144"/>
      <c r="M24" s="144"/>
      <c r="N24" s="65"/>
      <c r="O24" s="28"/>
      <c r="P24" s="28"/>
      <c r="Q24" s="28"/>
      <c r="R24" s="28"/>
      <c r="S24" s="28"/>
      <c r="T24" s="28"/>
      <c r="U24" s="28"/>
      <c r="V24" s="28"/>
    </row>
    <row r="25" spans="1:22" ht="20">
      <c r="A25" s="28"/>
      <c r="B25" s="28"/>
      <c r="C25" s="28"/>
      <c r="D25" s="28"/>
      <c r="E25" s="28"/>
      <c r="F25" s="28"/>
      <c r="G25" s="28"/>
      <c r="H25" s="66"/>
      <c r="I25" s="144" t="s">
        <v>135</v>
      </c>
      <c r="J25" s="144"/>
      <c r="K25" s="144"/>
      <c r="L25" s="144"/>
      <c r="M25" s="144"/>
      <c r="N25" s="65"/>
      <c r="O25" s="28"/>
      <c r="P25" s="28"/>
      <c r="Q25" s="28"/>
      <c r="R25" s="28"/>
      <c r="S25" s="28"/>
      <c r="T25" s="28"/>
      <c r="U25" s="28"/>
      <c r="V25" s="28"/>
    </row>
    <row r="26" spans="1:22">
      <c r="A26" s="28"/>
      <c r="B26" s="28"/>
      <c r="C26" s="28"/>
      <c r="D26" s="28"/>
      <c r="E26" s="28"/>
      <c r="F26" s="28"/>
      <c r="G26" s="28"/>
      <c r="K26" s="30"/>
      <c r="O26" s="28"/>
      <c r="P26" s="28"/>
      <c r="Q26" s="28"/>
      <c r="R26" s="28"/>
      <c r="S26" s="28"/>
      <c r="T26" s="28"/>
      <c r="U26" s="28"/>
      <c r="V26" s="28"/>
    </row>
    <row r="27" spans="1:22">
      <c r="A27" s="28"/>
      <c r="B27" s="28"/>
      <c r="C27" s="28"/>
      <c r="D27" s="28"/>
      <c r="E27" s="28"/>
      <c r="F27" s="28"/>
      <c r="G27" s="28"/>
      <c r="K27" s="30"/>
      <c r="O27" s="28"/>
      <c r="P27" s="28"/>
      <c r="Q27" s="28"/>
      <c r="R27" s="28"/>
      <c r="S27" s="28"/>
      <c r="T27" s="28"/>
      <c r="U27" s="28"/>
      <c r="V27" s="28"/>
    </row>
    <row r="28" spans="1:22">
      <c r="A28" s="28"/>
      <c r="B28" s="28"/>
      <c r="C28" s="28"/>
      <c r="D28" s="28"/>
      <c r="E28" s="28"/>
      <c r="F28" s="28"/>
      <c r="G28" s="28"/>
      <c r="H28" s="28"/>
      <c r="I28" s="28"/>
      <c r="J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>
      <c r="A29" s="28"/>
      <c r="B29" s="28"/>
      <c r="C29" s="28"/>
      <c r="D29" s="28"/>
      <c r="E29" s="28"/>
      <c r="F29" s="28"/>
      <c r="G29" s="28"/>
      <c r="H29" s="28"/>
      <c r="I29" s="28"/>
      <c r="J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spans="1:22">
      <c r="A30" s="28"/>
      <c r="B30" s="28"/>
      <c r="C30" s="28"/>
      <c r="D30" s="28"/>
      <c r="E30" s="28"/>
      <c r="F30" s="28"/>
      <c r="G30" s="28"/>
      <c r="H30" s="28"/>
      <c r="I30" s="28"/>
      <c r="J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143" t="s">
        <v>131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143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>
      <c r="A33" s="28"/>
      <c r="B33" s="28"/>
      <c r="C33" s="28"/>
      <c r="D33" s="28"/>
      <c r="E33" s="28"/>
      <c r="F33" s="28"/>
      <c r="G33" s="28"/>
      <c r="H33" s="28"/>
      <c r="I33" s="28"/>
      <c r="J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28"/>
      <c r="F34" s="87"/>
      <c r="Q34" s="87"/>
      <c r="R34" s="87"/>
      <c r="S34" s="87"/>
      <c r="T34" s="87"/>
      <c r="U34" s="87"/>
      <c r="V34" s="86"/>
    </row>
    <row r="35" spans="1:22">
      <c r="A35" s="28"/>
      <c r="C35"/>
      <c r="D35" s="140" t="s">
        <v>180</v>
      </c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87"/>
      <c r="U35" s="87"/>
    </row>
    <row r="36" spans="1:22" ht="19" customHeight="1">
      <c r="A36" s="28"/>
      <c r="C36"/>
      <c r="D36" s="139" t="s">
        <v>211</v>
      </c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7" t="s">
        <v>213</v>
      </c>
      <c r="P36" s="137"/>
      <c r="Q36" s="137"/>
      <c r="R36" s="137"/>
      <c r="S36" s="137"/>
      <c r="T36" s="87"/>
      <c r="U36" s="87"/>
    </row>
    <row r="37" spans="1:22" ht="19" customHeight="1">
      <c r="A37" s="28"/>
      <c r="C37"/>
      <c r="D37" s="139" t="s">
        <v>181</v>
      </c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7" t="s">
        <v>182</v>
      </c>
      <c r="P37" s="137"/>
      <c r="Q37" s="137"/>
      <c r="R37" s="137"/>
      <c r="S37" s="137"/>
      <c r="T37" s="87"/>
      <c r="U37" s="87"/>
    </row>
    <row r="38" spans="1:22" ht="19" customHeight="1">
      <c r="A38" s="28"/>
      <c r="C38"/>
      <c r="D38" s="139" t="s">
        <v>183</v>
      </c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8"/>
      <c r="P38" s="138"/>
      <c r="Q38" s="138"/>
      <c r="R38" s="138"/>
      <c r="S38" s="138"/>
      <c r="T38" s="87"/>
      <c r="U38" s="87"/>
    </row>
    <row r="39" spans="1:22" ht="20" customHeight="1">
      <c r="A39" s="28"/>
      <c r="C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7" t="s">
        <v>210</v>
      </c>
      <c r="P39" s="137"/>
      <c r="Q39" s="137"/>
      <c r="R39" s="137"/>
      <c r="S39" s="137"/>
      <c r="T39" s="87"/>
      <c r="U39" s="87"/>
    </row>
    <row r="40" spans="1:22" ht="19" customHeight="1">
      <c r="A40" s="28"/>
      <c r="C40"/>
      <c r="D40" s="139" t="s">
        <v>184</v>
      </c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8"/>
      <c r="P40" s="138"/>
      <c r="Q40" s="138"/>
      <c r="R40" s="138"/>
      <c r="S40" s="138"/>
      <c r="T40" s="87"/>
      <c r="U40" s="87"/>
    </row>
    <row r="41" spans="1:22" ht="19" customHeight="1">
      <c r="C41"/>
      <c r="D41" s="139" t="s">
        <v>185</v>
      </c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8"/>
      <c r="P41" s="138"/>
      <c r="Q41" s="138"/>
      <c r="R41" s="138"/>
      <c r="S41" s="138"/>
      <c r="T41" s="87"/>
      <c r="U41" s="87"/>
    </row>
    <row r="42" spans="1:22">
      <c r="C42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8"/>
      <c r="P42" s="138"/>
      <c r="Q42" s="138"/>
      <c r="R42" s="138"/>
      <c r="S42" s="138"/>
    </row>
    <row r="43" spans="1:22" ht="19" customHeight="1">
      <c r="C43"/>
      <c r="D43" s="139" t="s">
        <v>186</v>
      </c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7" t="s">
        <v>188</v>
      </c>
      <c r="P43" s="137"/>
      <c r="Q43" s="137"/>
      <c r="R43" s="137"/>
      <c r="S43" s="137"/>
    </row>
    <row r="44" spans="1:22" ht="20" customHeight="1">
      <c r="C44"/>
      <c r="D44" s="139" t="s">
        <v>179</v>
      </c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7" t="s">
        <v>189</v>
      </c>
      <c r="P44" s="137"/>
      <c r="Q44" s="137"/>
      <c r="R44" s="137"/>
      <c r="S44" s="137"/>
    </row>
    <row r="45" spans="1:22" ht="20" customHeight="1">
      <c r="C45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7" t="s">
        <v>190</v>
      </c>
      <c r="P45" s="137"/>
      <c r="Q45" s="137"/>
      <c r="R45" s="137"/>
      <c r="S45" s="137"/>
    </row>
    <row r="46" spans="1:22" ht="20" customHeight="1">
      <c r="C46"/>
      <c r="D46" s="139" t="s">
        <v>191</v>
      </c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7" t="s">
        <v>209</v>
      </c>
      <c r="P46" s="137"/>
      <c r="Q46" s="137"/>
      <c r="R46" s="137"/>
      <c r="S46" s="137"/>
    </row>
    <row r="47" spans="1:22">
      <c r="C47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8"/>
      <c r="P47" s="138"/>
      <c r="Q47" s="138"/>
      <c r="R47" s="138"/>
      <c r="S47" s="138"/>
    </row>
    <row r="48" spans="1:22">
      <c r="C48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8"/>
      <c r="P48" s="138"/>
      <c r="Q48" s="138"/>
      <c r="R48" s="138"/>
      <c r="S48" s="138"/>
    </row>
    <row r="49" spans="3:19" ht="19" customHeight="1">
      <c r="C49"/>
      <c r="D49" s="139" t="s">
        <v>214</v>
      </c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8"/>
      <c r="P49" s="138"/>
      <c r="Q49" s="138"/>
      <c r="R49" s="138"/>
      <c r="S49" s="138"/>
    </row>
    <row r="50" spans="3:19" ht="19" customHeight="1">
      <c r="C50"/>
      <c r="D50" s="136" t="s">
        <v>215</v>
      </c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7" t="s">
        <v>111</v>
      </c>
      <c r="P50" s="137"/>
      <c r="Q50" s="137"/>
      <c r="R50" s="137"/>
      <c r="S50" s="137"/>
    </row>
  </sheetData>
  <mergeCells count="45">
    <mergeCell ref="B1:C4"/>
    <mergeCell ref="F1:P1"/>
    <mergeCell ref="K31:K32"/>
    <mergeCell ref="I19:M19"/>
    <mergeCell ref="I22:M22"/>
    <mergeCell ref="I23:M23"/>
    <mergeCell ref="I24:M24"/>
    <mergeCell ref="I25:M25"/>
    <mergeCell ref="I15:M15"/>
    <mergeCell ref="G3:O3"/>
    <mergeCell ref="G4:O4"/>
    <mergeCell ref="I18:M18"/>
    <mergeCell ref="B6:U8"/>
    <mergeCell ref="B10:U12"/>
    <mergeCell ref="D46:N46"/>
    <mergeCell ref="D47:N47"/>
    <mergeCell ref="D48:N48"/>
    <mergeCell ref="D49:N49"/>
    <mergeCell ref="D35:S35"/>
    <mergeCell ref="D41:N41"/>
    <mergeCell ref="D42:N42"/>
    <mergeCell ref="D43:N43"/>
    <mergeCell ref="D44:N44"/>
    <mergeCell ref="D45:N45"/>
    <mergeCell ref="D36:N36"/>
    <mergeCell ref="D37:N37"/>
    <mergeCell ref="D38:N38"/>
    <mergeCell ref="D39:N39"/>
    <mergeCell ref="D40:N40"/>
    <mergeCell ref="D50:N50"/>
    <mergeCell ref="O36:S36"/>
    <mergeCell ref="O37:S37"/>
    <mergeCell ref="O38:S38"/>
    <mergeCell ref="O39:S39"/>
    <mergeCell ref="O40:S40"/>
    <mergeCell ref="O41:S41"/>
    <mergeCell ref="O42:S42"/>
    <mergeCell ref="O43:S43"/>
    <mergeCell ref="O44:S44"/>
    <mergeCell ref="O45:S45"/>
    <mergeCell ref="O46:S46"/>
    <mergeCell ref="O47:S47"/>
    <mergeCell ref="O48:S48"/>
    <mergeCell ref="O49:S49"/>
    <mergeCell ref="O50:S50"/>
  </mergeCells>
  <hyperlinks>
    <hyperlink ref="O37" location="Корр!A1" display="Корр" xr:uid="{3D9762A1-8CBF-9C4C-937C-39227D7C5BD3}"/>
    <hyperlink ref="O39" location="'(Итог)АД без x3x1x5x4'!A1" display="(итог)АД без x3x1x5x4" xr:uid="{5B2646BC-5597-E54C-B12C-006706769D49}"/>
    <hyperlink ref="O43" location="'ВМНК(лин)'!A1" display="ВМНК(лин)" xr:uid="{FD6CE893-ACC7-184B-A02F-E657039E85B2}"/>
    <hyperlink ref="O44" location="'Тест Глейзера(лин)'!A1" display="Тест Глейзера(лин)" xr:uid="{7F8356F2-736C-7746-B34C-449CF0822C0E}"/>
    <hyperlink ref="O46" location="'YX2 (нелин)'!A1" display="YX2 (нелин)" xr:uid="{AC7AF72A-6309-624F-9E57-7DC1BC280E60}"/>
    <hyperlink ref="O50" location="Прогноз!A1" display="Прогноз" xr:uid="{70FE1B63-8D0E-5D42-838E-E38DAA4A5513}"/>
    <hyperlink ref="O45:S45" location="'Тест Уайта(лин)'!A1" display="Тест Уайта(лин)" xr:uid="{0DA978C4-A9B6-824D-B839-BB72DB6F6566}"/>
    <hyperlink ref="O36:S36" location="Исх.Данные!A1" display="Исходные данные" xr:uid="{CDAB853D-E287-6B47-AEDF-427D451702DA}"/>
  </hyperlinks>
  <pageMargins left="0.7" right="0.7" top="0.75" bottom="0.75" header="0.3" footer="0.3"/>
  <pageSetup paperSize="9" scale="3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7C56-F3AC-9A4F-8382-7FC3301B8EBD}">
  <dimension ref="A1:G18"/>
  <sheetViews>
    <sheetView zoomScale="125" workbookViewId="0">
      <selection activeCell="E20" sqref="E20"/>
    </sheetView>
  </sheetViews>
  <sheetFormatPr baseColWidth="10" defaultRowHeight="16"/>
  <cols>
    <col min="1" max="1" width="48.33203125" bestFit="1" customWidth="1"/>
    <col min="2" max="7" width="12.1640625" bestFit="1" customWidth="1"/>
  </cols>
  <sheetData>
    <row r="1" spans="1:7">
      <c r="A1" s="111"/>
      <c r="B1" s="112" t="s">
        <v>44</v>
      </c>
      <c r="C1" s="112" t="s">
        <v>197</v>
      </c>
      <c r="D1" s="112" t="s">
        <v>107</v>
      </c>
      <c r="E1" s="112" t="s">
        <v>198</v>
      </c>
      <c r="F1" s="112" t="s">
        <v>199</v>
      </c>
      <c r="G1" s="112" t="s">
        <v>200</v>
      </c>
    </row>
    <row r="2" spans="1:7">
      <c r="A2" s="113" t="s">
        <v>36</v>
      </c>
      <c r="B2" s="109">
        <v>1</v>
      </c>
      <c r="C2" s="109">
        <v>0.82314019979709574</v>
      </c>
      <c r="D2" s="109">
        <v>0.90088011526043954</v>
      </c>
      <c r="E2" s="109">
        <v>0.75560301933199803</v>
      </c>
      <c r="F2" s="109">
        <v>0.44733031245449745</v>
      </c>
      <c r="G2" s="109">
        <v>0.88378059435555478</v>
      </c>
    </row>
    <row r="3" spans="1:7">
      <c r="A3" s="113" t="s">
        <v>39</v>
      </c>
      <c r="B3" s="109">
        <v>0.82314019979709574</v>
      </c>
      <c r="C3" s="109">
        <v>1</v>
      </c>
      <c r="D3" s="110">
        <v>0.9709305427407311</v>
      </c>
      <c r="E3" s="21">
        <v>0.5178181189601464</v>
      </c>
      <c r="F3" s="21">
        <v>0.34616103899170009</v>
      </c>
      <c r="G3" s="110">
        <v>0.97873133412405999</v>
      </c>
    </row>
    <row r="4" spans="1:7">
      <c r="A4" s="113" t="s">
        <v>40</v>
      </c>
      <c r="B4" s="109">
        <v>0.90088011526043954</v>
      </c>
      <c r="C4" s="110">
        <v>0.9709305427407311</v>
      </c>
      <c r="D4" s="109">
        <v>1</v>
      </c>
      <c r="E4" s="21">
        <v>0.65255358955504539</v>
      </c>
      <c r="F4" s="21">
        <v>0.36371510326641648</v>
      </c>
      <c r="G4" s="110">
        <v>0.99817754669153858</v>
      </c>
    </row>
    <row r="5" spans="1:7">
      <c r="A5" s="113" t="s">
        <v>41</v>
      </c>
      <c r="B5" s="109">
        <v>0.75560301933199803</v>
      </c>
      <c r="C5" s="21">
        <v>0.5178181189601464</v>
      </c>
      <c r="D5" s="21">
        <v>0.65255358955504539</v>
      </c>
      <c r="E5" s="109">
        <v>1</v>
      </c>
      <c r="F5" s="21">
        <v>0.35309091099819528</v>
      </c>
      <c r="G5" s="21">
        <v>0.6084712373268516</v>
      </c>
    </row>
    <row r="6" spans="1:7">
      <c r="A6" s="113" t="s">
        <v>42</v>
      </c>
      <c r="B6" s="109">
        <v>0.44733031245449745</v>
      </c>
      <c r="C6" s="21">
        <v>0.34616103899170009</v>
      </c>
      <c r="D6" s="21">
        <v>0.36371510326641648</v>
      </c>
      <c r="E6" s="21">
        <v>0.35309091099819528</v>
      </c>
      <c r="F6" s="109">
        <v>1</v>
      </c>
      <c r="G6" s="21">
        <v>0.35291135889454811</v>
      </c>
    </row>
    <row r="7" spans="1:7">
      <c r="A7" s="113" t="s">
        <v>43</v>
      </c>
      <c r="B7" s="109">
        <v>0.88378059435555478</v>
      </c>
      <c r="C7" s="110">
        <v>0.97873133412405999</v>
      </c>
      <c r="D7" s="110">
        <v>0.99817754669153858</v>
      </c>
      <c r="E7" s="21">
        <v>0.6084712373268516</v>
      </c>
      <c r="F7" s="21">
        <v>0.35291135889454811</v>
      </c>
      <c r="G7" s="109">
        <v>1</v>
      </c>
    </row>
    <row r="11" spans="1:7">
      <c r="B11" s="32"/>
      <c r="C11" s="149" t="s">
        <v>137</v>
      </c>
      <c r="D11" s="150"/>
      <c r="E11" s="150"/>
      <c r="F11" s="150"/>
    </row>
    <row r="12" spans="1:7">
      <c r="B12" s="22"/>
      <c r="C12" s="149" t="s">
        <v>138</v>
      </c>
      <c r="D12" s="150"/>
      <c r="E12" s="150"/>
      <c r="F12" s="150"/>
    </row>
    <row r="13" spans="1:7">
      <c r="B13" s="33"/>
      <c r="C13" s="149" t="s">
        <v>136</v>
      </c>
      <c r="D13" s="150"/>
      <c r="E13" s="150"/>
      <c r="F13" s="150"/>
    </row>
    <row r="18" spans="2:2">
      <c r="B18" s="92" t="s">
        <v>212</v>
      </c>
    </row>
  </sheetData>
  <mergeCells count="3">
    <mergeCell ref="C11:F11"/>
    <mergeCell ref="C12:F12"/>
    <mergeCell ref="C13:F13"/>
  </mergeCells>
  <hyperlinks>
    <hyperlink ref="B18" location="'Титульный лист'!A1" display="Титульные лист" xr:uid="{BC04B6A8-CBC9-5449-89C2-FB5B7A1911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8AE-D5F3-524B-B51C-61DA54110092}">
  <sheetPr>
    <tabColor rgb="FF00EFAD"/>
  </sheetPr>
  <dimension ref="A1:S38"/>
  <sheetViews>
    <sheetView topLeftCell="A4" workbookViewId="0">
      <selection activeCell="A22" sqref="A22:C22"/>
    </sheetView>
  </sheetViews>
  <sheetFormatPr baseColWidth="10" defaultRowHeight="16"/>
  <cols>
    <col min="2" max="2" width="15.83203125" bestFit="1" customWidth="1"/>
    <col min="6" max="6" width="12.1640625" bestFit="1" customWidth="1"/>
    <col min="9" max="9" width="12.1640625" bestFit="1" customWidth="1"/>
    <col min="11" max="11" width="12.1640625" bestFit="1" customWidth="1"/>
    <col min="17" max="17" width="12.1640625" bestFit="1" customWidth="1"/>
  </cols>
  <sheetData>
    <row r="1" spans="1:19" ht="34">
      <c r="A1" s="119" t="s">
        <v>38</v>
      </c>
      <c r="B1" s="80" t="s">
        <v>32</v>
      </c>
      <c r="C1" s="80" t="s">
        <v>86</v>
      </c>
      <c r="D1" s="80" t="s">
        <v>92</v>
      </c>
      <c r="E1" s="80" t="s">
        <v>225</v>
      </c>
      <c r="F1" s="80" t="s">
        <v>76</v>
      </c>
      <c r="G1" s="80" t="s">
        <v>227</v>
      </c>
      <c r="I1" s="213" t="s">
        <v>203</v>
      </c>
      <c r="J1" s="213"/>
    </row>
    <row r="2" spans="1:19" ht="19">
      <c r="A2" s="68">
        <v>1</v>
      </c>
      <c r="B2" s="120" t="s">
        <v>35</v>
      </c>
      <c r="C2" s="15">
        <v>1.4973959899089264</v>
      </c>
      <c r="D2" s="15">
        <v>1.1496499315958291E-4</v>
      </c>
      <c r="E2" s="135">
        <f>$I$2*D2+$J$2</f>
        <v>1.6478986377062088</v>
      </c>
      <c r="F2" s="135">
        <f>C2-E2</f>
        <v>-0.1505026477972824</v>
      </c>
      <c r="G2" s="22">
        <f>F2*F2</f>
        <v>2.265104699399283E-2</v>
      </c>
      <c r="I2" s="214">
        <f t="array" ref="I2:J6">LINEST(C2:C36,D2:D36,1,1)</f>
        <v>10068.864703494837</v>
      </c>
      <c r="J2" s="214">
        <v>0.49033167594415905</v>
      </c>
    </row>
    <row r="3" spans="1:19" ht="19">
      <c r="A3" s="68">
        <v>2</v>
      </c>
      <c r="B3" s="120" t="s">
        <v>34</v>
      </c>
      <c r="C3" s="15">
        <v>1.5899307521631767</v>
      </c>
      <c r="D3" s="15">
        <v>1.1014550220841732E-4</v>
      </c>
      <c r="E3" s="135">
        <f>$I$2*D3+$J$2</f>
        <v>1.599371835379205</v>
      </c>
      <c r="F3" s="135">
        <f t="shared" ref="F3:F36" si="0">C3-E3</f>
        <v>-9.4410832160283231E-3</v>
      </c>
      <c r="G3" s="22">
        <f t="shared" ref="G3:G36" si="1">F3*F3</f>
        <v>8.9134052291971701E-5</v>
      </c>
      <c r="I3" s="214">
        <v>584.32716561976872</v>
      </c>
      <c r="J3" s="214">
        <v>3.4020850403442313E-2</v>
      </c>
      <c r="L3" s="92" t="s">
        <v>212</v>
      </c>
    </row>
    <row r="4" spans="1:19" ht="19">
      <c r="A4" s="68">
        <v>3</v>
      </c>
      <c r="B4" s="120" t="s">
        <v>33</v>
      </c>
      <c r="C4" s="15">
        <v>1.6495294711178323</v>
      </c>
      <c r="D4" s="15">
        <v>1.0476140589806715E-4</v>
      </c>
      <c r="E4" s="135">
        <f t="shared" ref="E4:E36" si="2">$I$2*D4+$J$2</f>
        <v>1.5451600980797031</v>
      </c>
      <c r="F4" s="135">
        <f t="shared" si="0"/>
        <v>0.10436937303812921</v>
      </c>
      <c r="G4" s="22">
        <f t="shared" si="1"/>
        <v>1.0892966028372173E-2</v>
      </c>
      <c r="I4" s="215">
        <v>0.89997770090587292</v>
      </c>
      <c r="J4" s="214">
        <v>8.1178534047851539E-2</v>
      </c>
    </row>
    <row r="5" spans="1:19" ht="19">
      <c r="A5" s="68">
        <v>4</v>
      </c>
      <c r="B5" s="120" t="s">
        <v>31</v>
      </c>
      <c r="C5" s="15">
        <v>1.5605717976021942</v>
      </c>
      <c r="D5" s="15">
        <v>9.2293493308721731E-5</v>
      </c>
      <c r="E5" s="135">
        <f t="shared" si="2"/>
        <v>1.4196223730825843</v>
      </c>
      <c r="F5" s="135">
        <f t="shared" si="0"/>
        <v>0.1409494245196099</v>
      </c>
      <c r="G5" s="22">
        <f t="shared" si="1"/>
        <v>1.9866740272409207E-2</v>
      </c>
      <c r="I5" s="214">
        <v>296.92642939495931</v>
      </c>
      <c r="J5" s="214">
        <v>33</v>
      </c>
      <c r="S5">
        <f>CORREL(F2:F35,F3:F36)</f>
        <v>0.28304618410471372</v>
      </c>
    </row>
    <row r="6" spans="1:19" ht="19">
      <c r="A6" s="68">
        <v>5</v>
      </c>
      <c r="B6" s="120" t="s">
        <v>29</v>
      </c>
      <c r="C6" s="15">
        <v>1.3041493568349329</v>
      </c>
      <c r="D6" s="15">
        <v>8.5896631993059549E-5</v>
      </c>
      <c r="E6" s="135">
        <f t="shared" si="2"/>
        <v>1.3552132419681617</v>
      </c>
      <c r="F6" s="135">
        <f t="shared" si="0"/>
        <v>-5.1063885133228792E-2</v>
      </c>
      <c r="G6" s="22">
        <f t="shared" si="1"/>
        <v>2.6075203648995844E-3</v>
      </c>
      <c r="I6" s="214">
        <v>1.9567316269453083</v>
      </c>
      <c r="J6" s="214">
        <v>0.2174684948752203</v>
      </c>
    </row>
    <row r="7" spans="1:19" ht="19">
      <c r="A7" s="68">
        <v>6</v>
      </c>
      <c r="B7" s="120" t="s">
        <v>28</v>
      </c>
      <c r="C7" s="15">
        <v>1.3218803237013368</v>
      </c>
      <c r="D7" s="15">
        <v>8.0425935755762526E-5</v>
      </c>
      <c r="E7" s="135">
        <f t="shared" si="2"/>
        <v>1.3001295417208998</v>
      </c>
      <c r="F7" s="135">
        <f t="shared" si="0"/>
        <v>2.1750781980437006E-2</v>
      </c>
      <c r="G7" s="22">
        <f t="shared" si="1"/>
        <v>4.7309651676050315E-4</v>
      </c>
    </row>
    <row r="8" spans="1:19" ht="19">
      <c r="A8" s="68">
        <v>7</v>
      </c>
      <c r="B8" s="120" t="s">
        <v>27</v>
      </c>
      <c r="C8" s="15">
        <v>1.2879057784440597</v>
      </c>
      <c r="D8" s="15">
        <v>7.269819344989277E-5</v>
      </c>
      <c r="E8" s="135">
        <f t="shared" si="2"/>
        <v>1.222319949979624</v>
      </c>
      <c r="F8" s="135">
        <f t="shared" si="0"/>
        <v>6.5585828464435725E-2</v>
      </c>
      <c r="G8" s="22">
        <f t="shared" si="1"/>
        <v>4.3015008953663876E-3</v>
      </c>
    </row>
    <row r="9" spans="1:19" ht="19">
      <c r="A9" s="68">
        <v>8</v>
      </c>
      <c r="B9" s="120" t="s">
        <v>26</v>
      </c>
      <c r="C9" s="15">
        <v>1.2431868882773089</v>
      </c>
      <c r="D9" s="15">
        <v>6.6236570535323962E-5</v>
      </c>
      <c r="E9" s="135">
        <f t="shared" si="2"/>
        <v>1.1572587430878287</v>
      </c>
      <c r="F9" s="135">
        <f t="shared" si="0"/>
        <v>8.5928145189480221E-2</v>
      </c>
      <c r="G9" s="22">
        <f t="shared" si="1"/>
        <v>7.3836461357043928E-3</v>
      </c>
      <c r="I9" s="94" t="s">
        <v>176</v>
      </c>
      <c r="J9" s="94" t="s">
        <v>177</v>
      </c>
      <c r="L9" s="155" t="s">
        <v>119</v>
      </c>
      <c r="M9" s="155"/>
    </row>
    <row r="10" spans="1:19" ht="19">
      <c r="A10" s="68">
        <v>9</v>
      </c>
      <c r="B10" s="120" t="s">
        <v>25</v>
      </c>
      <c r="C10" s="15">
        <v>1.0829873042754761</v>
      </c>
      <c r="D10" s="15">
        <v>6.6156818121675625E-5</v>
      </c>
      <c r="E10" s="135">
        <f t="shared" si="2"/>
        <v>1.1564557268250264</v>
      </c>
      <c r="F10" s="135">
        <f t="shared" si="0"/>
        <v>-7.3468422549550327E-2</v>
      </c>
      <c r="G10" s="22">
        <f t="shared" si="1"/>
        <v>5.3976091119192753E-3</v>
      </c>
      <c r="I10" s="22">
        <f>_xlfn.F.INV.RT(0.05,1,33)</f>
        <v>4.1392524955553727</v>
      </c>
      <c r="J10" s="22">
        <f>I5</f>
        <v>296.92642939495931</v>
      </c>
      <c r="L10" s="129" t="s">
        <v>82</v>
      </c>
      <c r="M10" s="93" t="s">
        <v>120</v>
      </c>
    </row>
    <row r="11" spans="1:19" ht="19">
      <c r="A11" s="68">
        <v>10</v>
      </c>
      <c r="B11" s="120" t="s">
        <v>24</v>
      </c>
      <c r="C11" s="15">
        <v>1.0845830435980122</v>
      </c>
      <c r="D11" s="15">
        <v>6.1948273191884774E-5</v>
      </c>
      <c r="E11" s="135">
        <f t="shared" si="2"/>
        <v>1.1140804573283831</v>
      </c>
      <c r="F11" s="135">
        <f t="shared" si="0"/>
        <v>-2.9497413730370958E-2</v>
      </c>
      <c r="G11" s="22">
        <f t="shared" si="1"/>
        <v>8.7009741678067715E-4</v>
      </c>
      <c r="L11" s="15">
        <f>_xlfn.T.INV.2T(0.1,33)</f>
        <v>1.6923603090303456</v>
      </c>
      <c r="M11" s="15">
        <f>_xlfn.T.INV.2T(0.05,33)</f>
        <v>2.0345152974493397</v>
      </c>
    </row>
    <row r="12" spans="1:19" ht="19">
      <c r="A12" s="68">
        <v>11</v>
      </c>
      <c r="B12" s="120" t="s">
        <v>23</v>
      </c>
      <c r="C12" s="15">
        <v>1.1386550331787577</v>
      </c>
      <c r="D12" s="15">
        <v>5.9918271477704403E-5</v>
      </c>
      <c r="E12" s="135">
        <f t="shared" si="2"/>
        <v>1.0936406447204383</v>
      </c>
      <c r="F12" s="135">
        <f t="shared" si="0"/>
        <v>4.5014388458319399E-2</v>
      </c>
      <c r="G12" s="22">
        <f t="shared" si="1"/>
        <v>2.0262951682764787E-3</v>
      </c>
    </row>
    <row r="13" spans="1:19" ht="19">
      <c r="A13" s="68">
        <v>12</v>
      </c>
      <c r="B13" s="120" t="s">
        <v>22</v>
      </c>
      <c r="C13" s="15">
        <v>1.1040096616650141</v>
      </c>
      <c r="D13" s="15">
        <v>5.4913977254630627E-5</v>
      </c>
      <c r="E13" s="135">
        <f t="shared" si="2"/>
        <v>1.0432530832518276</v>
      </c>
      <c r="F13" s="135">
        <f t="shared" si="0"/>
        <v>6.0756578413186491E-2</v>
      </c>
      <c r="G13" s="22">
        <f t="shared" si="1"/>
        <v>3.6913618204776786E-3</v>
      </c>
      <c r="J13" s="26"/>
      <c r="K13" s="123"/>
    </row>
    <row r="14" spans="1:19" ht="19">
      <c r="A14" s="68">
        <v>13</v>
      </c>
      <c r="B14" s="120" t="s">
        <v>21</v>
      </c>
      <c r="C14" s="15">
        <v>0.9059003660666084</v>
      </c>
      <c r="D14" s="15">
        <v>5.2329719094067908E-5</v>
      </c>
      <c r="E14" s="135">
        <f t="shared" si="2"/>
        <v>1.0172325374742193</v>
      </c>
      <c r="F14" s="135">
        <f t="shared" si="0"/>
        <v>-0.11133217140761087</v>
      </c>
      <c r="G14" s="22">
        <f t="shared" si="1"/>
        <v>1.2394852390333647E-2</v>
      </c>
      <c r="M14" s="160"/>
      <c r="N14" s="161"/>
      <c r="O14" s="162"/>
    </row>
    <row r="15" spans="1:19" ht="20" thickBot="1">
      <c r="A15" s="68">
        <v>14</v>
      </c>
      <c r="B15" s="120" t="s">
        <v>20</v>
      </c>
      <c r="C15" s="15">
        <v>0.98214525681812581</v>
      </c>
      <c r="D15" s="15">
        <v>5.1571911873916984E-5</v>
      </c>
      <c r="E15" s="135">
        <f t="shared" si="2"/>
        <v>1.009602279103188</v>
      </c>
      <c r="F15" s="135">
        <f t="shared" si="0"/>
        <v>-2.7457022285062194E-2</v>
      </c>
      <c r="G15" s="22">
        <f t="shared" si="1"/>
        <v>7.5388807276240187E-4</v>
      </c>
      <c r="I15" s="210" t="s">
        <v>111</v>
      </c>
      <c r="J15" s="219" t="s">
        <v>112</v>
      </c>
      <c r="K15" s="220"/>
      <c r="M15" s="157"/>
      <c r="N15" s="163"/>
      <c r="O15" s="158"/>
      <c r="P15" s="91" t="s">
        <v>207</v>
      </c>
      <c r="Q15" s="91" t="s">
        <v>208</v>
      </c>
    </row>
    <row r="16" spans="1:19" ht="19">
      <c r="A16" s="68">
        <v>15</v>
      </c>
      <c r="B16" s="120" t="s">
        <v>19</v>
      </c>
      <c r="C16" s="15">
        <v>0.99347664417374593</v>
      </c>
      <c r="D16" s="15">
        <v>4.8358471678861056E-5</v>
      </c>
      <c r="E16" s="135">
        <f t="shared" si="2"/>
        <v>0.97724658454639779</v>
      </c>
      <c r="F16" s="135">
        <f t="shared" si="0"/>
        <v>1.6230059627348137E-2</v>
      </c>
      <c r="G16" s="22">
        <f t="shared" si="1"/>
        <v>2.6341483550727595E-4</v>
      </c>
      <c r="I16" s="211" t="s">
        <v>118</v>
      </c>
      <c r="J16" s="221">
        <f>29958.9</f>
        <v>29958.9</v>
      </c>
      <c r="K16" s="222"/>
      <c r="M16" s="24" t="s">
        <v>113</v>
      </c>
      <c r="N16" s="124">
        <f>I20-I23</f>
        <v>0.65725717749086754</v>
      </c>
      <c r="O16" s="124">
        <f>I20+I23</f>
        <v>0.99558470588524473</v>
      </c>
      <c r="P16" s="130">
        <f>N16*J16</f>
        <v>19690.702054731151</v>
      </c>
      <c r="Q16" s="132">
        <f>O16*J16</f>
        <v>29826.62264514546</v>
      </c>
    </row>
    <row r="17" spans="1:19" ht="20" thickBot="1">
      <c r="A17" s="68">
        <v>16</v>
      </c>
      <c r="B17" s="120" t="s">
        <v>18</v>
      </c>
      <c r="C17" s="15">
        <v>0.87816469613412507</v>
      </c>
      <c r="D17" s="15">
        <v>3.9681279959366374E-5</v>
      </c>
      <c r="E17" s="135">
        <f t="shared" si="2"/>
        <v>0.88987711511652012</v>
      </c>
      <c r="F17" s="135">
        <f t="shared" si="0"/>
        <v>-1.1712418982395056E-2</v>
      </c>
      <c r="G17" s="22">
        <f t="shared" si="1"/>
        <v>1.3718075841916806E-4</v>
      </c>
      <c r="I17" s="135" t="s">
        <v>205</v>
      </c>
      <c r="J17" s="223">
        <f>1/J16</f>
        <v>3.3379062649162686E-5</v>
      </c>
      <c r="K17" s="224"/>
      <c r="M17" s="25" t="s">
        <v>114</v>
      </c>
      <c r="N17" s="125">
        <f>I20-J23</f>
        <v>0.6857063249867682</v>
      </c>
      <c r="O17" s="125">
        <f>I20+J23</f>
        <v>0.96713555838934406</v>
      </c>
      <c r="P17" s="131">
        <f>N17*J16</f>
        <v>20543.00721964609</v>
      </c>
      <c r="Q17" s="216">
        <f>O17*J16</f>
        <v>28974.317480230522</v>
      </c>
    </row>
    <row r="18" spans="1:19" ht="19" customHeight="1" thickBot="1">
      <c r="A18" s="68">
        <v>17</v>
      </c>
      <c r="B18" s="120" t="s">
        <v>17</v>
      </c>
      <c r="C18" s="15">
        <v>0.7616921955648478</v>
      </c>
      <c r="D18" s="15">
        <v>4.1244086629079554E-5</v>
      </c>
      <c r="E18" s="135">
        <f t="shared" si="2"/>
        <v>0.90561280403158151</v>
      </c>
      <c r="F18" s="135">
        <f t="shared" si="0"/>
        <v>-0.14392060846673371</v>
      </c>
      <c r="G18" s="22">
        <f t="shared" si="1"/>
        <v>2.0713141541434863E-2</v>
      </c>
      <c r="H18" s="88"/>
      <c r="I18" s="164"/>
      <c r="J18" s="164"/>
      <c r="K18" s="26"/>
    </row>
    <row r="19" spans="1:19" ht="19" customHeight="1">
      <c r="A19" s="68">
        <v>18</v>
      </c>
      <c r="B19" s="120" t="s">
        <v>16</v>
      </c>
      <c r="C19" s="15">
        <v>0.83503213072271532</v>
      </c>
      <c r="D19" s="15">
        <v>4.2277935145647484E-5</v>
      </c>
      <c r="E19" s="135">
        <f t="shared" si="2"/>
        <v>0.91602248486881288</v>
      </c>
      <c r="F19" s="135">
        <f t="shared" si="0"/>
        <v>-8.0990354146097565E-2</v>
      </c>
      <c r="G19" s="22">
        <f t="shared" si="1"/>
        <v>6.5594374647103028E-3</v>
      </c>
      <c r="I19" s="126" t="s">
        <v>222</v>
      </c>
      <c r="J19" s="227" t="s">
        <v>223</v>
      </c>
      <c r="K19" s="218" t="s">
        <v>221</v>
      </c>
      <c r="L19" s="127" t="s">
        <v>206</v>
      </c>
      <c r="M19" s="156"/>
      <c r="N19" s="156"/>
      <c r="O19" s="156">
        <f>_xlfn.COVARIANCE.P(F2,F3)/F38</f>
        <v>0</v>
      </c>
    </row>
    <row r="20" spans="1:19" ht="20" thickBot="1">
      <c r="A20" s="68">
        <v>19</v>
      </c>
      <c r="B20" s="120" t="s">
        <v>15</v>
      </c>
      <c r="C20" s="15">
        <v>0.84014241336235285</v>
      </c>
      <c r="D20" s="15">
        <v>3.8558825343944717E-5</v>
      </c>
      <c r="E20" s="135">
        <f t="shared" si="2"/>
        <v>0.87857527145802616</v>
      </c>
      <c r="F20" s="135">
        <f t="shared" si="0"/>
        <v>-3.8432858095673317E-2</v>
      </c>
      <c r="G20" s="22">
        <f t="shared" si="1"/>
        <v>1.4770845814021619E-3</v>
      </c>
      <c r="I20" s="128">
        <f>I2*J17+J2</f>
        <v>0.82642094168805613</v>
      </c>
      <c r="J20" s="228">
        <f>I20*J16</f>
        <v>24758.662349938306</v>
      </c>
      <c r="K20" s="225">
        <f>L20/J16</f>
        <v>0.99521678032237493</v>
      </c>
      <c r="L20" s="134">
        <v>29815.599999999999</v>
      </c>
      <c r="M20" s="156"/>
      <c r="N20" s="156"/>
      <c r="O20" s="156"/>
    </row>
    <row r="21" spans="1:19" ht="19">
      <c r="A21" s="68">
        <v>20</v>
      </c>
      <c r="B21" s="120" t="s">
        <v>14</v>
      </c>
      <c r="C21" s="15">
        <v>0.84434227766693171</v>
      </c>
      <c r="D21" s="15">
        <v>3.6583536676824697E-5</v>
      </c>
      <c r="E21" s="135">
        <f t="shared" si="2"/>
        <v>0.85868635711844798</v>
      </c>
      <c r="F21" s="135">
        <f t="shared" si="0"/>
        <v>-1.4344079451516278E-2</v>
      </c>
      <c r="G21" s="22">
        <f t="shared" si="1"/>
        <v>2.0575261531141154E-4</v>
      </c>
      <c r="H21" s="90"/>
      <c r="I21" s="226"/>
      <c r="J21" s="226"/>
      <c r="M21" s="156"/>
      <c r="N21" s="156"/>
      <c r="O21" s="156"/>
    </row>
    <row r="22" spans="1:19" ht="19">
      <c r="A22" s="68">
        <v>21</v>
      </c>
      <c r="B22" s="120" t="s">
        <v>13</v>
      </c>
      <c r="C22" s="15">
        <v>0.71072310325811916</v>
      </c>
      <c r="D22" s="15">
        <v>3.7634024168570322E-5</v>
      </c>
      <c r="E22" s="135">
        <f t="shared" si="2"/>
        <v>0.8692635735455484</v>
      </c>
      <c r="F22" s="135">
        <f t="shared" si="0"/>
        <v>-0.15854047028742924</v>
      </c>
      <c r="G22" s="22">
        <f t="shared" si="1"/>
        <v>2.5135080718959233E-2</v>
      </c>
      <c r="H22" s="90"/>
      <c r="I22" s="212"/>
      <c r="J22" s="212"/>
      <c r="N22" s="26"/>
      <c r="O22" s="26"/>
      <c r="P22" s="26"/>
    </row>
    <row r="23" spans="1:19" ht="19">
      <c r="A23" s="68">
        <v>22</v>
      </c>
      <c r="B23" s="120" t="s">
        <v>12</v>
      </c>
      <c r="C23" s="15">
        <v>0.79290666997099979</v>
      </c>
      <c r="D23" s="15">
        <v>3.8768705900597035E-5</v>
      </c>
      <c r="E23" s="135">
        <f t="shared" si="2"/>
        <v>0.88068853038685257</v>
      </c>
      <c r="F23" s="135">
        <f t="shared" si="0"/>
        <v>-8.7781860415852786E-2</v>
      </c>
      <c r="G23" s="22">
        <f t="shared" si="1"/>
        <v>7.7056550180682627E-3</v>
      </c>
      <c r="I23" s="135">
        <f>L25*M11</f>
        <v>0.16916376419718865</v>
      </c>
      <c r="J23" s="135">
        <f>L25*L11</f>
        <v>0.14071461670128796</v>
      </c>
      <c r="O23" s="26"/>
      <c r="P23" s="26"/>
    </row>
    <row r="24" spans="1:19" ht="19">
      <c r="A24" s="68">
        <v>23</v>
      </c>
      <c r="B24" s="120" t="s">
        <v>11</v>
      </c>
      <c r="C24" s="15">
        <v>0.87088608717829274</v>
      </c>
      <c r="D24" s="15">
        <v>3.9167149728179982E-5</v>
      </c>
      <c r="E24" s="135">
        <f t="shared" si="2"/>
        <v>0.8847004073787279</v>
      </c>
      <c r="F24" s="135">
        <f t="shared" si="0"/>
        <v>-1.381432020043516E-2</v>
      </c>
      <c r="G24" s="22">
        <f t="shared" si="1"/>
        <v>1.908354426001509E-4</v>
      </c>
      <c r="I24" s="135" t="s">
        <v>113</v>
      </c>
      <c r="J24" s="135" t="s">
        <v>114</v>
      </c>
      <c r="O24" s="26"/>
      <c r="P24" s="26"/>
    </row>
    <row r="25" spans="1:19" ht="19">
      <c r="A25" s="68">
        <v>24</v>
      </c>
      <c r="B25" s="120" t="s">
        <v>30</v>
      </c>
      <c r="C25" s="15">
        <v>0.94777432051286725</v>
      </c>
      <c r="D25" s="15">
        <v>3.9418964463803534E-5</v>
      </c>
      <c r="E25" s="135">
        <f t="shared" si="2"/>
        <v>0.88723589588206775</v>
      </c>
      <c r="F25" s="135">
        <f t="shared" si="0"/>
        <v>6.0538424630799503E-2</v>
      </c>
      <c r="G25" s="22">
        <f t="shared" si="1"/>
        <v>3.664900856778992E-3</v>
      </c>
      <c r="H25" s="26"/>
      <c r="I25" s="152"/>
      <c r="J25" s="152"/>
      <c r="K25" s="152"/>
      <c r="L25" s="156">
        <f>J4*SQRT(1+(1/35)+((J17-D38)^2/(35*J29)))</f>
        <v>8.3146961052231114E-2</v>
      </c>
      <c r="O25" s="26"/>
      <c r="P25" s="26"/>
    </row>
    <row r="26" spans="1:19" ht="19">
      <c r="A26" s="68">
        <v>25</v>
      </c>
      <c r="B26" s="120" t="s">
        <v>10</v>
      </c>
      <c r="C26" s="15">
        <v>0.8349537651132517</v>
      </c>
      <c r="D26" s="15">
        <v>4.0559066168060542E-5</v>
      </c>
      <c r="E26" s="135">
        <f t="shared" si="2"/>
        <v>0.89871542569045548</v>
      </c>
      <c r="F26" s="135">
        <f t="shared" si="0"/>
        <v>-6.3761660577203783E-2</v>
      </c>
      <c r="G26" s="22">
        <f t="shared" si="1"/>
        <v>4.0655493595625428E-3</v>
      </c>
      <c r="H26" s="26"/>
      <c r="I26" s="152"/>
      <c r="J26" s="152"/>
      <c r="K26" s="152"/>
      <c r="L26" s="156"/>
      <c r="O26" s="22" t="s">
        <v>220</v>
      </c>
      <c r="P26" s="22"/>
      <c r="Q26" s="22"/>
      <c r="R26" s="22"/>
      <c r="S26" s="15">
        <v>29815.599999999999</v>
      </c>
    </row>
    <row r="27" spans="1:19" ht="19">
      <c r="A27" s="68">
        <v>26</v>
      </c>
      <c r="B27" s="120" t="s">
        <v>9</v>
      </c>
      <c r="C27" s="15">
        <v>0.85101258307962058</v>
      </c>
      <c r="D27" s="15">
        <v>3.8827864428628558E-5</v>
      </c>
      <c r="E27" s="135">
        <f t="shared" si="2"/>
        <v>0.88128418960165988</v>
      </c>
      <c r="F27" s="135">
        <f t="shared" si="0"/>
        <v>-3.0271606522039307E-2</v>
      </c>
      <c r="G27" s="22">
        <f t="shared" si="1"/>
        <v>9.1637016142517272E-4</v>
      </c>
      <c r="H27" s="26"/>
      <c r="I27" s="152"/>
      <c r="J27" s="152"/>
      <c r="K27" s="152"/>
      <c r="L27" s="156"/>
      <c r="O27" s="153" t="s">
        <v>226</v>
      </c>
      <c r="P27" s="153"/>
      <c r="Q27" s="153"/>
      <c r="R27" s="153"/>
      <c r="S27" s="154">
        <f>J16</f>
        <v>29958.9</v>
      </c>
    </row>
    <row r="28" spans="1:19" ht="19">
      <c r="A28" s="68">
        <v>27</v>
      </c>
      <c r="B28" s="120" t="s">
        <v>8</v>
      </c>
      <c r="C28" s="15">
        <v>0.90457800285957557</v>
      </c>
      <c r="D28" s="15">
        <v>3.81385344123996E-5</v>
      </c>
      <c r="E28" s="135">
        <f t="shared" si="2"/>
        <v>0.87434341893219258</v>
      </c>
      <c r="F28" s="135">
        <f t="shared" si="0"/>
        <v>3.0234583927382985E-2</v>
      </c>
      <c r="G28" s="22">
        <f t="shared" si="1"/>
        <v>9.1413006526196551E-4</v>
      </c>
      <c r="H28" s="26"/>
      <c r="I28" s="152"/>
      <c r="J28" s="152"/>
      <c r="K28" s="152"/>
      <c r="L28" s="156"/>
      <c r="O28" s="153"/>
      <c r="P28" s="153"/>
      <c r="Q28" s="153"/>
      <c r="R28" s="153"/>
      <c r="S28" s="154"/>
    </row>
    <row r="29" spans="1:19" ht="20">
      <c r="A29" s="68">
        <v>28</v>
      </c>
      <c r="B29" s="120" t="s">
        <v>7</v>
      </c>
      <c r="C29" s="15">
        <v>0.94500797552784843</v>
      </c>
      <c r="D29" s="15">
        <v>3.6883764504540388E-5</v>
      </c>
      <c r="E29" s="135">
        <f t="shared" si="2"/>
        <v>0.86170931049594146</v>
      </c>
      <c r="F29" s="135">
        <f t="shared" si="0"/>
        <v>8.3298665031906971E-2</v>
      </c>
      <c r="G29" s="22">
        <f t="shared" si="1"/>
        <v>6.9386675960978412E-3</v>
      </c>
      <c r="I29" t="s">
        <v>117</v>
      </c>
      <c r="J29">
        <f>_xlfn.VAR.P(D2:D36)</f>
        <v>5.5144500829134853E-10</v>
      </c>
    </row>
    <row r="30" spans="1:19" ht="19" customHeight="1">
      <c r="A30" s="68">
        <v>29</v>
      </c>
      <c r="B30" s="120" t="s">
        <v>6</v>
      </c>
      <c r="C30" s="15">
        <v>0.83783574672098404</v>
      </c>
      <c r="D30" s="15">
        <v>3.6674368284006307E-5</v>
      </c>
      <c r="E30" s="135">
        <f t="shared" si="2"/>
        <v>0.85960092828196066</v>
      </c>
      <c r="F30" s="135">
        <f t="shared" si="0"/>
        <v>-2.1765181560976621E-2</v>
      </c>
      <c r="G30" s="22">
        <f t="shared" si="1"/>
        <v>4.7372312838227671E-4</v>
      </c>
      <c r="J30" s="89"/>
    </row>
    <row r="31" spans="1:19" ht="19">
      <c r="A31" s="68">
        <v>30</v>
      </c>
      <c r="B31" s="120" t="s">
        <v>5</v>
      </c>
      <c r="C31" s="15">
        <v>0.87630477046521182</v>
      </c>
      <c r="D31" s="15">
        <v>3.4738747251296625E-5</v>
      </c>
      <c r="E31" s="135">
        <f t="shared" si="2"/>
        <v>0.8401114219863679</v>
      </c>
      <c r="F31" s="135">
        <f t="shared" si="0"/>
        <v>3.6193348478843923E-2</v>
      </c>
      <c r="G31" s="22">
        <f t="shared" si="1"/>
        <v>1.3099584741110338E-3</v>
      </c>
      <c r="J31" s="89"/>
    </row>
    <row r="32" spans="1:19" ht="19">
      <c r="A32" s="68">
        <v>31</v>
      </c>
      <c r="B32" s="120" t="s">
        <v>4</v>
      </c>
      <c r="C32" s="15">
        <v>0.94054355853214711</v>
      </c>
      <c r="D32" s="15">
        <v>3.4190488889800635E-5</v>
      </c>
      <c r="E32" s="135">
        <f t="shared" si="2"/>
        <v>0.83459108272190496</v>
      </c>
      <c r="F32" s="135">
        <f t="shared" si="0"/>
        <v>0.10595247581024214</v>
      </c>
      <c r="G32" s="22">
        <f t="shared" si="1"/>
        <v>1.1225927130319946E-2</v>
      </c>
      <c r="J32" s="88"/>
    </row>
    <row r="33" spans="1:15" ht="19">
      <c r="A33" s="68">
        <v>32</v>
      </c>
      <c r="B33" s="120" t="s">
        <v>3</v>
      </c>
      <c r="C33" s="15">
        <v>0.93116033229946904</v>
      </c>
      <c r="D33" s="15">
        <v>3.2053850468787564E-5</v>
      </c>
      <c r="E33" s="135">
        <f t="shared" si="2"/>
        <v>0.81307755954043559</v>
      </c>
      <c r="F33" s="135">
        <f t="shared" si="0"/>
        <v>0.11808277275903345</v>
      </c>
      <c r="G33" s="22">
        <f t="shared" si="1"/>
        <v>1.3943541222461532E-2</v>
      </c>
      <c r="I33" s="229" t="s">
        <v>216</v>
      </c>
      <c r="J33" s="229"/>
      <c r="K33" s="229"/>
      <c r="L33" s="229"/>
      <c r="M33" s="229"/>
      <c r="O33" s="156"/>
    </row>
    <row r="34" spans="1:15" ht="19">
      <c r="A34" s="68">
        <v>33</v>
      </c>
      <c r="B34" s="120" t="s">
        <v>2</v>
      </c>
      <c r="C34" s="15">
        <v>0.79622809830129193</v>
      </c>
      <c r="D34" s="15">
        <v>3.191961364499644E-5</v>
      </c>
      <c r="E34" s="135">
        <f t="shared" si="2"/>
        <v>0.81172594712345592</v>
      </c>
      <c r="F34" s="135">
        <f t="shared" si="0"/>
        <v>-1.5497848822163984E-2</v>
      </c>
      <c r="G34" s="22">
        <f t="shared" si="1"/>
        <v>2.401833181146496E-4</v>
      </c>
      <c r="I34" s="151" t="s">
        <v>217</v>
      </c>
      <c r="J34" s="151"/>
      <c r="K34" s="151"/>
      <c r="L34" s="151"/>
      <c r="M34" s="151"/>
      <c r="O34" s="156"/>
    </row>
    <row r="35" spans="1:15" ht="19">
      <c r="A35" s="68">
        <v>34</v>
      </c>
      <c r="B35" s="120" t="s">
        <v>1</v>
      </c>
      <c r="C35" s="15">
        <v>0.83677606237364288</v>
      </c>
      <c r="D35" s="15">
        <v>3.1683770622174202E-5</v>
      </c>
      <c r="E35" s="135">
        <f t="shared" si="2"/>
        <v>0.80935127563539555</v>
      </c>
      <c r="F35" s="135">
        <f t="shared" si="0"/>
        <v>2.7424786738247331E-2</v>
      </c>
      <c r="G35" s="22">
        <f t="shared" si="1"/>
        <v>7.5211892763834664E-4</v>
      </c>
      <c r="I35" s="151" t="s">
        <v>218</v>
      </c>
      <c r="J35" s="151"/>
      <c r="K35" s="151"/>
      <c r="L35" s="151"/>
      <c r="M35" s="151"/>
      <c r="O35" s="156"/>
    </row>
    <row r="36" spans="1:15" ht="19">
      <c r="A36" s="68">
        <v>35</v>
      </c>
      <c r="B36" s="120" t="s">
        <v>0</v>
      </c>
      <c r="C36" s="15">
        <v>0.95442677587768976</v>
      </c>
      <c r="D36" s="15">
        <v>3.3053262026429386E-5</v>
      </c>
      <c r="E36" s="135">
        <f t="shared" si="2"/>
        <v>0.82314049929744015</v>
      </c>
      <c r="F36" s="135">
        <f t="shared" si="0"/>
        <v>0.13128627658024961</v>
      </c>
      <c r="G36" s="22">
        <f t="shared" si="1"/>
        <v>1.7236086418305797E-2</v>
      </c>
      <c r="I36" s="151" t="s">
        <v>219</v>
      </c>
      <c r="J36" s="151"/>
      <c r="K36" s="151"/>
      <c r="L36" s="151"/>
      <c r="M36" s="151"/>
    </row>
    <row r="37" spans="1:15">
      <c r="B37" t="s">
        <v>115</v>
      </c>
      <c r="D37">
        <f>SUM(D2:D36)</f>
        <v>1.8646780077187029E-3</v>
      </c>
      <c r="E37">
        <f>SUM(E2:E36)</f>
        <v>35.936799233347479</v>
      </c>
      <c r="F37" s="20">
        <f>AVERAGE(F2:F36)</f>
        <v>3.8064789415719653E-17</v>
      </c>
      <c r="G37" s="20">
        <f>AVERAGE(G2:G36)</f>
        <v>6.2133855678634334E-3</v>
      </c>
    </row>
    <row r="38" spans="1:15">
      <c r="B38" t="s">
        <v>116</v>
      </c>
      <c r="D38">
        <f>AVERAGE(D2:D36)</f>
        <v>5.3276514506248657E-5</v>
      </c>
      <c r="E38">
        <f>AVERAGE(E2:E36)</f>
        <v>1.0267656923813566</v>
      </c>
      <c r="F38">
        <f>AVERAGE(F2:F36)</f>
        <v>3.8064789415719653E-17</v>
      </c>
      <c r="G38">
        <f>AVERAGE(G2:G36)</f>
        <v>6.2133855678634334E-3</v>
      </c>
    </row>
  </sheetData>
  <mergeCells count="19">
    <mergeCell ref="I1:J1"/>
    <mergeCell ref="M14:O15"/>
    <mergeCell ref="I18:J18"/>
    <mergeCell ref="J15:K15"/>
    <mergeCell ref="J16:K16"/>
    <mergeCell ref="J17:K17"/>
    <mergeCell ref="L9:M9"/>
    <mergeCell ref="L25:L28"/>
    <mergeCell ref="M19:N21"/>
    <mergeCell ref="O19:O21"/>
    <mergeCell ref="I21:J22"/>
    <mergeCell ref="I25:K28"/>
    <mergeCell ref="I36:M36"/>
    <mergeCell ref="O27:R28"/>
    <mergeCell ref="S27:S28"/>
    <mergeCell ref="I33:M33"/>
    <mergeCell ref="I34:M34"/>
    <mergeCell ref="I35:M35"/>
    <mergeCell ref="O33:O35"/>
  </mergeCells>
  <hyperlinks>
    <hyperlink ref="L3" location="'Титульный лист'!A1" display="'Титульный лист'!A1" xr:uid="{96B879C6-4CD7-A148-A922-F824E77AF52E}"/>
  </hyperlink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6625" r:id="rId3">
          <objectPr defaultSize="0" autoPict="0" r:id="rId4">
            <anchor moveWithCells="1" sizeWithCells="1">
              <from>
                <xdr:col>8</xdr:col>
                <xdr:colOff>165100</xdr:colOff>
                <xdr:row>24</xdr:row>
                <xdr:rowOff>190500</xdr:rowOff>
              </from>
              <to>
                <xdr:col>10</xdr:col>
                <xdr:colOff>787400</xdr:colOff>
                <xdr:row>27</xdr:row>
                <xdr:rowOff>101600</xdr:rowOff>
              </to>
            </anchor>
          </objectPr>
        </oleObject>
      </mc:Choice>
      <mc:Fallback>
        <oleObject progId="Equation.DSMT4" shapeId="26625" r:id="rId3"/>
      </mc:Fallback>
    </mc:AlternateContent>
    <mc:AlternateContent xmlns:mc="http://schemas.openxmlformats.org/markup-compatibility/2006">
      <mc:Choice Requires="x14">
        <oleObject progId="Equation.DSMT4" shapeId="26626" r:id="rId5">
          <objectPr defaultSize="0" autoPict="0" r:id="rId6">
            <anchor moveWithCells="1" sizeWithCells="1">
              <from>
                <xdr:col>8</xdr:col>
                <xdr:colOff>393700</xdr:colOff>
                <xdr:row>20</xdr:row>
                <xdr:rowOff>101600</xdr:rowOff>
              </from>
              <to>
                <xdr:col>9</xdr:col>
                <xdr:colOff>482600</xdr:colOff>
                <xdr:row>21</xdr:row>
                <xdr:rowOff>152400</xdr:rowOff>
              </to>
            </anchor>
          </objectPr>
        </oleObject>
      </mc:Choice>
      <mc:Fallback>
        <oleObject progId="Equation.DSMT4" shapeId="26626" r:id="rId5"/>
      </mc:Fallback>
    </mc:AlternateContent>
    <mc:AlternateContent xmlns:mc="http://schemas.openxmlformats.org/markup-compatibility/2006">
      <mc:Choice Requires="x14">
        <oleObject progId="Equation.DSMT4" shapeId="26627" r:id="rId7">
          <objectPr defaultSize="0" autoPict="0" r:id="rId8">
            <anchor moveWithCells="1" sizeWithCells="1">
              <from>
                <xdr:col>12</xdr:col>
                <xdr:colOff>355600</xdr:colOff>
                <xdr:row>13</xdr:row>
                <xdr:rowOff>76200</xdr:rowOff>
              </from>
              <to>
                <xdr:col>14</xdr:col>
                <xdr:colOff>482600</xdr:colOff>
                <xdr:row>14</xdr:row>
                <xdr:rowOff>190500</xdr:rowOff>
              </to>
            </anchor>
          </objectPr>
        </oleObject>
      </mc:Choice>
      <mc:Fallback>
        <oleObject progId="Equation.DSMT4" shapeId="26627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0025-E0AD-0344-B5AB-66DB439E4115}">
  <dimension ref="A1:I63"/>
  <sheetViews>
    <sheetView topLeftCell="A23" workbookViewId="0">
      <selection activeCell="A56" sqref="A56"/>
    </sheetView>
  </sheetViews>
  <sheetFormatPr baseColWidth="10" defaultRowHeight="16"/>
  <cols>
    <col min="1" max="1" width="48.33203125" bestFit="1" customWidth="1"/>
    <col min="2" max="2" width="31.33203125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7.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0.94480859236133941</v>
      </c>
    </row>
    <row r="5" spans="1:9">
      <c r="A5" s="5" t="s">
        <v>48</v>
      </c>
      <c r="B5" s="9">
        <v>0.89266327619981567</v>
      </c>
    </row>
    <row r="6" spans="1:9">
      <c r="A6" s="5" t="s">
        <v>49</v>
      </c>
      <c r="B6" s="5">
        <v>0.87415694451012871</v>
      </c>
    </row>
    <row r="7" spans="1:9">
      <c r="A7" s="5" t="s">
        <v>50</v>
      </c>
      <c r="B7" s="5">
        <v>1452.2845551052521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5</v>
      </c>
      <c r="C12" s="5">
        <v>508675438.83119065</v>
      </c>
      <c r="D12" s="5">
        <v>101735087.76623812</v>
      </c>
      <c r="E12" s="5">
        <v>48.23556019463711</v>
      </c>
      <c r="F12" s="9">
        <v>3.5405671420664933E-13</v>
      </c>
    </row>
    <row r="13" spans="1:9">
      <c r="A13" s="5" t="s">
        <v>54</v>
      </c>
      <c r="B13" s="5">
        <v>29</v>
      </c>
      <c r="C13" s="5">
        <v>61164782.440920539</v>
      </c>
      <c r="D13" s="5">
        <v>2109130.4289972601</v>
      </c>
      <c r="E13" s="5"/>
      <c r="F13" s="5"/>
    </row>
    <row r="14" spans="1:9" ht="17" thickBot="1">
      <c r="A14" s="6" t="s">
        <v>55</v>
      </c>
      <c r="B14" s="6">
        <v>34</v>
      </c>
      <c r="C14" s="6">
        <v>569840221.27211118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10608.997929198929</v>
      </c>
      <c r="C17" s="5">
        <v>1207.302858341214</v>
      </c>
      <c r="D17" s="5">
        <v>8.7873542714669544</v>
      </c>
      <c r="E17" s="9">
        <v>1.1377303422412649E-9</v>
      </c>
      <c r="F17" s="5">
        <v>8139.7863362879361</v>
      </c>
      <c r="G17" s="5">
        <v>13078.209522109923</v>
      </c>
      <c r="H17" s="5">
        <v>8557.6370133802284</v>
      </c>
      <c r="I17" s="5">
        <v>12660.35884501763</v>
      </c>
    </row>
    <row r="18" spans="1:9">
      <c r="A18" s="5" t="s">
        <v>39</v>
      </c>
      <c r="B18" s="5">
        <v>-0.37916894886650554</v>
      </c>
      <c r="C18" s="5">
        <v>0.30755375471242363</v>
      </c>
      <c r="D18" s="5">
        <v>-1.2328542346070372</v>
      </c>
      <c r="E18" s="10">
        <v>0.22753115844644781</v>
      </c>
      <c r="F18" s="5">
        <v>-1.0081870045535655</v>
      </c>
      <c r="G18" s="5">
        <v>0.24984910682055428</v>
      </c>
      <c r="H18" s="5">
        <v>-0.90174184561023885</v>
      </c>
      <c r="I18" s="5">
        <v>0.14340394787722777</v>
      </c>
    </row>
    <row r="19" spans="1:9">
      <c r="A19" s="5" t="s">
        <v>40</v>
      </c>
      <c r="B19" s="5">
        <v>3.9550811298147597</v>
      </c>
      <c r="C19" s="5">
        <v>1.7755638735374408</v>
      </c>
      <c r="D19" s="5">
        <v>2.2275070971877149</v>
      </c>
      <c r="E19" s="9">
        <v>3.3834937561388383E-2</v>
      </c>
      <c r="F19" s="5">
        <v>0.32364526415602057</v>
      </c>
      <c r="G19" s="5">
        <v>7.5865169954734988</v>
      </c>
      <c r="H19" s="5">
        <v>0.93817256495078682</v>
      </c>
      <c r="I19" s="5">
        <v>6.971989694678733</v>
      </c>
    </row>
    <row r="20" spans="1:9">
      <c r="A20" s="5" t="s">
        <v>41</v>
      </c>
      <c r="B20" s="5">
        <v>-15929098150.705191</v>
      </c>
      <c r="C20" s="5">
        <v>16716901234.437677</v>
      </c>
      <c r="D20" s="12">
        <v>-0.95287385666252711</v>
      </c>
      <c r="E20" s="10">
        <v>0.34852927157148306</v>
      </c>
      <c r="F20" s="5">
        <v>-50119000079.981934</v>
      </c>
      <c r="G20" s="5">
        <v>18260803778.571548</v>
      </c>
      <c r="H20" s="5">
        <v>-44333236838.029449</v>
      </c>
      <c r="I20" s="5">
        <v>12475040536.61907</v>
      </c>
    </row>
    <row r="21" spans="1:9">
      <c r="A21" s="5" t="s">
        <v>42</v>
      </c>
      <c r="B21" s="5">
        <v>3.5344505581431642</v>
      </c>
      <c r="C21" s="5">
        <v>2.3594668786862698</v>
      </c>
      <c r="D21" s="5">
        <v>1.4979869351296489</v>
      </c>
      <c r="E21" s="10">
        <v>0.14494357671997155</v>
      </c>
      <c r="F21" s="5">
        <v>-1.2912010417763256</v>
      </c>
      <c r="G21" s="5">
        <v>8.360102158062654</v>
      </c>
      <c r="H21" s="5">
        <v>-0.47458338364331265</v>
      </c>
      <c r="I21" s="5">
        <v>7.5434844999296411</v>
      </c>
    </row>
    <row r="22" spans="1:9" ht="17" thickBot="1">
      <c r="A22" s="6" t="s">
        <v>43</v>
      </c>
      <c r="B22" s="6">
        <v>-3.5685457251019077</v>
      </c>
      <c r="C22" s="6">
        <v>1.9683638707991185</v>
      </c>
      <c r="D22" s="6">
        <v>-1.8129502263487216</v>
      </c>
      <c r="E22" s="11">
        <v>8.0203369311474676E-2</v>
      </c>
      <c r="F22" s="6">
        <v>-7.5943018601633341</v>
      </c>
      <c r="G22" s="6">
        <v>0.45721040995951867</v>
      </c>
      <c r="H22" s="6">
        <v>-6.9130459760287817</v>
      </c>
      <c r="I22" s="6">
        <v>-0.22404547417503418</v>
      </c>
    </row>
    <row r="26" spans="1:9">
      <c r="A26" t="s">
        <v>69</v>
      </c>
      <c r="F26" t="s">
        <v>74</v>
      </c>
    </row>
    <row r="27" spans="1:9" ht="17" thickBot="1"/>
    <row r="28" spans="1:9">
      <c r="A28" s="7" t="s">
        <v>70</v>
      </c>
      <c r="B28" s="7" t="s">
        <v>71</v>
      </c>
      <c r="C28" s="7" t="s">
        <v>72</v>
      </c>
      <c r="D28" s="7" t="s">
        <v>73</v>
      </c>
      <c r="F28" s="7" t="s">
        <v>75</v>
      </c>
      <c r="G28" s="7" t="s">
        <v>36</v>
      </c>
    </row>
    <row r="29" spans="1:9">
      <c r="A29" s="5">
        <v>1</v>
      </c>
      <c r="B29" s="5">
        <v>14243.829634457896</v>
      </c>
      <c r="C29" s="5">
        <v>-1219.0300954330814</v>
      </c>
      <c r="D29" s="5">
        <v>-0.90887292990593815</v>
      </c>
      <c r="F29" s="5">
        <v>1.4285714285714286</v>
      </c>
      <c r="G29" s="5">
        <v>13024.799539024814</v>
      </c>
    </row>
    <row r="30" spans="1:9">
      <c r="A30" s="5">
        <v>2</v>
      </c>
      <c r="B30" s="5">
        <v>14527.01926430795</v>
      </c>
      <c r="C30" s="5">
        <v>-92.196958493685088</v>
      </c>
      <c r="D30" s="5">
        <v>-6.8739336385950339E-2</v>
      </c>
      <c r="F30" s="5">
        <v>4.2857142857142856</v>
      </c>
      <c r="G30" s="5">
        <v>14434.822305814265</v>
      </c>
    </row>
    <row r="31" spans="1:9">
      <c r="A31" s="5">
        <v>3</v>
      </c>
      <c r="B31" s="5">
        <v>14835.604665581774</v>
      </c>
      <c r="C31" s="5">
        <v>909.97890097349591</v>
      </c>
      <c r="D31" s="5">
        <v>0.67845346310875221</v>
      </c>
      <c r="F31" s="5">
        <v>7.1428571428571432</v>
      </c>
      <c r="G31" s="5">
        <v>15182.776397336605</v>
      </c>
    </row>
    <row r="32" spans="1:9">
      <c r="A32" s="5">
        <v>4</v>
      </c>
      <c r="B32" s="5">
        <v>16857.569584941295</v>
      </c>
      <c r="C32" s="5">
        <v>51.225842078478308</v>
      </c>
      <c r="D32" s="5">
        <v>3.8192478882340487E-2</v>
      </c>
      <c r="F32" s="5">
        <v>10</v>
      </c>
      <c r="G32" s="5">
        <v>15745.583566555269</v>
      </c>
    </row>
    <row r="33" spans="1:7">
      <c r="A33" s="5">
        <v>5</v>
      </c>
      <c r="B33" s="5">
        <v>15714.030541132444</v>
      </c>
      <c r="C33" s="5">
        <v>-531.2541437958389</v>
      </c>
      <c r="D33" s="5">
        <v>-0.39608744033908083</v>
      </c>
      <c r="F33" s="5">
        <v>12.857142857142858</v>
      </c>
      <c r="G33" s="5">
        <v>16370.002896506387</v>
      </c>
    </row>
    <row r="34" spans="1:7">
      <c r="A34" s="5">
        <v>6</v>
      </c>
      <c r="B34" s="5">
        <v>16088.154050725454</v>
      </c>
      <c r="C34" s="5">
        <v>347.84151811222546</v>
      </c>
      <c r="D34" s="5">
        <v>0.25934038945713828</v>
      </c>
      <c r="F34" s="5">
        <v>15.714285714285715</v>
      </c>
      <c r="G34" s="5">
        <v>16435.995568837679</v>
      </c>
    </row>
    <row r="35" spans="1:7">
      <c r="A35" s="5">
        <v>7</v>
      </c>
      <c r="B35" s="5">
        <v>16554.706283796848</v>
      </c>
      <c r="C35" s="5">
        <v>1161.0816515904153</v>
      </c>
      <c r="D35" s="5">
        <v>0.86566827717744044</v>
      </c>
      <c r="F35" s="5">
        <v>18.571428571428569</v>
      </c>
      <c r="G35" s="5">
        <v>16908.795427019773</v>
      </c>
    </row>
    <row r="36" spans="1:7">
      <c r="A36" s="5">
        <v>8</v>
      </c>
      <c r="B36" s="5">
        <v>19081.43435193348</v>
      </c>
      <c r="C36" s="5">
        <v>-312.54462485563636</v>
      </c>
      <c r="D36" s="5">
        <v>-0.23302406559370145</v>
      </c>
      <c r="F36" s="5">
        <v>21.428571428571427</v>
      </c>
      <c r="G36" s="5">
        <v>17311.393635386459</v>
      </c>
    </row>
    <row r="37" spans="1:7">
      <c r="A37" s="5">
        <v>9</v>
      </c>
      <c r="B37" s="5">
        <v>17346.781326046919</v>
      </c>
      <c r="C37" s="5">
        <v>-976.77842954053267</v>
      </c>
      <c r="D37" s="5">
        <v>-0.72825722387930891</v>
      </c>
      <c r="F37" s="5">
        <v>24.285714285714285</v>
      </c>
      <c r="G37" s="5">
        <v>17507.88178128091</v>
      </c>
    </row>
    <row r="38" spans="1:7">
      <c r="A38" s="5">
        <v>10</v>
      </c>
      <c r="B38" s="5">
        <v>17646.043620852841</v>
      </c>
      <c r="C38" s="5">
        <v>-138.16183957193061</v>
      </c>
      <c r="D38" s="5">
        <v>-0.10300939771985146</v>
      </c>
      <c r="F38" s="5">
        <v>27.142857142857142</v>
      </c>
      <c r="G38" s="5">
        <v>17715.787935387263</v>
      </c>
    </row>
    <row r="39" spans="1:7">
      <c r="A39" s="5">
        <v>11</v>
      </c>
      <c r="B39" s="5">
        <v>18039.490035221475</v>
      </c>
      <c r="C39" s="5">
        <v>963.9792755120834</v>
      </c>
      <c r="D39" s="5">
        <v>0.71871455166331133</v>
      </c>
      <c r="F39" s="5">
        <v>30</v>
      </c>
      <c r="G39" s="5">
        <v>18467.912804445743</v>
      </c>
    </row>
    <row r="40" spans="1:7">
      <c r="A40" s="5">
        <v>12</v>
      </c>
      <c r="B40" s="5">
        <v>18441.632663867946</v>
      </c>
      <c r="C40" s="5">
        <v>1662.7144779504597</v>
      </c>
      <c r="D40" s="5">
        <v>1.2396709357983309</v>
      </c>
      <c r="F40" s="5">
        <v>32.857142857142861</v>
      </c>
      <c r="G40" s="5">
        <v>18768.889727077843</v>
      </c>
    </row>
    <row r="41" spans="1:7">
      <c r="A41" s="5">
        <v>13</v>
      </c>
      <c r="B41" s="5">
        <v>18793.00332319751</v>
      </c>
      <c r="C41" s="5">
        <v>-1481.6096878110511</v>
      </c>
      <c r="D41" s="5">
        <v>-1.1046445391157067</v>
      </c>
      <c r="F41" s="5">
        <v>35.714285714285715</v>
      </c>
      <c r="G41" s="5">
        <v>18885.121082843765</v>
      </c>
    </row>
    <row r="42" spans="1:7">
      <c r="A42" s="5">
        <v>14</v>
      </c>
      <c r="B42" s="5">
        <v>19052.925578025861</v>
      </c>
      <c r="C42" s="5">
        <v>-8.7361902196716983</v>
      </c>
      <c r="D42" s="5">
        <v>-6.5134460838292638E-3</v>
      </c>
      <c r="F42" s="5">
        <v>38.571428571428577</v>
      </c>
      <c r="G42" s="5">
        <v>19003.469310733559</v>
      </c>
    </row>
    <row r="43" spans="1:7">
      <c r="A43" s="5">
        <v>15</v>
      </c>
      <c r="B43" s="5">
        <v>19437.884937213035</v>
      </c>
      <c r="C43" s="5">
        <v>1106.1192399914398</v>
      </c>
      <c r="D43" s="5">
        <v>0.82468992212960213</v>
      </c>
      <c r="F43" s="5">
        <v>41.428571428571431</v>
      </c>
      <c r="G43" s="5">
        <v>19044.189387806189</v>
      </c>
    </row>
    <row r="44" spans="1:7">
      <c r="A44" s="5">
        <v>16</v>
      </c>
      <c r="B44" s="5">
        <v>20346.009303483501</v>
      </c>
      <c r="C44" s="5">
        <v>1784.4435708533565</v>
      </c>
      <c r="D44" s="5">
        <v>1.3304285616649363</v>
      </c>
      <c r="F44" s="5">
        <v>44.285714285714292</v>
      </c>
      <c r="G44" s="5">
        <v>19751.014987984385</v>
      </c>
    </row>
    <row r="45" spans="1:7">
      <c r="A45" s="5">
        <v>17</v>
      </c>
      <c r="B45" s="5">
        <v>20173.609545202242</v>
      </c>
      <c r="C45" s="5">
        <v>-1705.6967407564989</v>
      </c>
      <c r="D45" s="5">
        <v>-1.2717172448081451</v>
      </c>
      <c r="F45" s="5">
        <v>47.142857142857146</v>
      </c>
      <c r="G45" s="5">
        <v>20104.347141818405</v>
      </c>
    </row>
    <row r="46" spans="1:7">
      <c r="A46" s="5">
        <v>18</v>
      </c>
      <c r="B46" s="5">
        <v>20354.381336831051</v>
      </c>
      <c r="C46" s="5">
        <v>-603.36634884666637</v>
      </c>
      <c r="D46" s="5">
        <v>-0.44985217619922285</v>
      </c>
      <c r="F46" s="5">
        <v>50</v>
      </c>
      <c r="G46" s="5">
        <v>20452.234645231969</v>
      </c>
    </row>
    <row r="47" spans="1:7">
      <c r="A47" s="5">
        <v>19</v>
      </c>
      <c r="B47" s="5">
        <v>21166.410260959135</v>
      </c>
      <c r="C47" s="5">
        <v>622.17914414546976</v>
      </c>
      <c r="D47" s="5">
        <v>0.46387844220118696</v>
      </c>
      <c r="F47" s="5">
        <v>52.857142857142861</v>
      </c>
      <c r="G47" s="5">
        <v>20544.004177204475</v>
      </c>
    </row>
    <row r="48" spans="1:7">
      <c r="A48" s="5">
        <v>20</v>
      </c>
      <c r="B48" s="5">
        <v>21632.14397423809</v>
      </c>
      <c r="C48" s="5">
        <v>1447.698883104189</v>
      </c>
      <c r="D48" s="5">
        <v>1.0793616420446182</v>
      </c>
      <c r="F48" s="5">
        <v>55.714285714285715</v>
      </c>
      <c r="G48" s="5">
        <v>20586.119060373268</v>
      </c>
    </row>
    <row r="49" spans="1:7">
      <c r="A49" s="5">
        <v>21</v>
      </c>
      <c r="B49" s="5">
        <v>21866.983682519378</v>
      </c>
      <c r="C49" s="5">
        <v>-2981.8625996756127</v>
      </c>
      <c r="D49" s="5">
        <v>-2.2231889169079864</v>
      </c>
      <c r="F49" s="5">
        <v>58.571428571428577</v>
      </c>
      <c r="G49" s="5">
        <v>21788.589405104605</v>
      </c>
    </row>
    <row r="50" spans="1:7">
      <c r="A50" s="5">
        <v>22</v>
      </c>
      <c r="B50" s="5">
        <v>21848.733366642235</v>
      </c>
      <c r="C50" s="5">
        <v>-1396.4987214102657</v>
      </c>
      <c r="D50" s="5">
        <v>-1.041188309700529</v>
      </c>
      <c r="F50" s="5">
        <v>61.428571428571431</v>
      </c>
      <c r="G50" s="5">
        <v>21917.573773440705</v>
      </c>
    </row>
    <row r="51" spans="1:7">
      <c r="A51" s="5">
        <v>23</v>
      </c>
      <c r="B51" s="5">
        <v>21942.726519506454</v>
      </c>
      <c r="C51" s="5">
        <v>292.38870389484509</v>
      </c>
      <c r="D51" s="5">
        <v>0.2179964046629197</v>
      </c>
      <c r="F51" s="5">
        <v>64.285714285714292</v>
      </c>
      <c r="G51" s="5">
        <v>22130.452874336857</v>
      </c>
    </row>
    <row r="52" spans="1:7">
      <c r="A52" s="5">
        <v>24</v>
      </c>
      <c r="B52" s="5">
        <v>22161.483001269036</v>
      </c>
      <c r="C52" s="5">
        <v>1882.1298486616361</v>
      </c>
      <c r="D52" s="5">
        <v>1.4032605728317109</v>
      </c>
      <c r="F52" s="5">
        <v>67.142857142857153</v>
      </c>
      <c r="G52" s="5">
        <v>22235.115223401299</v>
      </c>
    </row>
    <row r="53" spans="1:7">
      <c r="A53" s="5">
        <v>25</v>
      </c>
      <c r="B53" s="5">
        <v>22349.939173980762</v>
      </c>
      <c r="C53" s="5">
        <v>-1763.8201136074931</v>
      </c>
      <c r="D53" s="5">
        <v>-1.3150523194523283</v>
      </c>
      <c r="F53" s="5">
        <v>70</v>
      </c>
      <c r="G53" s="5">
        <v>22845.267305841073</v>
      </c>
    </row>
    <row r="54" spans="1:7">
      <c r="A54" s="5">
        <v>26</v>
      </c>
      <c r="B54" s="5">
        <v>22954.418113071049</v>
      </c>
      <c r="C54" s="5">
        <v>-1036.8443396303446</v>
      </c>
      <c r="D54" s="5">
        <v>-0.77304059706698991</v>
      </c>
      <c r="F54" s="5">
        <v>72.857142857142861</v>
      </c>
      <c r="G54" s="5">
        <v>23079.842857342279</v>
      </c>
    </row>
    <row r="55" spans="1:7">
      <c r="A55" s="5">
        <v>27</v>
      </c>
      <c r="B55" s="5">
        <v>23572.749606731071</v>
      </c>
      <c r="C55" s="5">
        <v>145.4665438475713</v>
      </c>
      <c r="D55" s="5">
        <v>0.1084555700514208</v>
      </c>
      <c r="F55" s="5">
        <v>75.714285714285722</v>
      </c>
      <c r="G55" s="5">
        <v>23718.216150578643</v>
      </c>
    </row>
    <row r="56" spans="1:7">
      <c r="A56" s="5">
        <v>28</v>
      </c>
      <c r="B56" s="5">
        <v>23783.796700467414</v>
      </c>
      <c r="C56" s="5">
        <v>1837.4485336387188</v>
      </c>
      <c r="D56" s="5">
        <v>1.369947500538363</v>
      </c>
      <c r="F56" s="5">
        <v>78.571428571428569</v>
      </c>
      <c r="G56" s="5">
        <v>24043.612849930672</v>
      </c>
    </row>
    <row r="57" spans="1:7">
      <c r="A57" s="5">
        <v>29</v>
      </c>
      <c r="B57" s="5">
        <v>24059.790033816127</v>
      </c>
      <c r="C57" s="5">
        <v>-1214.5227279750543</v>
      </c>
      <c r="D57" s="5">
        <v>-0.90551236950378955</v>
      </c>
      <c r="F57" s="5">
        <v>81.428571428571431</v>
      </c>
      <c r="G57" s="5">
        <v>24944.791223251686</v>
      </c>
    </row>
    <row r="58" spans="1:7">
      <c r="A58" s="5">
        <v>30</v>
      </c>
      <c r="B58" s="5">
        <v>25065.645172969045</v>
      </c>
      <c r="C58" s="5">
        <v>159.92684107368041</v>
      </c>
      <c r="D58" s="5">
        <v>0.11923674170291754</v>
      </c>
      <c r="F58" s="5">
        <v>84.285714285714292</v>
      </c>
      <c r="G58" s="5">
        <v>25225.572014042726</v>
      </c>
    </row>
    <row r="59" spans="1:7">
      <c r="A59" s="5">
        <v>31</v>
      </c>
      <c r="B59" s="5">
        <v>26003.080989772337</v>
      </c>
      <c r="C59" s="5">
        <v>1505.8429558200478</v>
      </c>
      <c r="D59" s="5">
        <v>1.1227121498982839</v>
      </c>
      <c r="F59" s="5">
        <v>87.142857142857153</v>
      </c>
      <c r="G59" s="5">
        <v>25621.245234106133</v>
      </c>
    </row>
    <row r="60" spans="1:7">
      <c r="A60" s="5">
        <v>32</v>
      </c>
      <c r="B60" s="5">
        <v>27099.318016071265</v>
      </c>
      <c r="C60" s="5">
        <v>1950.5564508414209</v>
      </c>
      <c r="D60" s="5">
        <v>1.4542774317588523</v>
      </c>
      <c r="F60" s="5">
        <v>90</v>
      </c>
      <c r="G60" s="5">
        <v>26410.242403030679</v>
      </c>
    </row>
    <row r="61" spans="1:7">
      <c r="A61" s="5">
        <v>33</v>
      </c>
      <c r="B61" s="5">
        <v>27757.974530045874</v>
      </c>
      <c r="C61" s="5">
        <v>-2813.183306794188</v>
      </c>
      <c r="D61" s="5">
        <v>-2.097426604960194</v>
      </c>
      <c r="F61" s="5">
        <v>92.857142857142861</v>
      </c>
      <c r="G61" s="5">
        <v>27508.923945592385</v>
      </c>
    </row>
    <row r="62" spans="1:7">
      <c r="A62" s="5">
        <v>34</v>
      </c>
      <c r="B62" s="5">
        <v>27265.911780376759</v>
      </c>
      <c r="C62" s="5">
        <v>-855.66937734607927</v>
      </c>
      <c r="D62" s="5">
        <v>-0.63796188210023752</v>
      </c>
      <c r="F62" s="5">
        <v>95.714285714285722</v>
      </c>
      <c r="G62" s="5">
        <v>28875.418562758801</v>
      </c>
    </row>
    <row r="63" spans="1:7" ht="17" thickBot="1">
      <c r="A63" s="6">
        <v>35</v>
      </c>
      <c r="B63" s="6">
        <v>27574.664699084489</v>
      </c>
      <c r="C63" s="6">
        <v>1300.753863674312</v>
      </c>
      <c r="D63" s="6">
        <v>0.96980376415082448</v>
      </c>
      <c r="F63" s="6">
        <v>98.571428571428569</v>
      </c>
      <c r="G63" s="6">
        <v>29049.874466912686</v>
      </c>
    </row>
  </sheetData>
  <sortState xmlns:xlrd2="http://schemas.microsoft.com/office/spreadsheetml/2017/richdata2" ref="G29:G63">
    <sortCondition ref="G2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AE42"/>
  <sheetViews>
    <sheetView tabSelected="1" zoomScale="75" zoomScaleNormal="69" workbookViewId="0">
      <selection activeCell="B22" sqref="B22"/>
    </sheetView>
  </sheetViews>
  <sheetFormatPr baseColWidth="10" defaultColWidth="11" defaultRowHeight="19"/>
  <cols>
    <col min="1" max="1" width="11" style="34"/>
    <col min="2" max="2" width="16.1640625" style="34" bestFit="1" customWidth="1"/>
    <col min="3" max="3" width="14.33203125" style="34" bestFit="1" customWidth="1"/>
    <col min="4" max="4" width="17.6640625" style="34" bestFit="1" customWidth="1"/>
    <col min="5" max="5" width="16.6640625" style="34" bestFit="1" customWidth="1"/>
    <col min="6" max="6" width="15.5" style="34" bestFit="1" customWidth="1"/>
    <col min="7" max="8" width="16.6640625" style="34" bestFit="1" customWidth="1"/>
    <col min="9" max="11" width="11" style="34"/>
    <col min="12" max="12" width="9.83203125" style="34" customWidth="1"/>
    <col min="13" max="16384" width="11" style="34"/>
  </cols>
  <sheetData>
    <row r="1" spans="1:31" ht="101" thickBot="1">
      <c r="A1" s="69" t="s">
        <v>38</v>
      </c>
      <c r="B1" s="70" t="s">
        <v>32</v>
      </c>
      <c r="C1" s="71" t="s">
        <v>36</v>
      </c>
      <c r="D1" s="71" t="s">
        <v>139</v>
      </c>
      <c r="E1" s="71" t="s">
        <v>140</v>
      </c>
      <c r="F1" s="71" t="s">
        <v>141</v>
      </c>
      <c r="G1" s="72" t="s">
        <v>142</v>
      </c>
      <c r="H1" s="73" t="s">
        <v>143</v>
      </c>
      <c r="J1" s="178"/>
      <c r="K1" s="172" t="s">
        <v>155</v>
      </c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4"/>
      <c r="AE1" s="175"/>
    </row>
    <row r="2" spans="1:31">
      <c r="A2" s="68">
        <v>1</v>
      </c>
      <c r="B2" s="35" t="s">
        <v>35</v>
      </c>
      <c r="C2" s="104">
        <v>13024.799539024814</v>
      </c>
      <c r="D2" s="36">
        <v>6339.4</v>
      </c>
      <c r="E2" s="36">
        <v>8698.2999999999993</v>
      </c>
      <c r="F2" s="37">
        <v>1.0268E-7</v>
      </c>
      <c r="G2" s="38">
        <v>130</v>
      </c>
      <c r="H2" s="39">
        <v>7618.741</v>
      </c>
      <c r="J2" s="178"/>
      <c r="K2" s="189" t="s">
        <v>163</v>
      </c>
      <c r="L2" s="189"/>
      <c r="M2" s="189"/>
      <c r="N2" s="189"/>
      <c r="O2" s="189"/>
      <c r="P2" s="189"/>
      <c r="Q2" s="67"/>
      <c r="R2" s="190" t="s">
        <v>164</v>
      </c>
      <c r="S2" s="190"/>
      <c r="T2" s="190"/>
      <c r="U2" s="190"/>
      <c r="V2" s="67"/>
      <c r="W2" s="168" t="s">
        <v>165</v>
      </c>
      <c r="X2" s="168"/>
      <c r="Y2" s="168"/>
      <c r="Z2" s="168"/>
      <c r="AA2" s="67"/>
      <c r="AB2" s="189" t="s">
        <v>166</v>
      </c>
      <c r="AC2" s="189"/>
      <c r="AD2" s="189"/>
      <c r="AE2" s="176"/>
    </row>
    <row r="3" spans="1:31">
      <c r="A3" s="68">
        <v>2</v>
      </c>
      <c r="B3" s="40" t="s">
        <v>34</v>
      </c>
      <c r="C3" s="105">
        <v>14434.822305814265</v>
      </c>
      <c r="D3" s="41">
        <v>6706.9</v>
      </c>
      <c r="E3" s="41">
        <v>9078.9</v>
      </c>
      <c r="F3" s="42">
        <v>9.9330000000000003E-8</v>
      </c>
      <c r="G3" s="43">
        <v>139</v>
      </c>
      <c r="H3" s="44">
        <v>7946.0290000000005</v>
      </c>
      <c r="J3" s="178"/>
      <c r="K3" s="169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1"/>
      <c r="AE3" s="176"/>
    </row>
    <row r="4" spans="1:31">
      <c r="A4" s="68">
        <v>3</v>
      </c>
      <c r="B4" s="45" t="s">
        <v>33</v>
      </c>
      <c r="C4" s="105">
        <v>15745.583566555269</v>
      </c>
      <c r="D4" s="46">
        <v>7311.4</v>
      </c>
      <c r="E4" s="46">
        <v>9545.5</v>
      </c>
      <c r="F4" s="47">
        <v>8.9449999999999997E-8</v>
      </c>
      <c r="G4" s="48">
        <v>147.9</v>
      </c>
      <c r="H4" s="49">
        <v>8365.3829999999998</v>
      </c>
      <c r="J4" s="178"/>
      <c r="K4" s="166" t="s">
        <v>148</v>
      </c>
      <c r="L4" s="166"/>
      <c r="M4" s="166"/>
      <c r="N4" s="166"/>
      <c r="O4" s="166"/>
      <c r="P4" s="166"/>
      <c r="Q4" s="67"/>
      <c r="V4" s="67"/>
      <c r="W4" s="167" t="s">
        <v>156</v>
      </c>
      <c r="X4" s="167"/>
      <c r="Y4" s="167"/>
      <c r="Z4" s="167"/>
      <c r="AA4" s="67"/>
      <c r="AE4" s="176"/>
    </row>
    <row r="5" spans="1:31" ht="20" thickBot="1">
      <c r="A5" s="68">
        <v>4</v>
      </c>
      <c r="B5" s="50" t="s">
        <v>31</v>
      </c>
      <c r="C5" s="106">
        <v>16908.795427019773</v>
      </c>
      <c r="D5" s="51">
        <v>8382.1</v>
      </c>
      <c r="E5" s="51">
        <v>10835</v>
      </c>
      <c r="F5" s="52">
        <v>7.9640000000000004E-8</v>
      </c>
      <c r="G5" s="51">
        <v>561</v>
      </c>
      <c r="H5" s="53">
        <v>9567.1280000000006</v>
      </c>
      <c r="J5" s="178"/>
      <c r="K5" s="166" t="s">
        <v>149</v>
      </c>
      <c r="L5" s="166"/>
      <c r="M5" s="166"/>
      <c r="N5" s="166"/>
      <c r="O5" s="166"/>
      <c r="P5" s="166"/>
      <c r="Q5" s="67"/>
      <c r="V5" s="67"/>
      <c r="W5" s="167" t="s">
        <v>157</v>
      </c>
      <c r="X5" s="167"/>
      <c r="Y5" s="167"/>
      <c r="Z5" s="167"/>
      <c r="AA5" s="67"/>
      <c r="AE5" s="176"/>
    </row>
    <row r="6" spans="1:31">
      <c r="A6" s="68">
        <v>5</v>
      </c>
      <c r="B6" s="35" t="s">
        <v>29</v>
      </c>
      <c r="C6" s="104">
        <v>15182.776397336605</v>
      </c>
      <c r="D6" s="36">
        <v>8896.6</v>
      </c>
      <c r="E6" s="36">
        <v>11641.9</v>
      </c>
      <c r="F6" s="37">
        <v>9.3480000000000001E-8</v>
      </c>
      <c r="G6" s="36">
        <v>156.30000000000001</v>
      </c>
      <c r="H6" s="54">
        <v>10264.6</v>
      </c>
      <c r="J6" s="178"/>
      <c r="K6" s="166" t="s">
        <v>150</v>
      </c>
      <c r="L6" s="166"/>
      <c r="M6" s="166"/>
      <c r="N6" s="166"/>
      <c r="O6" s="166"/>
      <c r="P6" s="166"/>
      <c r="Q6" s="67"/>
      <c r="R6" s="191" t="s">
        <v>154</v>
      </c>
      <c r="S6" s="191"/>
      <c r="T6" s="191"/>
      <c r="U6" s="191"/>
      <c r="V6" s="67"/>
      <c r="W6" s="167" t="s">
        <v>158</v>
      </c>
      <c r="X6" s="167"/>
      <c r="Y6" s="167"/>
      <c r="Z6" s="167"/>
      <c r="AA6" s="67"/>
      <c r="AE6" s="176"/>
    </row>
    <row r="7" spans="1:31">
      <c r="A7" s="68">
        <v>6</v>
      </c>
      <c r="B7" s="40" t="s">
        <v>28</v>
      </c>
      <c r="C7" s="105">
        <v>16435.995568837679</v>
      </c>
      <c r="D7" s="41">
        <v>9424.2000000000007</v>
      </c>
      <c r="E7" s="41">
        <v>12433.8</v>
      </c>
      <c r="F7" s="42">
        <v>8.776E-8</v>
      </c>
      <c r="G7" s="41">
        <v>167.9</v>
      </c>
      <c r="H7" s="55">
        <v>11018.4</v>
      </c>
      <c r="J7" s="178"/>
      <c r="K7" s="166" t="s">
        <v>151</v>
      </c>
      <c r="L7" s="166"/>
      <c r="M7" s="166"/>
      <c r="N7" s="166"/>
      <c r="O7" s="166"/>
      <c r="P7" s="166"/>
      <c r="Q7" s="67"/>
      <c r="R7" s="168" t="s">
        <v>88</v>
      </c>
      <c r="S7" s="168"/>
      <c r="T7" s="168"/>
      <c r="U7" s="168"/>
      <c r="V7" s="67"/>
      <c r="W7" s="167" t="s">
        <v>159</v>
      </c>
      <c r="X7" s="167"/>
      <c r="Y7" s="167"/>
      <c r="Z7" s="167"/>
      <c r="AA7" s="67"/>
      <c r="AE7" s="176"/>
    </row>
    <row r="8" spans="1:31">
      <c r="A8" s="68">
        <v>7</v>
      </c>
      <c r="B8" s="40" t="s">
        <v>27</v>
      </c>
      <c r="C8" s="105">
        <v>17715.787935387263</v>
      </c>
      <c r="D8" s="41">
        <v>10490.9</v>
      </c>
      <c r="E8" s="41">
        <v>13755.5</v>
      </c>
      <c r="F8" s="56">
        <v>9.2010000000000001E-8</v>
      </c>
      <c r="G8" s="57">
        <v>179.6</v>
      </c>
      <c r="H8" s="55">
        <v>12231.8</v>
      </c>
      <c r="J8" s="178"/>
      <c r="K8" s="166" t="s">
        <v>152</v>
      </c>
      <c r="L8" s="166"/>
      <c r="M8" s="166"/>
      <c r="N8" s="166"/>
      <c r="O8" s="166"/>
      <c r="P8" s="166"/>
      <c r="Q8" s="67"/>
      <c r="V8" s="67"/>
      <c r="W8" s="167" t="s">
        <v>160</v>
      </c>
      <c r="X8" s="167"/>
      <c r="Y8" s="167"/>
      <c r="Z8" s="167"/>
      <c r="AA8" s="67"/>
      <c r="AB8" s="190" t="s">
        <v>89</v>
      </c>
      <c r="AC8" s="190"/>
      <c r="AD8" s="190"/>
      <c r="AE8" s="176"/>
    </row>
    <row r="9" spans="1:31" ht="20" thickBot="1">
      <c r="A9" s="68">
        <v>8</v>
      </c>
      <c r="B9" s="50" t="s">
        <v>26</v>
      </c>
      <c r="C9" s="106">
        <v>18768.889727077843</v>
      </c>
      <c r="D9" s="51">
        <v>11064.3</v>
      </c>
      <c r="E9" s="51">
        <v>15097.4</v>
      </c>
      <c r="F9" s="52">
        <v>9.1260000000000011E-8</v>
      </c>
      <c r="G9" s="51">
        <v>704.8</v>
      </c>
      <c r="H9" s="58">
        <v>13473.6</v>
      </c>
      <c r="J9" s="178"/>
      <c r="K9" s="166" t="s">
        <v>147</v>
      </c>
      <c r="L9" s="166"/>
      <c r="M9" s="166"/>
      <c r="N9" s="166"/>
      <c r="O9" s="166"/>
      <c r="P9" s="166"/>
      <c r="Q9" s="67"/>
      <c r="V9" s="67"/>
      <c r="W9" s="167" t="s">
        <v>161</v>
      </c>
      <c r="X9" s="167"/>
      <c r="Y9" s="167"/>
      <c r="Z9" s="167"/>
      <c r="AA9" s="67"/>
      <c r="AE9" s="176"/>
    </row>
    <row r="10" spans="1:31">
      <c r="A10" s="68">
        <v>9</v>
      </c>
      <c r="B10" s="35" t="s">
        <v>25</v>
      </c>
      <c r="C10" s="104">
        <v>16370.002896506387</v>
      </c>
      <c r="D10" s="36">
        <v>11213</v>
      </c>
      <c r="E10" s="36">
        <v>15115.6</v>
      </c>
      <c r="F10" s="37">
        <v>1.0387E-7</v>
      </c>
      <c r="G10" s="36">
        <v>200.2</v>
      </c>
      <c r="H10" s="54">
        <v>13408</v>
      </c>
      <c r="J10" s="178"/>
      <c r="K10" s="166" t="s">
        <v>146</v>
      </c>
      <c r="L10" s="166"/>
      <c r="M10" s="166"/>
      <c r="N10" s="166"/>
      <c r="O10" s="166"/>
      <c r="P10" s="166"/>
      <c r="Q10" s="67"/>
      <c r="V10" s="67"/>
      <c r="W10" s="167" t="s">
        <v>162</v>
      </c>
      <c r="X10" s="167"/>
      <c r="Y10" s="167"/>
      <c r="Z10" s="167"/>
      <c r="AA10" s="67"/>
      <c r="AE10" s="176"/>
    </row>
    <row r="11" spans="1:31">
      <c r="A11" s="68">
        <v>10</v>
      </c>
      <c r="B11" s="40" t="s">
        <v>24</v>
      </c>
      <c r="C11" s="105">
        <v>17507.88178128091</v>
      </c>
      <c r="D11" s="41">
        <v>11718.2</v>
      </c>
      <c r="E11" s="41">
        <v>16142.5</v>
      </c>
      <c r="F11" s="42">
        <v>9.8950000000000009E-8</v>
      </c>
      <c r="G11" s="57">
        <v>205.7</v>
      </c>
      <c r="H11" s="55">
        <v>14436</v>
      </c>
      <c r="J11" s="178"/>
      <c r="K11" s="166" t="s">
        <v>145</v>
      </c>
      <c r="L11" s="166"/>
      <c r="M11" s="166"/>
      <c r="N11" s="166"/>
      <c r="O11" s="166"/>
      <c r="P11" s="166"/>
      <c r="Q11" s="67"/>
      <c r="V11" s="67"/>
      <c r="AA11" s="67"/>
      <c r="AE11" s="176"/>
    </row>
    <row r="12" spans="1:31">
      <c r="A12" s="68">
        <v>11</v>
      </c>
      <c r="B12" s="40" t="s">
        <v>23</v>
      </c>
      <c r="C12" s="105">
        <v>19003.469310733559</v>
      </c>
      <c r="D12" s="41">
        <v>12374.9</v>
      </c>
      <c r="E12" s="41">
        <v>16689.400000000001</v>
      </c>
      <c r="F12" s="42">
        <v>9.5319999999999996E-8</v>
      </c>
      <c r="G12" s="57">
        <v>217.4</v>
      </c>
      <c r="H12" s="55">
        <v>14889.9</v>
      </c>
      <c r="J12" s="178"/>
      <c r="K12" s="166" t="s">
        <v>144</v>
      </c>
      <c r="L12" s="166"/>
      <c r="M12" s="166"/>
      <c r="N12" s="166"/>
      <c r="O12" s="166"/>
      <c r="P12" s="166"/>
      <c r="Q12" s="67"/>
      <c r="V12" s="67"/>
      <c r="AA12" s="67"/>
      <c r="AE12" s="176"/>
    </row>
    <row r="13" spans="1:31" ht="20" thickBot="1">
      <c r="A13" s="68">
        <v>12</v>
      </c>
      <c r="B13" s="50" t="s">
        <v>22</v>
      </c>
      <c r="C13" s="106">
        <v>20104.347141818405</v>
      </c>
      <c r="D13" s="51">
        <v>13544</v>
      </c>
      <c r="E13" s="51">
        <v>18210.3</v>
      </c>
      <c r="F13" s="52">
        <v>1.0227E-7</v>
      </c>
      <c r="G13" s="51">
        <v>238.9</v>
      </c>
      <c r="H13" s="58">
        <v>16328.9</v>
      </c>
      <c r="J13" s="178"/>
      <c r="K13" s="165" t="s">
        <v>153</v>
      </c>
      <c r="L13" s="165"/>
      <c r="M13" s="165"/>
      <c r="N13" s="165"/>
      <c r="O13" s="165"/>
      <c r="P13" s="165"/>
      <c r="Q13" s="67"/>
      <c r="V13" s="67"/>
      <c r="AA13" s="67"/>
      <c r="AE13" s="176"/>
    </row>
    <row r="14" spans="1:31">
      <c r="A14" s="68">
        <v>13</v>
      </c>
      <c r="B14" s="99" t="s">
        <v>21</v>
      </c>
      <c r="C14" s="107">
        <v>17311.393635386459</v>
      </c>
      <c r="D14" s="100">
        <v>14437.3</v>
      </c>
      <c r="E14" s="100">
        <v>19109.599999999999</v>
      </c>
      <c r="F14" s="101">
        <v>9.0849999999999996E-8</v>
      </c>
      <c r="G14" s="100">
        <v>239.6</v>
      </c>
      <c r="H14" s="102">
        <v>17183.900000000001</v>
      </c>
      <c r="J14" s="178"/>
      <c r="K14" s="165"/>
      <c r="L14" s="165"/>
      <c r="M14" s="165"/>
      <c r="N14" s="165"/>
      <c r="O14" s="165"/>
      <c r="P14" s="165"/>
      <c r="Q14" s="67"/>
      <c r="V14" s="67"/>
      <c r="AA14" s="67"/>
      <c r="AE14" s="176"/>
    </row>
    <row r="15" spans="1:31">
      <c r="A15" s="68">
        <v>14</v>
      </c>
      <c r="B15" s="40" t="s">
        <v>20</v>
      </c>
      <c r="C15" s="105">
        <v>19044.189387806189</v>
      </c>
      <c r="D15" s="41">
        <v>14831.1</v>
      </c>
      <c r="E15" s="41">
        <v>19390.400000000001</v>
      </c>
      <c r="F15" s="42">
        <v>8.1090000000000007E-8</v>
      </c>
      <c r="G15" s="41">
        <v>250.3</v>
      </c>
      <c r="H15" s="55">
        <v>17434.599999999999</v>
      </c>
      <c r="J15" s="178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76"/>
    </row>
    <row r="16" spans="1:31">
      <c r="A16" s="68">
        <v>15</v>
      </c>
      <c r="B16" s="40" t="s">
        <v>19</v>
      </c>
      <c r="C16" s="105">
        <v>20544.004177204475</v>
      </c>
      <c r="D16" s="41">
        <v>15865</v>
      </c>
      <c r="E16" s="41">
        <v>20678.900000000001</v>
      </c>
      <c r="F16" s="42">
        <v>7.7659999999999995E-8</v>
      </c>
      <c r="G16" s="41">
        <v>255.2</v>
      </c>
      <c r="H16" s="55">
        <v>18665.099999999999</v>
      </c>
      <c r="J16" s="178"/>
      <c r="K16" s="180" t="s">
        <v>167</v>
      </c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2"/>
      <c r="AE16" s="176"/>
    </row>
    <row r="17" spans="1:31" ht="20" thickBot="1">
      <c r="A17" s="68">
        <v>16</v>
      </c>
      <c r="B17" s="45" t="s">
        <v>18</v>
      </c>
      <c r="C17" s="108">
        <v>22130.452874336857</v>
      </c>
      <c r="D17" s="46">
        <v>18626.099999999999</v>
      </c>
      <c r="E17" s="46">
        <v>25200.799999999999</v>
      </c>
      <c r="F17" s="47">
        <v>7.0370000000000001E-8</v>
      </c>
      <c r="G17" s="46">
        <v>274.60000000000002</v>
      </c>
      <c r="H17" s="103">
        <v>23180.7</v>
      </c>
      <c r="J17" s="178"/>
      <c r="K17" s="183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5"/>
      <c r="AE17" s="176"/>
    </row>
    <row r="18" spans="1:31">
      <c r="A18" s="68">
        <v>17</v>
      </c>
      <c r="B18" s="35" t="s">
        <v>17</v>
      </c>
      <c r="C18" s="104">
        <v>18467.912804445743</v>
      </c>
      <c r="D18" s="36">
        <v>18312.3</v>
      </c>
      <c r="E18" s="36">
        <v>24245.9</v>
      </c>
      <c r="F18" s="37">
        <v>6.6209999999999995E-8</v>
      </c>
      <c r="G18" s="36">
        <v>200.3</v>
      </c>
      <c r="H18" s="54">
        <v>22149</v>
      </c>
      <c r="J18" s="178"/>
      <c r="K18" s="186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8"/>
      <c r="AE18" s="176"/>
    </row>
    <row r="19" spans="1:31">
      <c r="A19" s="68">
        <v>18</v>
      </c>
      <c r="B19" s="40" t="s">
        <v>16</v>
      </c>
      <c r="C19" s="105">
        <v>19751.014987984385</v>
      </c>
      <c r="D19" s="41">
        <v>17781</v>
      </c>
      <c r="E19" s="41">
        <v>23653</v>
      </c>
      <c r="F19" s="42">
        <v>7.289E-8</v>
      </c>
      <c r="G19" s="41">
        <v>227.1</v>
      </c>
      <c r="H19" s="55">
        <v>21494.400000000001</v>
      </c>
      <c r="J19" s="178"/>
      <c r="K19" s="192" t="s">
        <v>224</v>
      </c>
      <c r="L19" s="193"/>
      <c r="M19" s="193"/>
      <c r="N19" s="193"/>
      <c r="O19" s="201" t="s">
        <v>168</v>
      </c>
      <c r="P19" s="201"/>
      <c r="Q19" s="201"/>
      <c r="R19" s="201"/>
      <c r="S19" s="201" t="s">
        <v>169</v>
      </c>
      <c r="T19" s="201"/>
      <c r="U19" s="201"/>
      <c r="V19" s="201"/>
      <c r="W19" s="200" t="s">
        <v>122</v>
      </c>
      <c r="X19" s="200"/>
      <c r="Y19" s="200"/>
      <c r="Z19" s="200"/>
      <c r="AA19" s="201" t="s">
        <v>170</v>
      </c>
      <c r="AB19" s="201"/>
      <c r="AC19" s="201"/>
      <c r="AD19" s="202"/>
      <c r="AE19" s="176"/>
    </row>
    <row r="20" spans="1:31">
      <c r="A20" s="68">
        <v>19</v>
      </c>
      <c r="B20" s="40" t="s">
        <v>15</v>
      </c>
      <c r="C20" s="105">
        <v>21788.589405104605</v>
      </c>
      <c r="D20" s="41">
        <v>19092.900000000001</v>
      </c>
      <c r="E20" s="41">
        <v>25934.400000000001</v>
      </c>
      <c r="F20" s="42">
        <v>7.2940000000000003E-8</v>
      </c>
      <c r="G20" s="41">
        <v>263.39999999999998</v>
      </c>
      <c r="H20" s="55">
        <v>23691.7</v>
      </c>
      <c r="J20" s="178"/>
      <c r="K20" s="194"/>
      <c r="L20" s="195"/>
      <c r="M20" s="195"/>
      <c r="N20" s="195"/>
      <c r="O20" s="203"/>
      <c r="P20" s="203"/>
      <c r="Q20" s="203"/>
      <c r="R20" s="203"/>
      <c r="S20" s="203"/>
      <c r="T20" s="203"/>
      <c r="U20" s="203"/>
      <c r="V20" s="203"/>
      <c r="W20" s="197"/>
      <c r="X20" s="197"/>
      <c r="Y20" s="197"/>
      <c r="Z20" s="197"/>
      <c r="AA20" s="203"/>
      <c r="AB20" s="203"/>
      <c r="AC20" s="203"/>
      <c r="AD20" s="204"/>
      <c r="AE20" s="176"/>
    </row>
    <row r="21" spans="1:31" ht="20" thickBot="1">
      <c r="A21" s="68">
        <v>20</v>
      </c>
      <c r="B21" s="50" t="s">
        <v>14</v>
      </c>
      <c r="C21" s="106">
        <v>23079.842857342279</v>
      </c>
      <c r="D21" s="51">
        <v>19924.3</v>
      </c>
      <c r="E21" s="51">
        <v>27334.7</v>
      </c>
      <c r="F21" s="52">
        <v>9.5029999999999998E-8</v>
      </c>
      <c r="G21" s="51">
        <v>297.2</v>
      </c>
      <c r="H21" s="58">
        <v>24959.7</v>
      </c>
      <c r="J21" s="178"/>
      <c r="K21" s="194"/>
      <c r="L21" s="195"/>
      <c r="M21" s="195"/>
      <c r="N21" s="195"/>
      <c r="O21" s="203"/>
      <c r="P21" s="203"/>
      <c r="Q21" s="203"/>
      <c r="R21" s="203"/>
      <c r="S21" s="203"/>
      <c r="T21" s="203"/>
      <c r="U21" s="203"/>
      <c r="V21" s="203"/>
      <c r="W21" s="197"/>
      <c r="X21" s="197"/>
      <c r="Y21" s="197"/>
      <c r="Z21" s="197"/>
      <c r="AA21" s="203"/>
      <c r="AB21" s="203"/>
      <c r="AC21" s="203"/>
      <c r="AD21" s="204"/>
      <c r="AE21" s="176"/>
    </row>
    <row r="22" spans="1:31" ht="19" customHeight="1">
      <c r="A22" s="68">
        <v>21</v>
      </c>
      <c r="B22" s="35" t="s">
        <v>13</v>
      </c>
      <c r="C22" s="104">
        <v>18885.121082843765</v>
      </c>
      <c r="D22" s="36">
        <v>19740.2</v>
      </c>
      <c r="E22" s="36">
        <v>26571.7</v>
      </c>
      <c r="F22" s="37">
        <v>1.0037E-7</v>
      </c>
      <c r="G22" s="36">
        <v>325.5</v>
      </c>
      <c r="H22" s="54">
        <v>24072</v>
      </c>
      <c r="J22" s="178"/>
      <c r="K22" s="196" t="s">
        <v>121</v>
      </c>
      <c r="L22" s="197"/>
      <c r="M22" s="197"/>
      <c r="N22" s="197"/>
      <c r="O22" s="198" t="s">
        <v>171</v>
      </c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9"/>
      <c r="AE22" s="176"/>
    </row>
    <row r="23" spans="1:31">
      <c r="A23" s="68">
        <v>22</v>
      </c>
      <c r="B23" s="40" t="s">
        <v>12</v>
      </c>
      <c r="C23" s="105">
        <v>20452.234645231969</v>
      </c>
      <c r="D23" s="41">
        <v>19220.5</v>
      </c>
      <c r="E23" s="41">
        <v>25794</v>
      </c>
      <c r="F23" s="42">
        <v>1.2151000000000001E-7</v>
      </c>
      <c r="G23" s="41">
        <v>339.3</v>
      </c>
      <c r="H23" s="55">
        <v>23189.7</v>
      </c>
      <c r="J23" s="178"/>
      <c r="AE23" s="176"/>
    </row>
    <row r="24" spans="1:31">
      <c r="A24" s="68">
        <v>23</v>
      </c>
      <c r="B24" s="40" t="s">
        <v>11</v>
      </c>
      <c r="C24" s="105">
        <v>22235.115223401299</v>
      </c>
      <c r="D24" s="41">
        <v>19096.599999999999</v>
      </c>
      <c r="E24" s="41">
        <v>25531.599999999999</v>
      </c>
      <c r="F24" s="42">
        <v>1.4180000000000001E-7</v>
      </c>
      <c r="G24" s="41">
        <v>342.8</v>
      </c>
      <c r="H24" s="55">
        <v>22798.6</v>
      </c>
      <c r="J24" s="178"/>
      <c r="AE24" s="176"/>
    </row>
    <row r="25" spans="1:31" ht="20" thickBot="1">
      <c r="A25" s="68">
        <v>24</v>
      </c>
      <c r="B25" s="50" t="s">
        <v>30</v>
      </c>
      <c r="C25" s="106">
        <v>24043.612849930672</v>
      </c>
      <c r="D25" s="51">
        <v>18664.7</v>
      </c>
      <c r="E25" s="51">
        <v>25368.5</v>
      </c>
      <c r="F25" s="52">
        <v>1.5699E-7</v>
      </c>
      <c r="G25" s="51">
        <v>355.2</v>
      </c>
      <c r="H25" s="58">
        <v>22546.9</v>
      </c>
      <c r="J25" s="178"/>
      <c r="AE25" s="176"/>
    </row>
    <row r="26" spans="1:31">
      <c r="A26" s="68">
        <v>25</v>
      </c>
      <c r="B26" s="35" t="s">
        <v>10</v>
      </c>
      <c r="C26" s="104">
        <v>20586.119060373268</v>
      </c>
      <c r="D26" s="36">
        <v>18168</v>
      </c>
      <c r="E26" s="36">
        <v>24655.4</v>
      </c>
      <c r="F26" s="37">
        <v>1.6631000000000001E-7</v>
      </c>
      <c r="G26" s="36">
        <v>336.6</v>
      </c>
      <c r="H26" s="54">
        <v>21696.5</v>
      </c>
      <c r="J26" s="17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177"/>
    </row>
    <row r="27" spans="1:31">
      <c r="A27" s="68">
        <v>26</v>
      </c>
      <c r="B27" s="40" t="s">
        <v>9</v>
      </c>
      <c r="C27" s="105">
        <v>21917.573773440705</v>
      </c>
      <c r="D27" s="41">
        <v>19030.7</v>
      </c>
      <c r="E27" s="41">
        <v>25754.7</v>
      </c>
      <c r="F27" s="42">
        <v>1.5741999999999999E-7</v>
      </c>
      <c r="G27" s="57">
        <v>357.6</v>
      </c>
      <c r="H27" s="55">
        <v>22714.3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>
      <c r="A28" s="68">
        <v>27</v>
      </c>
      <c r="B28" s="40" t="s">
        <v>8</v>
      </c>
      <c r="C28" s="105">
        <v>23718.216150578643</v>
      </c>
      <c r="D28" s="41">
        <v>19498</v>
      </c>
      <c r="E28" s="41">
        <v>26220.2</v>
      </c>
      <c r="F28" s="42">
        <v>1.734E-7</v>
      </c>
      <c r="G28" s="41">
        <v>375</v>
      </c>
      <c r="H28" s="55">
        <v>22953.200000000001</v>
      </c>
      <c r="J28"/>
      <c r="K28"/>
      <c r="L28"/>
      <c r="M28"/>
      <c r="N28"/>
      <c r="O28"/>
      <c r="P28"/>
      <c r="Q28"/>
      <c r="R28" s="92" t="s">
        <v>212</v>
      </c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ht="20" thickBot="1">
      <c r="A29" s="68">
        <v>28</v>
      </c>
      <c r="B29" s="50" t="s">
        <v>7</v>
      </c>
      <c r="C29" s="106">
        <v>25621.245234106133</v>
      </c>
      <c r="D29" s="51">
        <v>19891.2</v>
      </c>
      <c r="E29" s="51">
        <v>27112.2</v>
      </c>
      <c r="F29" s="52">
        <v>2.1205000000000002E-7</v>
      </c>
      <c r="G29" s="51">
        <v>382.9</v>
      </c>
      <c r="H29" s="58">
        <v>23676.2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>
      <c r="A30" s="68">
        <v>29</v>
      </c>
      <c r="B30" s="35" t="s">
        <v>6</v>
      </c>
      <c r="C30" s="104">
        <v>22845.267305841073</v>
      </c>
      <c r="D30" s="36">
        <v>18579.3</v>
      </c>
      <c r="E30" s="36">
        <v>27267</v>
      </c>
      <c r="F30" s="37">
        <v>2.5736000000000002E-7</v>
      </c>
      <c r="G30" s="36">
        <v>358.6</v>
      </c>
      <c r="H30" s="54">
        <v>23683.5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>
      <c r="A31" s="68">
        <v>30</v>
      </c>
      <c r="B31" s="40" t="s">
        <v>5</v>
      </c>
      <c r="C31" s="105">
        <v>25225.572014042726</v>
      </c>
      <c r="D31" s="41">
        <v>18014.7</v>
      </c>
      <c r="E31" s="41">
        <v>28786.3</v>
      </c>
      <c r="F31" s="42">
        <v>2.2131000000000001E-7</v>
      </c>
      <c r="G31" s="41">
        <v>349</v>
      </c>
      <c r="H31" s="55">
        <v>25296.9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>
      <c r="A32" s="68">
        <v>31</v>
      </c>
      <c r="B32" s="40" t="s">
        <v>4</v>
      </c>
      <c r="C32" s="105">
        <v>27508.923945592385</v>
      </c>
      <c r="D32" s="41">
        <v>18654.599999999999</v>
      </c>
      <c r="E32" s="41">
        <v>29247.9</v>
      </c>
      <c r="F32" s="42">
        <v>1.9908999999999999E-7</v>
      </c>
      <c r="G32" s="41">
        <v>359.3</v>
      </c>
      <c r="H32" s="55">
        <v>25587.200000000001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ht="20" thickBot="1">
      <c r="A33" s="68">
        <v>32</v>
      </c>
      <c r="B33" s="50" t="s">
        <v>3</v>
      </c>
      <c r="C33" s="106">
        <v>29049.874466912686</v>
      </c>
      <c r="D33" s="51">
        <v>19585</v>
      </c>
      <c r="E33" s="51">
        <v>31197.5</v>
      </c>
      <c r="F33" s="59">
        <v>1.9255000000000001E-7</v>
      </c>
      <c r="G33" s="60">
        <v>329.6</v>
      </c>
      <c r="H33" s="58">
        <v>27341.7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>
      <c r="A34" s="68">
        <v>33</v>
      </c>
      <c r="B34" s="35" t="s">
        <v>2</v>
      </c>
      <c r="C34" s="104">
        <v>24944.791223251686</v>
      </c>
      <c r="D34" s="36">
        <v>19353</v>
      </c>
      <c r="E34" s="36">
        <v>31328.7</v>
      </c>
      <c r="F34" s="61">
        <v>2.0706999999999999E-7</v>
      </c>
      <c r="G34" s="36">
        <v>337.5</v>
      </c>
      <c r="H34" s="54">
        <v>27270.2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>
      <c r="A35" s="68">
        <v>34</v>
      </c>
      <c r="B35" s="40" t="s">
        <v>1</v>
      </c>
      <c r="C35" s="105">
        <v>26410.242403030679</v>
      </c>
      <c r="D35" s="41">
        <v>19207.2</v>
      </c>
      <c r="E35" s="41">
        <v>31561.9</v>
      </c>
      <c r="F35" s="62">
        <v>2.3365999999999999E-7</v>
      </c>
      <c r="G35" s="41">
        <v>353.1</v>
      </c>
      <c r="H35" s="55">
        <v>27578.799999999999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ht="20" thickBot="1">
      <c r="A36" s="68">
        <v>35</v>
      </c>
      <c r="B36" s="50" t="s">
        <v>0</v>
      </c>
      <c r="C36" s="106">
        <v>28875.418562758801</v>
      </c>
      <c r="D36" s="51">
        <v>19787.5</v>
      </c>
      <c r="E36" s="51">
        <v>30254.2</v>
      </c>
      <c r="F36" s="59">
        <f>229.62/1000000000</f>
        <v>2.2962000000000001E-7</v>
      </c>
      <c r="G36" s="51">
        <v>353.9</v>
      </c>
      <c r="H36" s="58">
        <v>26000.1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>
      <c r="AE37"/>
    </row>
    <row r="38" spans="1:31">
      <c r="A38" s="34" t="s">
        <v>178</v>
      </c>
      <c r="I38" s="63"/>
    </row>
    <row r="39" spans="1:31">
      <c r="A39" s="64"/>
    </row>
    <row r="40" spans="1:31">
      <c r="A40" s="65"/>
    </row>
    <row r="41" spans="1:31">
      <c r="A41" s="66"/>
    </row>
    <row r="42" spans="1:31">
      <c r="A42" s="67"/>
    </row>
  </sheetData>
  <sortState xmlns:xlrd2="http://schemas.microsoft.com/office/spreadsheetml/2017/richdata2" ref="A2:F27">
    <sortCondition descending="1" ref="A2:A27"/>
  </sortState>
  <mergeCells count="36">
    <mergeCell ref="K19:N21"/>
    <mergeCell ref="K22:N22"/>
    <mergeCell ref="O22:AD22"/>
    <mergeCell ref="W19:Z21"/>
    <mergeCell ref="AA19:AD21"/>
    <mergeCell ref="S19:V21"/>
    <mergeCell ref="O19:R21"/>
    <mergeCell ref="W2:Z2"/>
    <mergeCell ref="K3:AD3"/>
    <mergeCell ref="K1:AD1"/>
    <mergeCell ref="AE1:AE26"/>
    <mergeCell ref="J1:J26"/>
    <mergeCell ref="K16:AD18"/>
    <mergeCell ref="W8:Z8"/>
    <mergeCell ref="W9:Z9"/>
    <mergeCell ref="W10:Z10"/>
    <mergeCell ref="AB2:AD2"/>
    <mergeCell ref="AB8:AD8"/>
    <mergeCell ref="K2:P2"/>
    <mergeCell ref="R6:U6"/>
    <mergeCell ref="R7:U7"/>
    <mergeCell ref="R2:U2"/>
    <mergeCell ref="W4:Z4"/>
    <mergeCell ref="W5:Z5"/>
    <mergeCell ref="W6:Z6"/>
    <mergeCell ref="W7:Z7"/>
    <mergeCell ref="K4:P4"/>
    <mergeCell ref="K5:P5"/>
    <mergeCell ref="K6:P6"/>
    <mergeCell ref="K7:P7"/>
    <mergeCell ref="K13:P14"/>
    <mergeCell ref="K8:P8"/>
    <mergeCell ref="K9:P9"/>
    <mergeCell ref="K10:P10"/>
    <mergeCell ref="K11:P11"/>
    <mergeCell ref="K12:P12"/>
  </mergeCells>
  <phoneticPr fontId="2" type="noConversion"/>
  <hyperlinks>
    <hyperlink ref="K19" r:id="rId1" display="Источник x1" xr:uid="{3F596ACC-AD7C-5843-9B66-3A174AB71AF9}"/>
    <hyperlink ref="O19" r:id="rId2" display="Источник x2 стр 1" xr:uid="{B62363CC-49B2-394C-A900-8828B136CA46}"/>
    <hyperlink ref="S19" r:id="rId3" display="Источник x2 стр 1" xr:uid="{4C3A7266-3E9A-6240-93C7-61AED04153EF}"/>
    <hyperlink ref="AA19" r:id="rId4" display="Источник x4, стр 3" xr:uid="{934D5D63-9B4F-DF4F-A795-CA2DC0E692D4}"/>
    <hyperlink ref="R28" location="'Титульный лист'!A1" display="'Титульный лист'!A1" xr:uid="{B482B2C1-10FA-074E-9E28-37E9EB23C2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93B0-3752-1F4E-81EA-DF4643B232D5}">
  <sheetPr>
    <tabColor theme="4" tint="0.59999389629810485"/>
  </sheetPr>
  <dimension ref="A1:I62"/>
  <sheetViews>
    <sheetView topLeftCell="A11" zoomScale="162" workbookViewId="0">
      <selection activeCell="D18" sqref="D18"/>
    </sheetView>
  </sheetViews>
  <sheetFormatPr baseColWidth="10" defaultRowHeight="16"/>
  <cols>
    <col min="1" max="1" width="48.33203125" bestFit="1" customWidth="1"/>
    <col min="2" max="2" width="31.33203125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7.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0.94302844211291836</v>
      </c>
    </row>
    <row r="5" spans="1:9">
      <c r="A5" s="5" t="s">
        <v>48</v>
      </c>
      <c r="B5" s="9">
        <v>0.88930264263391789</v>
      </c>
    </row>
    <row r="6" spans="1:9">
      <c r="A6" s="5" t="s">
        <v>49</v>
      </c>
      <c r="B6" s="5">
        <v>0.87454299498510701</v>
      </c>
    </row>
    <row r="7" spans="1:9">
      <c r="A7" s="5" t="s">
        <v>50</v>
      </c>
      <c r="B7" s="5">
        <v>1450.0552474041137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4</v>
      </c>
      <c r="C12" s="5">
        <v>506760414.656385</v>
      </c>
      <c r="D12" s="5">
        <v>126690103.66409625</v>
      </c>
      <c r="E12" s="5">
        <v>60.252294891711834</v>
      </c>
      <c r="F12" s="9">
        <v>6.5855796659982423E-14</v>
      </c>
    </row>
    <row r="13" spans="1:9">
      <c r="A13" s="5" t="s">
        <v>54</v>
      </c>
      <c r="B13" s="5">
        <v>30</v>
      </c>
      <c r="C13" s="5">
        <v>63079806.615726165</v>
      </c>
      <c r="D13" s="5">
        <v>2102660.2205242054</v>
      </c>
      <c r="E13" s="5"/>
      <c r="F13" s="5"/>
    </row>
    <row r="14" spans="1:9" ht="17" thickBot="1">
      <c r="A14" s="6" t="s">
        <v>55</v>
      </c>
      <c r="B14" s="6">
        <v>34</v>
      </c>
      <c r="C14" s="6">
        <v>569840221.27211118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9984.2362263633295</v>
      </c>
      <c r="C17" s="5">
        <v>1012.1941053977204</v>
      </c>
      <c r="D17" s="5">
        <v>9.8639541300630622</v>
      </c>
      <c r="E17" s="9">
        <v>6.2884188899779018E-11</v>
      </c>
      <c r="F17" s="5">
        <v>7917.0600844790933</v>
      </c>
      <c r="G17" s="5">
        <v>12051.412368247566</v>
      </c>
      <c r="H17" s="5">
        <v>8266.278761630816</v>
      </c>
      <c r="I17" s="5">
        <v>11702.193691095843</v>
      </c>
    </row>
    <row r="18" spans="1:9">
      <c r="A18" s="5" t="s">
        <v>39</v>
      </c>
      <c r="B18" s="5">
        <v>-0.36064305130155566</v>
      </c>
      <c r="C18" s="5">
        <v>0.30646745709951773</v>
      </c>
      <c r="D18" s="5">
        <v>-1.1767743783133415</v>
      </c>
      <c r="E18" s="10">
        <v>0.24853848493500563</v>
      </c>
      <c r="F18" s="5">
        <v>-0.98653309768858199</v>
      </c>
      <c r="G18" s="5">
        <v>0.26524699508547062</v>
      </c>
      <c r="H18" s="5">
        <v>-0.88079827925047915</v>
      </c>
      <c r="I18" s="5">
        <v>0.15951217664736778</v>
      </c>
    </row>
    <row r="19" spans="1:9">
      <c r="A19" s="5" t="s">
        <v>40</v>
      </c>
      <c r="B19" s="5">
        <v>2.3933872936070952</v>
      </c>
      <c r="C19" s="5">
        <v>0.68198485671404852</v>
      </c>
      <c r="D19" s="5">
        <v>3.5094434576435556</v>
      </c>
      <c r="E19" s="9">
        <v>1.4402260129084451E-3</v>
      </c>
      <c r="F19" s="5">
        <v>1.0005884051254477</v>
      </c>
      <c r="G19" s="5">
        <v>3.786186182088743</v>
      </c>
      <c r="H19" s="5">
        <v>1.2358810710569554</v>
      </c>
      <c r="I19" s="5">
        <v>3.550893516157235</v>
      </c>
    </row>
    <row r="20" spans="1:9">
      <c r="A20" s="5" t="s">
        <v>42</v>
      </c>
      <c r="B20" s="5">
        <v>3.5517895765598531</v>
      </c>
      <c r="C20" s="5">
        <v>2.3557749537583734</v>
      </c>
      <c r="D20" s="5">
        <v>1.5076947697798437</v>
      </c>
      <c r="E20" s="10">
        <v>0.14209225459420838</v>
      </c>
      <c r="F20" s="5">
        <v>-1.2593447247451954</v>
      </c>
      <c r="G20" s="5">
        <v>8.3629238778649011</v>
      </c>
      <c r="H20" s="5">
        <v>-0.44657511007192596</v>
      </c>
      <c r="I20" s="5">
        <v>7.5501542631916321</v>
      </c>
    </row>
    <row r="21" spans="1:9" ht="17" thickBot="1">
      <c r="A21" s="6" t="s">
        <v>43</v>
      </c>
      <c r="B21" s="6">
        <v>-1.9005275199704232</v>
      </c>
      <c r="C21" s="6">
        <v>0.89870726136407209</v>
      </c>
      <c r="D21" s="6">
        <v>-2.1147347992779904</v>
      </c>
      <c r="E21" s="13">
        <v>4.2870379547046367E-2</v>
      </c>
      <c r="F21" s="6">
        <v>-3.7359326061321854</v>
      </c>
      <c r="G21" s="6">
        <v>-6.512243380866134E-2</v>
      </c>
      <c r="H21" s="6">
        <v>-3.4258682031816368</v>
      </c>
      <c r="I21" s="6">
        <v>-0.37518683675920972</v>
      </c>
    </row>
    <row r="25" spans="1:9">
      <c r="A25" t="s">
        <v>69</v>
      </c>
      <c r="F25" t="s">
        <v>74</v>
      </c>
    </row>
    <row r="26" spans="1:9" ht="17" thickBot="1"/>
    <row r="27" spans="1:9">
      <c r="A27" s="7" t="s">
        <v>70</v>
      </c>
      <c r="B27" s="7" t="s">
        <v>71</v>
      </c>
      <c r="C27" s="7" t="s">
        <v>72</v>
      </c>
      <c r="D27" s="7" t="s">
        <v>73</v>
      </c>
      <c r="F27" s="7" t="s">
        <v>75</v>
      </c>
      <c r="G27" s="7" t="s">
        <v>36</v>
      </c>
    </row>
    <row r="28" spans="1:9">
      <c r="A28" s="5">
        <v>1</v>
      </c>
      <c r="B28" s="5">
        <v>14498.482069850643</v>
      </c>
      <c r="C28" s="5">
        <v>-1473.6825308258285</v>
      </c>
      <c r="D28" s="5">
        <v>-1.0819276435606262</v>
      </c>
      <c r="F28" s="5">
        <v>1.4285714285714286</v>
      </c>
      <c r="G28" s="5">
        <v>13024.799539024814</v>
      </c>
    </row>
    <row r="29" spans="1:9">
      <c r="A29" s="5">
        <v>2</v>
      </c>
      <c r="B29" s="5">
        <v>14686.815207677137</v>
      </c>
      <c r="C29" s="5">
        <v>-251.9929018628718</v>
      </c>
      <c r="D29" s="5">
        <v>-0.18500462671137108</v>
      </c>
      <c r="F29" s="5">
        <v>4.2857142857142856</v>
      </c>
      <c r="G29" s="5">
        <v>14434.822305814265</v>
      </c>
    </row>
    <row r="30" spans="1:9">
      <c r="A30" s="5">
        <v>3</v>
      </c>
      <c r="B30" s="5">
        <v>14820.178103984128</v>
      </c>
      <c r="C30" s="5">
        <v>925.40546257114147</v>
      </c>
      <c r="D30" s="5">
        <v>0.67940124858279849</v>
      </c>
      <c r="F30" s="5">
        <v>7.1428571428571432</v>
      </c>
      <c r="G30" s="5">
        <v>15182.776397336605</v>
      </c>
    </row>
    <row r="31" spans="1:9">
      <c r="A31" s="5">
        <v>4</v>
      </c>
      <c r="B31" s="5">
        <v>16703.605333651918</v>
      </c>
      <c r="C31" s="5">
        <v>205.1900933678553</v>
      </c>
      <c r="D31" s="5">
        <v>0.15064359490986351</v>
      </c>
      <c r="F31" s="5">
        <v>10</v>
      </c>
      <c r="G31" s="5">
        <v>15745.583566555269</v>
      </c>
    </row>
    <row r="32" spans="1:9">
      <c r="A32" s="5">
        <v>5</v>
      </c>
      <c r="B32" s="5">
        <v>15686.304718926247</v>
      </c>
      <c r="C32" s="5">
        <v>-503.52832158964156</v>
      </c>
      <c r="D32" s="5">
        <v>-0.36967338558205698</v>
      </c>
      <c r="F32" s="5">
        <v>12.857142857142858</v>
      </c>
      <c r="G32" s="5">
        <v>16370.002896506387</v>
      </c>
    </row>
    <row r="33" spans="1:7">
      <c r="A33" s="5">
        <v>6</v>
      </c>
      <c r="B33" s="5">
        <v>15999.935957401402</v>
      </c>
      <c r="C33" s="5">
        <v>436.05961143627792</v>
      </c>
      <c r="D33" s="5">
        <v>0.32014015093795917</v>
      </c>
      <c r="F33" s="5">
        <v>15.714285714285715</v>
      </c>
      <c r="G33" s="5">
        <v>16435.995568837679</v>
      </c>
    </row>
    <row r="34" spans="1:7">
      <c r="A34" s="5">
        <v>7</v>
      </c>
      <c r="B34" s="5">
        <v>16514.033845852162</v>
      </c>
      <c r="C34" s="5">
        <v>1201.7540895351012</v>
      </c>
      <c r="D34" s="5">
        <v>0.88228702114114088</v>
      </c>
      <c r="F34" s="5">
        <v>18.571428571428569</v>
      </c>
      <c r="G34" s="5">
        <v>16908.795427019773</v>
      </c>
    </row>
    <row r="35" spans="1:7">
      <c r="A35" s="5">
        <v>8</v>
      </c>
      <c r="B35" s="5">
        <v>19024.252340837182</v>
      </c>
      <c r="C35" s="5">
        <v>-255.36261375933827</v>
      </c>
      <c r="D35" s="5">
        <v>-0.18747855469474695</v>
      </c>
      <c r="F35" s="5">
        <v>21.428571428571427</v>
      </c>
      <c r="G35" s="5">
        <v>17311.393635386459</v>
      </c>
    </row>
    <row r="36" spans="1:7">
      <c r="A36" s="5">
        <v>9</v>
      </c>
      <c r="B36" s="5">
        <v>17346.625952830247</v>
      </c>
      <c r="C36" s="5">
        <v>-976.62305632386051</v>
      </c>
      <c r="D36" s="5">
        <v>-0.71700346572156837</v>
      </c>
      <c r="F36" s="5">
        <v>24.285714285714285</v>
      </c>
      <c r="G36" s="5">
        <v>17507.88178128091</v>
      </c>
    </row>
    <row r="37" spans="1:7">
      <c r="A37" s="5">
        <v>10</v>
      </c>
      <c r="B37" s="5">
        <v>17687.991047259304</v>
      </c>
      <c r="C37" s="5">
        <v>-180.10926597839352</v>
      </c>
      <c r="D37" s="5">
        <v>-0.13223010359920462</v>
      </c>
      <c r="F37" s="5">
        <v>27.142857142857142</v>
      </c>
      <c r="G37" s="5">
        <v>17715.787935387263</v>
      </c>
    </row>
    <row r="38" spans="1:7">
      <c r="A38" s="5">
        <v>11</v>
      </c>
      <c r="B38" s="5">
        <v>17939.006763074471</v>
      </c>
      <c r="C38" s="5">
        <v>1064.4625476590882</v>
      </c>
      <c r="D38" s="5">
        <v>0.78149223578158267</v>
      </c>
      <c r="F38" s="5">
        <v>30</v>
      </c>
      <c r="G38" s="5">
        <v>18467.912804445743</v>
      </c>
    </row>
    <row r="39" spans="1:7">
      <c r="A39" s="5">
        <v>12</v>
      </c>
      <c r="B39" s="5">
        <v>18498.98608130345</v>
      </c>
      <c r="C39" s="5">
        <v>1605.3610605149552</v>
      </c>
      <c r="D39" s="5">
        <v>1.1786015460830701</v>
      </c>
      <c r="F39" s="5">
        <v>32.857142857142861</v>
      </c>
      <c r="G39" s="5">
        <v>18768.889727077843</v>
      </c>
    </row>
    <row r="40" spans="1:7">
      <c r="A40" s="5">
        <v>13</v>
      </c>
      <c r="B40" s="5">
        <v>18706.732059845508</v>
      </c>
      <c r="C40" s="5">
        <v>-1395.3384244590488</v>
      </c>
      <c r="D40" s="5">
        <v>-1.0244100625245169</v>
      </c>
      <c r="F40" s="5">
        <v>35.714285714285715</v>
      </c>
      <c r="G40" s="5">
        <v>18885.121082843765</v>
      </c>
    </row>
    <row r="41" spans="1:7">
      <c r="A41" s="5">
        <v>14</v>
      </c>
      <c r="B41" s="5">
        <v>18798.315877500441</v>
      </c>
      <c r="C41" s="5">
        <v>245.87351030574791</v>
      </c>
      <c r="D41" s="5">
        <v>0.18051197734562627</v>
      </c>
      <c r="F41" s="5">
        <v>38.571428571428577</v>
      </c>
      <c r="G41" s="5">
        <v>19003.469310733559</v>
      </c>
    </row>
    <row r="42" spans="1:7">
      <c r="A42" s="5">
        <v>15</v>
      </c>
      <c r="B42" s="5">
        <v>19188.131210174048</v>
      </c>
      <c r="C42" s="5">
        <v>1355.8729670304274</v>
      </c>
      <c r="D42" s="5">
        <v>0.99543586457846212</v>
      </c>
      <c r="F42" s="5">
        <v>41.428571428571431</v>
      </c>
      <c r="G42" s="5">
        <v>19044.189387806189</v>
      </c>
    </row>
    <row r="43" spans="1:7">
      <c r="A43" s="5">
        <v>16</v>
      </c>
      <c r="B43" s="5">
        <v>20501.900332794052</v>
      </c>
      <c r="C43" s="5">
        <v>1628.5525415428056</v>
      </c>
      <c r="D43" s="5">
        <v>1.195627943488407</v>
      </c>
      <c r="F43" s="5">
        <v>44.285714285714292</v>
      </c>
      <c r="G43" s="5">
        <v>19751.014987984385</v>
      </c>
    </row>
    <row r="44" spans="1:7">
      <c r="A44" s="5">
        <v>17</v>
      </c>
      <c r="B44" s="5">
        <v>20026.500872442164</v>
      </c>
      <c r="C44" s="5">
        <v>-1558.5880679964212</v>
      </c>
      <c r="D44" s="5">
        <v>-1.1442624041584535</v>
      </c>
      <c r="F44" s="5">
        <v>47.142857142857146</v>
      </c>
      <c r="G44" s="5">
        <v>20104.347141818405</v>
      </c>
    </row>
    <row r="45" spans="1:7">
      <c r="A45" s="5">
        <v>18</v>
      </c>
      <c r="B45" s="5">
        <v>20138.344474443467</v>
      </c>
      <c r="C45" s="5">
        <v>-387.32948645908255</v>
      </c>
      <c r="D45" s="5">
        <v>-0.28436414885870065</v>
      </c>
      <c r="F45" s="5">
        <v>50</v>
      </c>
      <c r="G45" s="5">
        <v>20452.234645231969</v>
      </c>
    </row>
    <row r="46" spans="1:7">
      <c r="A46" s="5">
        <v>19</v>
      </c>
      <c r="B46" s="5">
        <v>21078.391469074297</v>
      </c>
      <c r="C46" s="5">
        <v>710.19793603030848</v>
      </c>
      <c r="D46" s="5">
        <v>0.5214031945946338</v>
      </c>
      <c r="F46" s="5">
        <v>52.857142857142861</v>
      </c>
      <c r="G46" s="5">
        <v>20544.004177204475</v>
      </c>
    </row>
    <row r="47" spans="1:7">
      <c r="A47" s="5">
        <v>20</v>
      </c>
      <c r="B47" s="5">
        <v>21840.194655825428</v>
      </c>
      <c r="C47" s="5">
        <v>1239.6482015168513</v>
      </c>
      <c r="D47" s="5">
        <v>0.91010759064891833</v>
      </c>
      <c r="F47" s="5">
        <v>55.714285714285715</v>
      </c>
      <c r="G47" s="5">
        <v>20586.119060373268</v>
      </c>
    </row>
    <row r="48" spans="1:7">
      <c r="A48" s="5">
        <v>21</v>
      </c>
      <c r="B48" s="5">
        <v>21868.048461042221</v>
      </c>
      <c r="C48" s="5">
        <v>-2982.9273781984557</v>
      </c>
      <c r="D48" s="5">
        <v>-2.1899639316469317</v>
      </c>
      <c r="F48" s="5">
        <v>58.571428571428577</v>
      </c>
      <c r="G48" s="5">
        <v>21788.589405104605</v>
      </c>
    </row>
    <row r="49" spans="1:7">
      <c r="A49" s="5">
        <v>22</v>
      </c>
      <c r="B49" s="5">
        <v>21919.987483591824</v>
      </c>
      <c r="C49" s="5">
        <v>-1467.7528383598546</v>
      </c>
      <c r="D49" s="5">
        <v>-1.0775742648222928</v>
      </c>
      <c r="F49" s="5">
        <v>61.428571428571431</v>
      </c>
      <c r="G49" s="5">
        <v>21917.573773440705</v>
      </c>
    </row>
    <row r="50" spans="1:7">
      <c r="A50" s="5">
        <v>23</v>
      </c>
      <c r="B50" s="5">
        <v>22092.373908383976</v>
      </c>
      <c r="C50" s="5">
        <v>142.74131501732336</v>
      </c>
      <c r="D50" s="5">
        <v>0.10479582363570143</v>
      </c>
      <c r="F50" s="5">
        <v>64.285714285714292</v>
      </c>
      <c r="G50" s="5">
        <v>22130.452874336857</v>
      </c>
    </row>
    <row r="51" spans="1:7">
      <c r="A51" s="5">
        <v>24</v>
      </c>
      <c r="B51" s="5">
        <v>22380.179142179702</v>
      </c>
      <c r="C51" s="5">
        <v>1663.4337077509699</v>
      </c>
      <c r="D51" s="5">
        <v>1.2212365105785641</v>
      </c>
      <c r="F51" s="5">
        <v>67.142857142857153</v>
      </c>
      <c r="G51" s="5">
        <v>22235.115223401299</v>
      </c>
    </row>
    <row r="52" spans="1:7">
      <c r="A52" s="5">
        <v>25</v>
      </c>
      <c r="B52" s="5">
        <v>22402.731383548802</v>
      </c>
      <c r="C52" s="5">
        <v>-1816.6123231755337</v>
      </c>
      <c r="D52" s="5">
        <v>-1.333695045550344</v>
      </c>
      <c r="F52" s="5">
        <v>70</v>
      </c>
      <c r="G52" s="5">
        <v>22845.267305841073</v>
      </c>
    </row>
    <row r="53" spans="1:7">
      <c r="A53" s="5">
        <v>26</v>
      </c>
      <c r="B53" s="5">
        <v>22862.885946335089</v>
      </c>
      <c r="C53" s="5">
        <v>-945.31217289438428</v>
      </c>
      <c r="D53" s="5">
        <v>-0.69401607894181805</v>
      </c>
      <c r="F53" s="5">
        <v>72.857142857142861</v>
      </c>
      <c r="G53" s="5">
        <v>23079.842857342279</v>
      </c>
    </row>
    <row r="54" spans="1:7">
      <c r="A54" s="5">
        <v>27</v>
      </c>
      <c r="B54" s="5">
        <v>23416.244347747182</v>
      </c>
      <c r="C54" s="5">
        <v>301.97180283146008</v>
      </c>
      <c r="D54" s="5">
        <v>0.22169743769447517</v>
      </c>
      <c r="F54" s="5">
        <v>75.714285714285722</v>
      </c>
      <c r="G54" s="5">
        <v>23718.216150578643</v>
      </c>
    </row>
    <row r="55" spans="1:7">
      <c r="A55" s="5">
        <v>28</v>
      </c>
      <c r="B55" s="5">
        <v>24063.318706589132</v>
      </c>
      <c r="C55" s="5">
        <v>1557.9265275170001</v>
      </c>
      <c r="D55" s="5">
        <v>1.1437767236152914</v>
      </c>
      <c r="F55" s="5">
        <v>78.571428571428569</v>
      </c>
      <c r="G55" s="5">
        <v>24043.612849930672</v>
      </c>
    </row>
    <row r="56" spans="1:7">
      <c r="A56" s="5">
        <v>29</v>
      </c>
      <c r="B56" s="5">
        <v>24806.760341035842</v>
      </c>
      <c r="C56" s="5">
        <v>-1961.4930351947696</v>
      </c>
      <c r="D56" s="5">
        <v>-1.4400615417756315</v>
      </c>
      <c r="F56" s="5">
        <v>81.428571428571431</v>
      </c>
      <c r="G56" s="5">
        <v>24944.791223251686</v>
      </c>
    </row>
    <row r="57" spans="1:7">
      <c r="A57" s="5">
        <v>30</v>
      </c>
      <c r="B57" s="5">
        <v>25546.244442322713</v>
      </c>
      <c r="C57" s="5">
        <v>-320.6724282799878</v>
      </c>
      <c r="D57" s="5">
        <v>-0.23542680151701936</v>
      </c>
      <c r="F57" s="5">
        <v>84.285714285714292</v>
      </c>
      <c r="G57" s="5">
        <v>25225.572014042726</v>
      </c>
    </row>
    <row r="58" spans="1:7">
      <c r="A58" s="5">
        <v>31</v>
      </c>
      <c r="B58" s="5">
        <v>25905.116822115036</v>
      </c>
      <c r="C58" s="5">
        <v>1603.8071234773488</v>
      </c>
      <c r="D58" s="5">
        <v>1.1774606983073983</v>
      </c>
      <c r="F58" s="5">
        <v>87.142857142857153</v>
      </c>
      <c r="G58" s="5">
        <v>25621.245234106133</v>
      </c>
    </row>
    <row r="59" spans="1:7">
      <c r="A59" s="5">
        <v>32</v>
      </c>
      <c r="B59" s="5">
        <v>26795.758710588525</v>
      </c>
      <c r="C59" s="5">
        <v>2254.1157563241613</v>
      </c>
      <c r="D59" s="5">
        <v>1.6548952013335048</v>
      </c>
      <c r="F59" s="5">
        <v>90</v>
      </c>
      <c r="G59" s="5">
        <v>26410.242403030679</v>
      </c>
    </row>
    <row r="60" spans="1:7">
      <c r="A60" s="5">
        <v>33</v>
      </c>
      <c r="B60" s="5">
        <v>27357.387166744447</v>
      </c>
      <c r="C60" s="5">
        <v>-2412.5959434927609</v>
      </c>
      <c r="D60" s="5">
        <v>-1.7712459701509136</v>
      </c>
      <c r="F60" s="5">
        <v>92.857142857142861</v>
      </c>
      <c r="G60" s="5">
        <v>27508.923945592385</v>
      </c>
    </row>
    <row r="61" spans="1:7">
      <c r="A61" s="5">
        <v>34</v>
      </c>
      <c r="B61" s="5">
        <v>27437.011965224854</v>
      </c>
      <c r="C61" s="5">
        <v>-1026.7695621941748</v>
      </c>
      <c r="D61" s="5">
        <v>-0.75381932652889205</v>
      </c>
      <c r="F61" s="5">
        <v>95.714285714285722</v>
      </c>
      <c r="G61" s="5">
        <v>28875.418562758801</v>
      </c>
    </row>
    <row r="62" spans="1:7" ht="17" thickBot="1">
      <c r="A62" s="6">
        <v>35</v>
      </c>
      <c r="B62" s="6">
        <v>27101.102466143122</v>
      </c>
      <c r="C62" s="6">
        <v>1774.3160966156793</v>
      </c>
      <c r="D62" s="6">
        <v>1.3026425930877601</v>
      </c>
      <c r="F62" s="6">
        <v>98.571428571428569</v>
      </c>
      <c r="G62" s="6">
        <v>29049.874466912686</v>
      </c>
    </row>
  </sheetData>
  <sortState xmlns:xlrd2="http://schemas.microsoft.com/office/spreadsheetml/2017/richdata2" ref="G28:G62">
    <sortCondition ref="G28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64B-71A3-0D42-86F6-7FE81E0EF07D}">
  <sheetPr>
    <tabColor theme="4" tint="0.59999389629810485"/>
  </sheetPr>
  <dimension ref="A1:I61"/>
  <sheetViews>
    <sheetView workbookViewId="0">
      <selection activeCell="D18" sqref="D18"/>
    </sheetView>
  </sheetViews>
  <sheetFormatPr baseColWidth="10" defaultRowHeight="16"/>
  <cols>
    <col min="1" max="1" width="48.33203125" bestFit="1" customWidth="1"/>
    <col min="2" max="2" width="31.33203125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7.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0.93423817921375429</v>
      </c>
    </row>
    <row r="5" spans="1:9">
      <c r="A5" s="5" t="s">
        <v>48</v>
      </c>
      <c r="B5" s="9">
        <v>0.87280097550063096</v>
      </c>
    </row>
    <row r="6" spans="1:9">
      <c r="A6" s="5" t="s">
        <v>49</v>
      </c>
      <c r="B6" s="5">
        <v>0.86049139248456297</v>
      </c>
    </row>
    <row r="7" spans="1:9">
      <c r="A7" s="5" t="s">
        <v>50</v>
      </c>
      <c r="B7" s="5">
        <v>1529.106003480857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3</v>
      </c>
      <c r="C12" s="5">
        <v>497357101.00579405</v>
      </c>
      <c r="D12" s="5">
        <v>165785700.33526468</v>
      </c>
      <c r="E12" s="5">
        <v>70.904186954289543</v>
      </c>
      <c r="F12" s="9">
        <v>5.62042960174817E-14</v>
      </c>
    </row>
    <row r="13" spans="1:9">
      <c r="A13" s="5" t="s">
        <v>54</v>
      </c>
      <c r="B13" s="5">
        <v>31</v>
      </c>
      <c r="C13" s="5">
        <v>72483120.266317159</v>
      </c>
      <c r="D13" s="5">
        <v>2338165.1698811986</v>
      </c>
      <c r="E13" s="5"/>
      <c r="F13" s="5"/>
    </row>
    <row r="14" spans="1:9" ht="17" thickBot="1">
      <c r="A14" s="6" t="s">
        <v>55</v>
      </c>
      <c r="B14" s="6">
        <v>34</v>
      </c>
      <c r="C14" s="6">
        <v>569840221.27211118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10306.305835652405</v>
      </c>
      <c r="C17" s="5">
        <v>1055.2231682292593</v>
      </c>
      <c r="D17" s="5">
        <v>9.7669442312824977</v>
      </c>
      <c r="E17" s="9">
        <v>5.6113417361647179E-11</v>
      </c>
      <c r="F17" s="5">
        <v>8154.1639950998124</v>
      </c>
      <c r="G17" s="5">
        <v>12458.447676204998</v>
      </c>
      <c r="H17" s="5">
        <v>8517.15513414214</v>
      </c>
      <c r="I17" s="5">
        <v>12095.45653716267</v>
      </c>
    </row>
    <row r="18" spans="1:9">
      <c r="A18" s="5" t="s">
        <v>39</v>
      </c>
      <c r="B18" s="5">
        <v>-0.79369931336474076</v>
      </c>
      <c r="C18" s="5">
        <v>0.24043717380018709</v>
      </c>
      <c r="D18" s="5">
        <v>-3.3010673882913655</v>
      </c>
      <c r="E18" s="9">
        <v>2.4301336347900639E-3</v>
      </c>
      <c r="F18" s="5">
        <v>-1.2840741623437726</v>
      </c>
      <c r="G18" s="5">
        <v>-0.30332446438570898</v>
      </c>
      <c r="H18" s="5">
        <v>-1.2013650575652028</v>
      </c>
      <c r="I18" s="5">
        <v>-0.38603356916427867</v>
      </c>
    </row>
    <row r="19" spans="1:9">
      <c r="A19" s="5" t="s">
        <v>40</v>
      </c>
      <c r="B19" s="5">
        <v>0.98516505754093986</v>
      </c>
      <c r="C19" s="5">
        <v>0.15522431278943188</v>
      </c>
      <c r="D19" s="5">
        <v>6.3467187571147861</v>
      </c>
      <c r="E19" s="9">
        <v>4.5929859928285706E-7</v>
      </c>
      <c r="F19" s="5">
        <v>0.66858298439925157</v>
      </c>
      <c r="G19" s="5">
        <v>1.301747130682628</v>
      </c>
      <c r="H19" s="5">
        <v>0.72197931969868356</v>
      </c>
      <c r="I19" s="5">
        <v>1.248350795383196</v>
      </c>
    </row>
    <row r="20" spans="1:9" ht="17" thickBot="1">
      <c r="A20" s="6" t="s">
        <v>42</v>
      </c>
      <c r="B20" s="6">
        <v>4.6142348528631763</v>
      </c>
      <c r="C20" s="6">
        <v>2.4270517954133064</v>
      </c>
      <c r="D20" s="6">
        <v>1.90116867781036</v>
      </c>
      <c r="E20" s="11">
        <v>6.6611194048995279E-2</v>
      </c>
      <c r="F20" s="6">
        <v>-0.33576991898280628</v>
      </c>
      <c r="G20" s="6">
        <v>9.5642396247091597</v>
      </c>
      <c r="H20" s="6">
        <v>0.49912294752824771</v>
      </c>
      <c r="I20" s="6">
        <v>8.7293467581981048</v>
      </c>
    </row>
    <row r="24" spans="1:9">
      <c r="A24" t="s">
        <v>69</v>
      </c>
      <c r="F24" t="s">
        <v>74</v>
      </c>
    </row>
    <row r="25" spans="1:9" ht="17" thickBot="1"/>
    <row r="26" spans="1:9">
      <c r="A26" s="7" t="s">
        <v>70</v>
      </c>
      <c r="B26" s="7" t="s">
        <v>71</v>
      </c>
      <c r="C26" s="7" t="s">
        <v>72</v>
      </c>
      <c r="D26" s="7" t="s">
        <v>73</v>
      </c>
      <c r="F26" s="7" t="s">
        <v>75</v>
      </c>
      <c r="G26" s="7" t="s">
        <v>36</v>
      </c>
    </row>
    <row r="27" spans="1:9">
      <c r="A27" s="5">
        <v>1</v>
      </c>
      <c r="B27" s="5">
        <v>14443.840159388537</v>
      </c>
      <c r="C27" s="5">
        <v>-1419.0406203637231</v>
      </c>
      <c r="D27" s="5">
        <v>-0.97188716243076345</v>
      </c>
      <c r="F27" s="5">
        <v>1.4285714285714286</v>
      </c>
      <c r="G27" s="5">
        <v>13024.799539024814</v>
      </c>
    </row>
    <row r="28" spans="1:9">
      <c r="A28" s="5">
        <v>2</v>
      </c>
      <c r="B28" s="5">
        <v>14568.637596302848</v>
      </c>
      <c r="C28" s="5">
        <v>-133.81529048858283</v>
      </c>
      <c r="D28" s="5">
        <v>-9.1648795035523589E-2</v>
      </c>
      <c r="F28" s="5">
        <v>4.2857142857142856</v>
      </c>
      <c r="G28" s="5">
        <v>14434.822305814265</v>
      </c>
    </row>
    <row r="29" spans="1:9">
      <c r="A29" s="5">
        <v>3</v>
      </c>
      <c r="B29" s="5">
        <v>14589.591067412945</v>
      </c>
      <c r="C29" s="5">
        <v>1155.992499142325</v>
      </c>
      <c r="D29" s="5">
        <v>0.79172805461672491</v>
      </c>
      <c r="F29" s="5">
        <v>7.1428571428571432</v>
      </c>
      <c r="G29" s="5">
        <v>15182.776397336605</v>
      </c>
    </row>
    <row r="30" spans="1:9">
      <c r="A30" s="5">
        <v>4</v>
      </c>
      <c r="B30" s="5">
        <v>16916.287972010137</v>
      </c>
      <c r="C30" s="5">
        <v>-7.4925449903639674</v>
      </c>
      <c r="D30" s="5">
        <v>-5.131571419148803E-3</v>
      </c>
      <c r="F30" s="5">
        <v>10</v>
      </c>
      <c r="G30" s="5">
        <v>15745.583566555269</v>
      </c>
    </row>
    <row r="31" spans="1:9">
      <c r="A31" s="5">
        <v>5</v>
      </c>
      <c r="B31" s="5">
        <v>15435.478515260036</v>
      </c>
      <c r="C31" s="5">
        <v>-252.70211792343071</v>
      </c>
      <c r="D31" s="5">
        <v>-0.17307323046601478</v>
      </c>
      <c r="F31" s="5">
        <v>12.857142857142858</v>
      </c>
      <c r="G31" s="5">
        <v>16370.002896506387</v>
      </c>
    </row>
    <row r="32" spans="1:9">
      <c r="A32" s="5">
        <v>6</v>
      </c>
      <c r="B32" s="5">
        <v>15850.400090888679</v>
      </c>
      <c r="C32" s="5">
        <v>585.59547794900027</v>
      </c>
      <c r="D32" s="5">
        <v>0.40106866514523215</v>
      </c>
      <c r="F32" s="5">
        <v>15.714285714285715</v>
      </c>
      <c r="G32" s="5">
        <v>16435.995568837679</v>
      </c>
    </row>
    <row r="33" spans="1:7">
      <c r="A33" s="5">
        <v>7</v>
      </c>
      <c r="B33" s="5">
        <v>16359.84023765287</v>
      </c>
      <c r="C33" s="5">
        <v>1355.9476977343929</v>
      </c>
      <c r="D33" s="5">
        <v>0.92867543144594755</v>
      </c>
      <c r="F33" s="5">
        <v>18.571428571428569</v>
      </c>
      <c r="G33" s="5">
        <v>16908.795427019773</v>
      </c>
    </row>
    <row r="34" spans="1:7">
      <c r="A34" s="5">
        <v>8</v>
      </c>
      <c r="B34" s="5">
        <v>19650.122186807457</v>
      </c>
      <c r="C34" s="5">
        <v>-881.23245972961377</v>
      </c>
      <c r="D34" s="5">
        <v>-0.60354756758758055</v>
      </c>
      <c r="F34" s="5">
        <v>21.428571428571427</v>
      </c>
      <c r="G34" s="5">
        <v>17311.393635386459</v>
      </c>
    </row>
    <row r="35" spans="1:7">
      <c r="A35" s="5">
        <v>9</v>
      </c>
      <c r="B35" s="5">
        <v>17221.686196202605</v>
      </c>
      <c r="C35" s="5">
        <v>-851.68329969621846</v>
      </c>
      <c r="D35" s="5">
        <v>-0.58330963437767136</v>
      </c>
      <c r="F35" s="5">
        <v>24.285714285714285</v>
      </c>
      <c r="G35" s="5">
        <v>17507.88178128091</v>
      </c>
    </row>
    <row r="36" spans="1:7">
      <c r="A36" s="5">
        <v>10</v>
      </c>
      <c r="B36" s="5">
        <v>17857.753592370278</v>
      </c>
      <c r="C36" s="5">
        <v>-349.87181108936784</v>
      </c>
      <c r="D36" s="5">
        <v>-0.23962381119646955</v>
      </c>
      <c r="F36" s="5">
        <v>27.142857142857142</v>
      </c>
      <c r="G36" s="5">
        <v>17715.787935387263</v>
      </c>
    </row>
    <row r="37" spans="1:7">
      <c r="A37" s="5">
        <v>11</v>
      </c>
      <c r="B37" s="5">
        <v>17929.304571031294</v>
      </c>
      <c r="C37" s="5">
        <v>1074.1647397022643</v>
      </c>
      <c r="D37" s="5">
        <v>0.73568501554580423</v>
      </c>
      <c r="F37" s="5">
        <v>30</v>
      </c>
      <c r="G37" s="5">
        <v>18467.912804445743</v>
      </c>
    </row>
    <row r="38" spans="1:7">
      <c r="A38" s="5">
        <v>12</v>
      </c>
      <c r="B38" s="5">
        <v>18598.934289127148</v>
      </c>
      <c r="C38" s="5">
        <v>1505.4128526912573</v>
      </c>
      <c r="D38" s="5">
        <v>1.0310426669209038</v>
      </c>
      <c r="F38" s="5">
        <v>32.857142857142861</v>
      </c>
      <c r="G38" s="5">
        <v>18768.889727077843</v>
      </c>
    </row>
    <row r="39" spans="1:7">
      <c r="A39" s="5">
        <v>13</v>
      </c>
      <c r="B39" s="5">
        <v>18779.111593141995</v>
      </c>
      <c r="C39" s="5">
        <v>-1467.7179577555362</v>
      </c>
      <c r="D39" s="5">
        <v>-1.0052257988542141</v>
      </c>
      <c r="F39" s="5">
        <v>35.714285714285715</v>
      </c>
      <c r="G39" s="5">
        <v>18885.121082843765</v>
      </c>
    </row>
    <row r="40" spans="1:7">
      <c r="A40" s="5">
        <v>14</v>
      </c>
      <c r="B40" s="5">
        <v>18792.559464622092</v>
      </c>
      <c r="C40" s="5">
        <v>251.6299231840967</v>
      </c>
      <c r="D40" s="5">
        <v>0.17233889468462085</v>
      </c>
      <c r="F40" s="5">
        <v>38.571428571428577</v>
      </c>
      <c r="G40" s="5">
        <v>19003.469310733559</v>
      </c>
    </row>
    <row r="41" spans="1:7">
      <c r="A41" s="5">
        <v>15</v>
      </c>
      <c r="B41" s="5">
        <v>19263.948671954815</v>
      </c>
      <c r="C41" s="5">
        <v>1280.0555052496602</v>
      </c>
      <c r="D41" s="5">
        <v>0.87669760463382251</v>
      </c>
      <c r="F41" s="5">
        <v>41.428571428571431</v>
      </c>
      <c r="G41" s="5">
        <v>19044.189387806189</v>
      </c>
    </row>
    <row r="42" spans="1:7">
      <c r="A42" s="5">
        <v>16</v>
      </c>
      <c r="B42" s="5">
        <v>21616.799527663348</v>
      </c>
      <c r="C42" s="5">
        <v>513.65334667350908</v>
      </c>
      <c r="D42" s="5">
        <v>0.35179619695708608</v>
      </c>
      <c r="F42" s="5">
        <v>44.285714285714292</v>
      </c>
      <c r="G42" s="5">
        <v>19751.014987984385</v>
      </c>
    </row>
    <row r="43" spans="1:7">
      <c r="A43" s="5">
        <v>17</v>
      </c>
      <c r="B43" s="5">
        <v>20582.290609183634</v>
      </c>
      <c r="C43" s="5">
        <v>-2114.377804737891</v>
      </c>
      <c r="D43" s="5">
        <v>-1.4481168582944315</v>
      </c>
      <c r="F43" s="5">
        <v>47.142857142857146</v>
      </c>
      <c r="G43" s="5">
        <v>20104.347141818405</v>
      </c>
    </row>
    <row r="44" spans="1:7">
      <c r="A44" s="5">
        <v>18</v>
      </c>
      <c r="B44" s="5">
        <v>20543.540185815029</v>
      </c>
      <c r="C44" s="5">
        <v>-792.52519783064417</v>
      </c>
      <c r="D44" s="5">
        <v>-0.54279282398348672</v>
      </c>
      <c r="F44" s="5">
        <v>50</v>
      </c>
      <c r="G44" s="5">
        <v>20452.234645231969</v>
      </c>
    </row>
    <row r="45" spans="1:7">
      <c r="A45" s="5">
        <v>19</v>
      </c>
      <c r="B45" s="5">
        <v>21917.33834404466</v>
      </c>
      <c r="C45" s="5">
        <v>-128.74893894005436</v>
      </c>
      <c r="D45" s="5">
        <v>-8.8178899981276329E-2</v>
      </c>
      <c r="F45" s="5">
        <v>52.857142857142861</v>
      </c>
      <c r="G45" s="5">
        <v>20544.004177204475</v>
      </c>
    </row>
    <row r="46" spans="1:7">
      <c r="A46" s="5">
        <v>20</v>
      </c>
      <c r="B46" s="5">
        <v>22792.944503014569</v>
      </c>
      <c r="C46" s="5">
        <v>286.89835432770997</v>
      </c>
      <c r="D46" s="5">
        <v>0.1964939012261287</v>
      </c>
      <c r="F46" s="5">
        <v>55.714285714285715</v>
      </c>
      <c r="G46" s="5">
        <v>20586.119060373268</v>
      </c>
    </row>
    <row r="47" spans="1:7">
      <c r="A47" s="5">
        <v>21</v>
      </c>
      <c r="B47" s="5">
        <v>22317.966454037305</v>
      </c>
      <c r="C47" s="5">
        <v>-3432.8453711935399</v>
      </c>
      <c r="D47" s="5">
        <v>-2.3511225112200895</v>
      </c>
      <c r="F47" s="5">
        <v>58.571428571428577</v>
      </c>
      <c r="G47" s="5">
        <v>21788.589405104605</v>
      </c>
    </row>
    <row r="48" spans="1:7">
      <c r="A48" s="5">
        <v>22</v>
      </c>
      <c r="B48" s="5">
        <v>22027.965562912887</v>
      </c>
      <c r="C48" s="5">
        <v>-1575.7309176809176</v>
      </c>
      <c r="D48" s="5">
        <v>-1.0792028278561885</v>
      </c>
      <c r="F48" s="5">
        <v>61.428571428571431</v>
      </c>
      <c r="G48" s="5">
        <v>21917.573773440705</v>
      </c>
    </row>
    <row r="49" spans="1:7">
      <c r="A49" s="5">
        <v>23</v>
      </c>
      <c r="B49" s="5">
        <v>21883.947418725053</v>
      </c>
      <c r="C49" s="5">
        <v>351.16780467624631</v>
      </c>
      <c r="D49" s="5">
        <v>0.24051142463868164</v>
      </c>
      <c r="F49" s="5">
        <v>64.285714285714292</v>
      </c>
      <c r="G49" s="5">
        <v>22130.452874336857</v>
      </c>
    </row>
    <row r="50" spans="1:7">
      <c r="A50" s="5">
        <v>24</v>
      </c>
      <c r="B50" s="5">
        <v>22123.282243457863</v>
      </c>
      <c r="C50" s="5">
        <v>1920.3306064728094</v>
      </c>
      <c r="D50" s="5">
        <v>1.3152158136075283</v>
      </c>
      <c r="F50" s="5">
        <v>67.142857142857153</v>
      </c>
      <c r="G50" s="5">
        <v>22235.115223401299</v>
      </c>
    </row>
    <row r="51" spans="1:7">
      <c r="A51" s="5">
        <v>25</v>
      </c>
      <c r="B51" s="5">
        <v>21729.166721610429</v>
      </c>
      <c r="C51" s="5">
        <v>-1143.0476612371604</v>
      </c>
      <c r="D51" s="5">
        <v>-0.78286226064350384</v>
      </c>
      <c r="F51" s="5">
        <v>70</v>
      </c>
      <c r="G51" s="5">
        <v>22845.267305841073</v>
      </c>
    </row>
    <row r="52" spans="1:7">
      <c r="A52" s="5">
        <v>26</v>
      </c>
      <c r="B52" s="5">
        <v>22224.33320363555</v>
      </c>
      <c r="C52" s="5">
        <v>-306.75943019484475</v>
      </c>
      <c r="D52" s="5">
        <v>-0.21009655952239659</v>
      </c>
      <c r="F52" s="5">
        <v>72.857142857142861</v>
      </c>
      <c r="G52" s="5">
        <v>23079.842857342279</v>
      </c>
    </row>
    <row r="53" spans="1:7">
      <c r="A53" s="5">
        <v>27</v>
      </c>
      <c r="B53" s="5">
        <v>22392.319535225331</v>
      </c>
      <c r="C53" s="5">
        <v>1325.8966153533111</v>
      </c>
      <c r="D53" s="5">
        <v>0.90809373648654834</v>
      </c>
      <c r="F53" s="5">
        <v>75.714285714285722</v>
      </c>
      <c r="G53" s="5">
        <v>23718.216150578643</v>
      </c>
    </row>
    <row r="54" spans="1:7">
      <c r="A54" s="5">
        <v>28</v>
      </c>
      <c r="B54" s="5">
        <v>22995.456651874454</v>
      </c>
      <c r="C54" s="5">
        <v>2625.7885822316784</v>
      </c>
      <c r="D54" s="5">
        <v>1.7983771413633896</v>
      </c>
      <c r="F54" s="5">
        <v>78.571428571428569</v>
      </c>
      <c r="G54" s="5">
        <v>24043.612849930672</v>
      </c>
    </row>
    <row r="55" spans="1:7">
      <c r="A55" s="5">
        <v>29</v>
      </c>
      <c r="B55" s="5">
        <v>24077.088425060421</v>
      </c>
      <c r="C55" s="5">
        <v>-1231.8211192193485</v>
      </c>
      <c r="D55" s="5">
        <v>-0.84366234130318296</v>
      </c>
      <c r="F55" s="5">
        <v>81.428571428571431</v>
      </c>
      <c r="G55" s="5">
        <v>24944.791223251686</v>
      </c>
    </row>
    <row r="56" spans="1:7">
      <c r="A56" s="5">
        <v>30</v>
      </c>
      <c r="B56" s="5">
        <v>25977.675674720616</v>
      </c>
      <c r="C56" s="5">
        <v>-752.10366067789073</v>
      </c>
      <c r="D56" s="5">
        <v>-0.51510850509879569</v>
      </c>
      <c r="F56" s="5">
        <v>84.285714285714292</v>
      </c>
      <c r="G56" s="5">
        <v>25225.572014042726</v>
      </c>
    </row>
    <row r="57" spans="1:7">
      <c r="A57" s="5">
        <v>31</v>
      </c>
      <c r="B57" s="5">
        <v>25972.066293643911</v>
      </c>
      <c r="C57" s="5">
        <v>1536.8576519484741</v>
      </c>
      <c r="D57" s="5">
        <v>1.0525789050558405</v>
      </c>
      <c r="F57" s="5">
        <v>87.142857142857153</v>
      </c>
      <c r="G57" s="5">
        <v>25621.245234106133</v>
      </c>
    </row>
    <row r="58" spans="1:7">
      <c r="A58" s="5">
        <v>32</v>
      </c>
      <c r="B58" s="5">
        <v>27017.243473541133</v>
      </c>
      <c r="C58" s="5">
        <v>2032.6309933715529</v>
      </c>
      <c r="D58" s="5">
        <v>1.3921292597743629</v>
      </c>
      <c r="F58" s="5">
        <v>90</v>
      </c>
      <c r="G58" s="5">
        <v>26410.242403030679</v>
      </c>
    </row>
    <row r="59" spans="1:7">
      <c r="A59" s="5">
        <v>33</v>
      </c>
      <c r="B59" s="5">
        <v>27367.087825128739</v>
      </c>
      <c r="C59" s="5">
        <v>-2422.296601877053</v>
      </c>
      <c r="D59" s="5">
        <v>-1.6590074569962279</v>
      </c>
      <c r="F59" s="5">
        <v>92.857142857142861</v>
      </c>
      <c r="G59" s="5">
        <v>27508.923945592385</v>
      </c>
    </row>
    <row r="60" spans="1:7">
      <c r="A60" s="5">
        <v>34</v>
      </c>
      <c r="B60" s="5">
        <v>27784.531740140534</v>
      </c>
      <c r="C60" s="5">
        <v>-1374.2893371098544</v>
      </c>
      <c r="D60" s="5">
        <v>-0.94123744242092344</v>
      </c>
      <c r="F60" s="5">
        <v>95.714285714285722</v>
      </c>
      <c r="G60" s="5">
        <v>28875.418562758801</v>
      </c>
    </row>
    <row r="61" spans="1:7" ht="17" thickBot="1">
      <c r="A61" s="6">
        <v>35</v>
      </c>
      <c r="B61" s="6">
        <v>26039.339070730981</v>
      </c>
      <c r="C61" s="6">
        <v>2836.0794920278204</v>
      </c>
      <c r="D61" s="6">
        <v>1.9424033465853165</v>
      </c>
      <c r="F61" s="6">
        <v>98.571428571428569</v>
      </c>
      <c r="G61" s="6">
        <v>29049.874466912686</v>
      </c>
    </row>
  </sheetData>
  <sortState xmlns:xlrd2="http://schemas.microsoft.com/office/spreadsheetml/2017/richdata2" ref="G27:G61">
    <sortCondition ref="G2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C0CF-D1F7-1947-9DE6-9C2E97EBD4BF}">
  <sheetPr>
    <tabColor theme="4" tint="0.59999389629810485"/>
  </sheetPr>
  <dimension ref="A1:I60"/>
  <sheetViews>
    <sheetView workbookViewId="0">
      <selection activeCell="D18" sqref="D18"/>
    </sheetView>
  </sheetViews>
  <sheetFormatPr baseColWidth="10" defaultRowHeight="16"/>
  <cols>
    <col min="1" max="1" width="39.6640625" bestFit="1" customWidth="1"/>
    <col min="2" max="2" width="31.33203125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7.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0.90999355956343964</v>
      </c>
    </row>
    <row r="5" spans="1:9">
      <c r="A5" s="5" t="s">
        <v>48</v>
      </c>
      <c r="B5" s="9">
        <v>0.82808827844693944</v>
      </c>
    </row>
    <row r="6" spans="1:9">
      <c r="A6" s="5" t="s">
        <v>49</v>
      </c>
      <c r="B6" s="5">
        <v>0.81734379584987316</v>
      </c>
    </row>
    <row r="7" spans="1:9">
      <c r="A7" s="5" t="s">
        <v>50</v>
      </c>
      <c r="B7" s="5">
        <v>1749.6625875531824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2</v>
      </c>
      <c r="C12" s="5">
        <v>471878007.82304561</v>
      </c>
      <c r="D12" s="5">
        <v>235939003.91152281</v>
      </c>
      <c r="E12" s="5">
        <v>77.071024217866423</v>
      </c>
      <c r="F12" s="9">
        <v>5.8195289239866669E-13</v>
      </c>
    </row>
    <row r="13" spans="1:9">
      <c r="A13" s="5" t="s">
        <v>54</v>
      </c>
      <c r="B13" s="5">
        <v>32</v>
      </c>
      <c r="C13" s="5">
        <v>97962213.449065536</v>
      </c>
      <c r="D13" s="5">
        <v>3061319.170283298</v>
      </c>
      <c r="E13" s="5"/>
      <c r="F13" s="5"/>
    </row>
    <row r="14" spans="1:9" ht="17" thickBot="1">
      <c r="A14" s="6" t="s">
        <v>55</v>
      </c>
      <c r="B14" s="6">
        <v>34</v>
      </c>
      <c r="C14" s="6">
        <v>569840221.27211118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8673.4304977218726</v>
      </c>
      <c r="C17" s="5">
        <v>1066.5488920376704</v>
      </c>
      <c r="D17" s="5">
        <v>8.1322390023312003</v>
      </c>
      <c r="E17" s="9">
        <v>2.7480208595772705E-9</v>
      </c>
      <c r="F17" s="5">
        <v>6500.9414970999142</v>
      </c>
      <c r="G17" s="5">
        <v>10845.919498343832</v>
      </c>
      <c r="H17" s="5">
        <v>6866.8153298981515</v>
      </c>
      <c r="I17" s="5">
        <v>10480.045665545595</v>
      </c>
    </row>
    <row r="18" spans="1:9">
      <c r="A18" s="5" t="s">
        <v>40</v>
      </c>
      <c r="B18" s="5">
        <v>0.48970009445606355</v>
      </c>
      <c r="C18" s="5">
        <v>4.5293272368028603E-2</v>
      </c>
      <c r="D18" s="5">
        <v>10.811762296109359</v>
      </c>
      <c r="E18" s="9">
        <v>3.2466602469138376E-12</v>
      </c>
      <c r="F18" s="5">
        <v>0.39744071773520606</v>
      </c>
      <c r="G18" s="5">
        <v>0.58195947117692104</v>
      </c>
      <c r="H18" s="5">
        <v>0.41297833001438111</v>
      </c>
      <c r="I18" s="5">
        <v>0.56642185889774599</v>
      </c>
    </row>
    <row r="19" spans="1:9" ht="17" thickBot="1">
      <c r="A19" s="6" t="s">
        <v>42</v>
      </c>
      <c r="B19" s="6">
        <v>4.8650843743899781</v>
      </c>
      <c r="C19" s="6">
        <v>2.7757655575067774</v>
      </c>
      <c r="D19" s="6">
        <v>1.7527000294505597</v>
      </c>
      <c r="E19" s="11">
        <v>8.9231032958109205E-2</v>
      </c>
      <c r="F19" s="6">
        <v>-0.7889650433236941</v>
      </c>
      <c r="G19" s="6">
        <v>10.51913379210365</v>
      </c>
      <c r="H19" s="6">
        <v>0.16324632837821351</v>
      </c>
      <c r="I19" s="6">
        <v>9.5669224204017418</v>
      </c>
    </row>
    <row r="23" spans="1:9">
      <c r="A23" t="s">
        <v>69</v>
      </c>
      <c r="F23" t="s">
        <v>74</v>
      </c>
    </row>
    <row r="24" spans="1:9" ht="17" thickBot="1"/>
    <row r="25" spans="1:9">
      <c r="A25" s="7" t="s">
        <v>70</v>
      </c>
      <c r="B25" s="7" t="s">
        <v>71</v>
      </c>
      <c r="C25" s="7" t="s">
        <v>72</v>
      </c>
      <c r="D25" s="7" t="s">
        <v>73</v>
      </c>
      <c r="F25" s="7" t="s">
        <v>75</v>
      </c>
      <c r="G25" s="7" t="s">
        <v>36</v>
      </c>
    </row>
    <row r="26" spans="1:9">
      <c r="A26" s="5">
        <v>1</v>
      </c>
      <c r="B26" s="5">
        <v>13565.449797999747</v>
      </c>
      <c r="C26" s="5">
        <v>-540.65025897493251</v>
      </c>
      <c r="D26" s="5">
        <v>-0.31851257209948086</v>
      </c>
      <c r="F26" s="5">
        <v>1.4285714285714286</v>
      </c>
      <c r="G26" s="5">
        <v>13024.799539024814</v>
      </c>
    </row>
    <row r="27" spans="1:9">
      <c r="A27" s="5">
        <v>2</v>
      </c>
      <c r="B27" s="5">
        <v>13795.615413319234</v>
      </c>
      <c r="C27" s="5">
        <v>639.20689249503084</v>
      </c>
      <c r="D27" s="5">
        <v>0.37657511127123755</v>
      </c>
      <c r="F27" s="5">
        <v>4.2857142857142856</v>
      </c>
      <c r="G27" s="5">
        <v>14434.822305814265</v>
      </c>
    </row>
    <row r="28" spans="1:9">
      <c r="A28" s="5">
        <v>3</v>
      </c>
      <c r="B28" s="5">
        <v>14067.408728324504</v>
      </c>
      <c r="C28" s="5">
        <v>1678.1748382307651</v>
      </c>
      <c r="D28" s="5">
        <v>0.98866092318341869</v>
      </c>
      <c r="F28" s="5">
        <v>7.1428571428571432</v>
      </c>
      <c r="G28" s="5">
        <v>15182.776397336605</v>
      </c>
    </row>
    <row r="29" spans="1:9">
      <c r="A29" s="5">
        <v>4</v>
      </c>
      <c r="B29" s="5">
        <v>16708.643355186097</v>
      </c>
      <c r="C29" s="5">
        <v>200.15207183367602</v>
      </c>
      <c r="D29" s="5">
        <v>0.11791532539289885</v>
      </c>
      <c r="F29" s="5">
        <v>10</v>
      </c>
      <c r="G29" s="5">
        <v>15745.583566555269</v>
      </c>
    </row>
    <row r="30" spans="1:9">
      <c r="A30" s="5">
        <v>5</v>
      </c>
      <c r="B30" s="5">
        <v>15134.882715087073</v>
      </c>
      <c r="C30" s="5">
        <v>47.893682249532503</v>
      </c>
      <c r="D30" s="5">
        <v>2.8215541687775535E-2</v>
      </c>
      <c r="F30" s="5">
        <v>12.857142857142858</v>
      </c>
      <c r="G30" s="5">
        <v>16370.002896506387</v>
      </c>
    </row>
    <row r="31" spans="1:9">
      <c r="A31" s="5">
        <v>6</v>
      </c>
      <c r="B31" s="5">
        <v>15579.111198629753</v>
      </c>
      <c r="C31" s="5">
        <v>856.88437020792662</v>
      </c>
      <c r="D31" s="5">
        <v>0.50481515585369374</v>
      </c>
      <c r="F31" s="5">
        <v>15.714285714285715</v>
      </c>
      <c r="G31" s="5">
        <v>16435.995568837679</v>
      </c>
    </row>
    <row r="32" spans="1:9">
      <c r="A32" s="5">
        <v>7</v>
      </c>
      <c r="B32" s="5">
        <v>16283.269300652695</v>
      </c>
      <c r="C32" s="5">
        <v>1432.518634734568</v>
      </c>
      <c r="D32" s="5">
        <v>0.84393780888006442</v>
      </c>
      <c r="F32" s="5">
        <v>18.571428571428569</v>
      </c>
      <c r="G32" s="5">
        <v>16908.795427019773</v>
      </c>
    </row>
    <row r="33" spans="1:7">
      <c r="A33" s="5">
        <v>8</v>
      </c>
      <c r="B33" s="5">
        <v>19495.540170832901</v>
      </c>
      <c r="C33" s="5">
        <v>-726.65044375505749</v>
      </c>
      <c r="D33" s="5">
        <v>-0.42809061498735662</v>
      </c>
      <c r="F33" s="5">
        <v>21.428571428571427</v>
      </c>
      <c r="G33" s="5">
        <v>17311.393635386459</v>
      </c>
    </row>
    <row r="34" spans="1:7">
      <c r="A34" s="5">
        <v>9</v>
      </c>
      <c r="B34" s="5">
        <v>17049.531137234822</v>
      </c>
      <c r="C34" s="5">
        <v>-679.52824072843578</v>
      </c>
      <c r="D34" s="5">
        <v>-0.40032957383394968</v>
      </c>
      <c r="F34" s="5">
        <v>24.285714285714285</v>
      </c>
      <c r="G34" s="5">
        <v>17507.88178128091</v>
      </c>
    </row>
    <row r="35" spans="1:7">
      <c r="A35" s="5">
        <v>10</v>
      </c>
      <c r="B35" s="5">
        <v>17579.162128290896</v>
      </c>
      <c r="C35" s="5">
        <v>-71.280347009986144</v>
      </c>
      <c r="D35" s="5">
        <v>-4.199329657094808E-2</v>
      </c>
      <c r="F35" s="5">
        <v>27.142857142857142</v>
      </c>
      <c r="G35" s="5">
        <v>17715.787935387263</v>
      </c>
    </row>
    <row r="36" spans="1:7">
      <c r="A36" s="5">
        <v>11</v>
      </c>
      <c r="B36" s="5">
        <v>17903.900597129279</v>
      </c>
      <c r="C36" s="5">
        <v>1099.5687136042798</v>
      </c>
      <c r="D36" s="5">
        <v>0.64778746214649452</v>
      </c>
      <c r="F36" s="5">
        <v>30</v>
      </c>
      <c r="G36" s="5">
        <v>18467.912804445743</v>
      </c>
    </row>
    <row r="37" spans="1:7">
      <c r="A37" s="5">
        <v>12</v>
      </c>
      <c r="B37" s="5">
        <v>18753.284784836891</v>
      </c>
      <c r="C37" s="5">
        <v>1351.0623569815143</v>
      </c>
      <c r="D37" s="5">
        <v>0.79594957968737701</v>
      </c>
      <c r="F37" s="5">
        <v>32.857142857142861</v>
      </c>
      <c r="G37" s="5">
        <v>18768.889727077843</v>
      </c>
    </row>
    <row r="38" spans="1:7">
      <c r="A38" s="5">
        <v>13</v>
      </c>
      <c r="B38" s="5">
        <v>19197.077638843304</v>
      </c>
      <c r="C38" s="5">
        <v>-1885.6840034568449</v>
      </c>
      <c r="D38" s="5">
        <v>-1.1109105232773666</v>
      </c>
      <c r="F38" s="5">
        <v>35.714285714285715</v>
      </c>
      <c r="G38" s="5">
        <v>18885.121082843765</v>
      </c>
    </row>
    <row r="39" spans="1:7">
      <c r="A39" s="5">
        <v>14</v>
      </c>
      <c r="B39" s="5">
        <v>19386.641828172538</v>
      </c>
      <c r="C39" s="5">
        <v>-342.45244036634904</v>
      </c>
      <c r="D39" s="5">
        <v>-0.2017485533247238</v>
      </c>
      <c r="F39" s="5">
        <v>38.571428571428577</v>
      </c>
      <c r="G39" s="5">
        <v>19003.469310733559</v>
      </c>
    </row>
    <row r="40" spans="1:7">
      <c r="A40" s="5">
        <v>15</v>
      </c>
      <c r="B40" s="5">
        <v>20041.459313313688</v>
      </c>
      <c r="C40" s="5">
        <v>502.54486389078738</v>
      </c>
      <c r="D40" s="5">
        <v>0.29606359108515617</v>
      </c>
      <c r="F40" s="5">
        <v>41.428571428571431</v>
      </c>
      <c r="G40" s="5">
        <v>19044.189387806189</v>
      </c>
    </row>
    <row r="41" spans="1:7">
      <c r="A41" s="5">
        <v>16</v>
      </c>
      <c r="B41" s="5">
        <v>22350.216807297726</v>
      </c>
      <c r="C41" s="5">
        <v>-219.76393296086826</v>
      </c>
      <c r="D41" s="5">
        <v>-0.12946923520350981</v>
      </c>
      <c r="F41" s="5">
        <v>44.285714285714292</v>
      </c>
      <c r="G41" s="5">
        <v>19751.014987984385</v>
      </c>
    </row>
    <row r="42" spans="1:7">
      <c r="A42" s="5">
        <v>17</v>
      </c>
      <c r="B42" s="5">
        <v>21521.126418084456</v>
      </c>
      <c r="C42" s="5">
        <v>-3053.2136136387126</v>
      </c>
      <c r="D42" s="5">
        <v>-1.7987356985513008</v>
      </c>
      <c r="F42" s="5">
        <v>47.142857142857146</v>
      </c>
      <c r="G42" s="5">
        <v>20104.347141818405</v>
      </c>
    </row>
    <row r="43" spans="1:7">
      <c r="A43" s="5">
        <v>18</v>
      </c>
      <c r="B43" s="5">
        <v>21361.167493315112</v>
      </c>
      <c r="C43" s="5">
        <v>-1610.1525053307269</v>
      </c>
      <c r="D43" s="5">
        <v>-0.94858701615657881</v>
      </c>
      <c r="F43" s="5">
        <v>50</v>
      </c>
      <c r="G43" s="5">
        <v>20452.234645231969</v>
      </c>
    </row>
    <row r="44" spans="1:7">
      <c r="A44" s="5">
        <v>19</v>
      </c>
      <c r="B44" s="5">
        <v>22654.971851597526</v>
      </c>
      <c r="C44" s="5">
        <v>-866.38244649292028</v>
      </c>
      <c r="D44" s="5">
        <v>-0.51041074497496097</v>
      </c>
      <c r="F44" s="5">
        <v>52.857142857142861</v>
      </c>
      <c r="G44" s="5">
        <v>20544.004177204475</v>
      </c>
    </row>
    <row r="45" spans="1:7">
      <c r="A45" s="5">
        <v>20</v>
      </c>
      <c r="B45" s="5">
        <v>23505.138745718737</v>
      </c>
      <c r="C45" s="5">
        <v>-425.29588837645861</v>
      </c>
      <c r="D45" s="5">
        <v>-0.25055400429651931</v>
      </c>
      <c r="F45" s="5">
        <v>55.714285714285715</v>
      </c>
      <c r="G45" s="5">
        <v>20586.119060373268</v>
      </c>
    </row>
    <row r="46" spans="1:7">
      <c r="A46" s="5">
        <v>21</v>
      </c>
      <c r="B46" s="5">
        <v>23269.179461443997</v>
      </c>
      <c r="C46" s="5">
        <v>-4384.0583786002317</v>
      </c>
      <c r="D46" s="5">
        <v>-2.5827745149882246</v>
      </c>
      <c r="F46" s="5">
        <v>58.571428571428577</v>
      </c>
      <c r="G46" s="5">
        <v>21788.589405104605</v>
      </c>
    </row>
    <row r="47" spans="1:7">
      <c r="A47" s="5">
        <v>22</v>
      </c>
      <c r="B47" s="5">
        <v>22955.477862352094</v>
      </c>
      <c r="C47" s="5">
        <v>-2503.2432171201253</v>
      </c>
      <c r="D47" s="5">
        <v>-1.4747323661459266</v>
      </c>
      <c r="F47" s="5">
        <v>61.428571428571431</v>
      </c>
      <c r="G47" s="5">
        <v>21917.573773440705</v>
      </c>
    </row>
    <row r="48" spans="1:7">
      <c r="A48" s="5">
        <v>23</v>
      </c>
      <c r="B48" s="5">
        <v>22844.008352877187</v>
      </c>
      <c r="C48" s="5">
        <v>-608.89312947588769</v>
      </c>
      <c r="D48" s="5">
        <v>-0.35871640415150402</v>
      </c>
      <c r="F48" s="5">
        <v>64.285714285714292</v>
      </c>
      <c r="G48" s="5">
        <v>22130.452874336857</v>
      </c>
    </row>
    <row r="49" spans="1:7">
      <c r="A49" s="5">
        <v>24</v>
      </c>
      <c r="B49" s="5">
        <v>22824.465313713841</v>
      </c>
      <c r="C49" s="5">
        <v>1219.1475362168312</v>
      </c>
      <c r="D49" s="5">
        <v>0.71823477577798078</v>
      </c>
      <c r="F49" s="5">
        <v>67.142857142857153</v>
      </c>
      <c r="G49" s="5">
        <v>22235.115223401299</v>
      </c>
    </row>
    <row r="50" spans="1:7">
      <c r="A50" s="5">
        <v>25</v>
      </c>
      <c r="B50" s="5">
        <v>22384.76960699357</v>
      </c>
      <c r="C50" s="5">
        <v>-1798.6505466203016</v>
      </c>
      <c r="D50" s="5">
        <v>-1.0596366179466343</v>
      </c>
      <c r="F50" s="5">
        <v>70</v>
      </c>
      <c r="G50" s="5">
        <v>22845.267305841073</v>
      </c>
    </row>
    <row r="51" spans="1:7">
      <c r="A51" s="5">
        <v>26</v>
      </c>
      <c r="B51" s="5">
        <v>23025.263692691311</v>
      </c>
      <c r="C51" s="5">
        <v>-1107.6899192506062</v>
      </c>
      <c r="D51" s="5">
        <v>-0.65257189728921439</v>
      </c>
      <c r="F51" s="5">
        <v>72.857142857142861</v>
      </c>
      <c r="G51" s="5">
        <v>23079.842857342279</v>
      </c>
    </row>
    <row r="52" spans="1:7">
      <c r="A52" s="5">
        <v>27</v>
      </c>
      <c r="B52" s="5">
        <v>23337.871554774993</v>
      </c>
      <c r="C52" s="5">
        <v>380.34459580365001</v>
      </c>
      <c r="D52" s="5">
        <v>0.22407190874789701</v>
      </c>
      <c r="F52" s="5">
        <v>75.714285714285722</v>
      </c>
      <c r="G52" s="5">
        <v>23718.216150578643</v>
      </c>
    </row>
    <row r="53" spans="1:7">
      <c r="A53" s="5">
        <v>28</v>
      </c>
      <c r="B53" s="5">
        <v>23813.118205587481</v>
      </c>
      <c r="C53" s="5">
        <v>1808.1270285186511</v>
      </c>
      <c r="D53" s="5">
        <v>1.0652194851954546</v>
      </c>
      <c r="F53" s="5">
        <v>78.571428571428569</v>
      </c>
      <c r="G53" s="5">
        <v>24043.612849930672</v>
      </c>
    </row>
    <row r="54" spans="1:7">
      <c r="A54" s="5">
        <v>29</v>
      </c>
      <c r="B54" s="5">
        <v>23770.702229911603</v>
      </c>
      <c r="C54" s="5">
        <v>-925.43492407053054</v>
      </c>
      <c r="D54" s="5">
        <v>-0.54520025299767627</v>
      </c>
      <c r="F54" s="5">
        <v>81.428571428571431</v>
      </c>
      <c r="G54" s="5">
        <v>24944.791223251686</v>
      </c>
    </row>
    <row r="55" spans="1:7">
      <c r="A55" s="5">
        <v>30</v>
      </c>
      <c r="B55" s="5">
        <v>24467.998773424559</v>
      </c>
      <c r="C55" s="5">
        <v>757.57324061816689</v>
      </c>
      <c r="D55" s="5">
        <v>0.44630812141018328</v>
      </c>
      <c r="F55" s="5">
        <v>84.285714285714292</v>
      </c>
      <c r="G55" s="5">
        <v>25225.572014042726</v>
      </c>
    </row>
    <row r="56" spans="1:7">
      <c r="A56" s="5">
        <v>31</v>
      </c>
      <c r="B56" s="5">
        <v>24744.154706081692</v>
      </c>
      <c r="C56" s="5">
        <v>2764.7692395106933</v>
      </c>
      <c r="D56" s="5">
        <v>1.628804845867847</v>
      </c>
      <c r="F56" s="5">
        <v>87.142857142857153</v>
      </c>
      <c r="G56" s="5">
        <v>25621.245234106133</v>
      </c>
    </row>
    <row r="57" spans="1:7">
      <c r="A57" s="5">
        <v>32</v>
      </c>
      <c r="B57" s="5">
        <v>25554.381004313851</v>
      </c>
      <c r="C57" s="5">
        <v>3495.4934625988353</v>
      </c>
      <c r="D57" s="5">
        <v>2.0592954410864284</v>
      </c>
      <c r="F57" s="5">
        <v>90</v>
      </c>
      <c r="G57" s="5">
        <v>26410.242403030679</v>
      </c>
    </row>
    <row r="58" spans="1:7">
      <c r="A58" s="5">
        <v>33</v>
      </c>
      <c r="B58" s="5">
        <v>25657.063823264165</v>
      </c>
      <c r="C58" s="5">
        <v>-712.27260001247851</v>
      </c>
      <c r="D58" s="5">
        <v>-0.41962021491693774</v>
      </c>
      <c r="F58" s="5">
        <v>92.857142857142861</v>
      </c>
      <c r="G58" s="5">
        <v>27508.923945592385</v>
      </c>
    </row>
    <row r="59" spans="1:7">
      <c r="A59" s="5">
        <v>34</v>
      </c>
      <c r="B59" s="5">
        <v>25847.157201531809</v>
      </c>
      <c r="C59" s="5">
        <v>563.08520149887045</v>
      </c>
      <c r="D59" s="5">
        <v>0.33172964012003792</v>
      </c>
      <c r="F59" s="5">
        <v>95.714285714285722</v>
      </c>
      <c r="G59" s="5">
        <v>28875.418562758801</v>
      </c>
    </row>
    <row r="60" spans="1:7" ht="17" thickBot="1">
      <c r="A60" s="6">
        <v>35</v>
      </c>
      <c r="B60" s="6">
        <v>25210.668455511124</v>
      </c>
      <c r="C60" s="6">
        <v>3664.7501072476771</v>
      </c>
      <c r="D60" s="6">
        <v>2.1590093843188685</v>
      </c>
      <c r="F60" s="6">
        <v>98.571428571428569</v>
      </c>
      <c r="G60" s="6">
        <v>29049.874466912686</v>
      </c>
    </row>
  </sheetData>
  <sortState xmlns:xlrd2="http://schemas.microsoft.com/office/spreadsheetml/2017/richdata2" ref="G26:G60">
    <sortCondition ref="G26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23BD-2E65-0D44-87F9-6E80D0C45E81}">
  <sheetPr>
    <tabColor theme="4" tint="0.59999389629810485"/>
  </sheetPr>
  <dimension ref="A1:I61"/>
  <sheetViews>
    <sheetView workbookViewId="0">
      <selection activeCell="D18" sqref="D18"/>
    </sheetView>
  </sheetViews>
  <sheetFormatPr baseColWidth="10" defaultRowHeight="16"/>
  <cols>
    <col min="1" max="1" width="39.6640625" bestFit="1" customWidth="1"/>
    <col min="2" max="2" width="31.33203125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7.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0.9403152983061106</v>
      </c>
    </row>
    <row r="5" spans="1:9">
      <c r="A5" s="5" t="s">
        <v>48</v>
      </c>
      <c r="B5" s="9">
        <v>0.88419286022850985</v>
      </c>
    </row>
    <row r="6" spans="1:9">
      <c r="A6" s="5" t="s">
        <v>49</v>
      </c>
      <c r="B6" s="5">
        <v>0.87298571766997857</v>
      </c>
    </row>
    <row r="7" spans="1:9">
      <c r="A7" s="5" t="s">
        <v>50</v>
      </c>
      <c r="B7" s="5">
        <v>1459.0271410979728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3</v>
      </c>
      <c r="C12" s="5">
        <v>503848655.1198349</v>
      </c>
      <c r="D12" s="5">
        <v>167949551.70661163</v>
      </c>
      <c r="E12" s="5">
        <v>78.895477202208752</v>
      </c>
      <c r="F12" s="9">
        <v>1.3206646244700023E-14</v>
      </c>
    </row>
    <row r="13" spans="1:9">
      <c r="A13" s="5" t="s">
        <v>54</v>
      </c>
      <c r="B13" s="5">
        <v>31</v>
      </c>
      <c r="C13" s="5">
        <v>65991566.152276248</v>
      </c>
      <c r="D13" s="5">
        <v>2128760.198460524</v>
      </c>
      <c r="E13" s="5"/>
      <c r="F13" s="5"/>
    </row>
    <row r="14" spans="1:9" ht="17" thickBot="1">
      <c r="A14" s="6" t="s">
        <v>55</v>
      </c>
      <c r="B14" s="6">
        <v>34</v>
      </c>
      <c r="C14" s="6">
        <v>569840221.27211118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9453.8024537404344</v>
      </c>
      <c r="C17" s="5">
        <v>911.89618811381331</v>
      </c>
      <c r="D17" s="5">
        <v>10.367191547641944</v>
      </c>
      <c r="E17" s="9">
        <v>1.3450498263081371E-11</v>
      </c>
      <c r="F17" s="5">
        <v>7593.9779163646836</v>
      </c>
      <c r="G17" s="5">
        <v>11313.626991116185</v>
      </c>
      <c r="H17" s="5">
        <v>7907.6653390614856</v>
      </c>
      <c r="I17" s="5">
        <v>10999.939568419384</v>
      </c>
    </row>
    <row r="18" spans="1:9">
      <c r="A18" s="5" t="s">
        <v>40</v>
      </c>
      <c r="B18" s="5">
        <v>2.7923899668488064</v>
      </c>
      <c r="C18" s="5">
        <v>0.59538615456157751</v>
      </c>
      <c r="D18" s="5">
        <v>4.6900485432097918</v>
      </c>
      <c r="E18" s="9">
        <v>5.2118743963446706E-5</v>
      </c>
      <c r="F18" s="5">
        <v>1.5780918988222188</v>
      </c>
      <c r="G18" s="5">
        <v>4.0066880348753937</v>
      </c>
      <c r="H18" s="5">
        <v>1.7829015589218955</v>
      </c>
      <c r="I18" s="5">
        <v>3.8018783747757174</v>
      </c>
    </row>
    <row r="19" spans="1:9">
      <c r="A19" s="5" t="s">
        <v>42</v>
      </c>
      <c r="B19" s="5">
        <v>3.2198337545427145</v>
      </c>
      <c r="C19" s="5">
        <v>2.3532956800619789</v>
      </c>
      <c r="D19" s="5">
        <v>1.3682232036638564</v>
      </c>
      <c r="E19" s="10">
        <v>0.18107812453029079</v>
      </c>
      <c r="F19" s="5">
        <v>-1.5797444282902711</v>
      </c>
      <c r="G19" s="5">
        <v>8.0194119373757005</v>
      </c>
      <c r="H19" s="5">
        <v>-0.77022327188641881</v>
      </c>
      <c r="I19" s="5">
        <v>7.2098907809718478</v>
      </c>
    </row>
    <row r="20" spans="1:9" ht="17" thickBot="1">
      <c r="A20" s="6" t="s">
        <v>43</v>
      </c>
      <c r="B20" s="6">
        <v>-2.6071956424813871</v>
      </c>
      <c r="C20" s="6">
        <v>0.67276172851645788</v>
      </c>
      <c r="D20" s="6">
        <v>-3.8753626016013882</v>
      </c>
      <c r="E20" s="13">
        <v>5.1590555310852934E-4</v>
      </c>
      <c r="F20" s="6">
        <v>-3.9793022340115929</v>
      </c>
      <c r="G20" s="6">
        <v>-1.2350890509511814</v>
      </c>
      <c r="H20" s="6">
        <v>-3.7478757893590644</v>
      </c>
      <c r="I20" s="6">
        <v>-1.4665154956037099</v>
      </c>
    </row>
    <row r="24" spans="1:9">
      <c r="A24" t="s">
        <v>69</v>
      </c>
      <c r="F24" t="s">
        <v>74</v>
      </c>
    </row>
    <row r="25" spans="1:9" ht="17" thickBot="1"/>
    <row r="26" spans="1:9">
      <c r="A26" s="7" t="s">
        <v>70</v>
      </c>
      <c r="B26" s="7" t="s">
        <v>71</v>
      </c>
      <c r="C26" s="7" t="s">
        <v>72</v>
      </c>
      <c r="D26" s="7" t="s">
        <v>73</v>
      </c>
      <c r="F26" s="7" t="s">
        <v>75</v>
      </c>
      <c r="G26" s="7" t="s">
        <v>36</v>
      </c>
    </row>
    <row r="27" spans="1:9">
      <c r="A27" s="5">
        <v>1</v>
      </c>
      <c r="B27" s="5">
        <v>14297.878154077673</v>
      </c>
      <c r="C27" s="5">
        <v>-1273.0786150528584</v>
      </c>
      <c r="D27" s="5">
        <v>-0.91379854835807095</v>
      </c>
      <c r="F27" s="5">
        <v>1.4285714285714286</v>
      </c>
      <c r="G27" s="5">
        <v>13024.799539024814</v>
      </c>
    </row>
    <row r="28" spans="1:9">
      <c r="A28" s="5">
        <v>2</v>
      </c>
      <c r="B28" s="5">
        <v>14536.336431814765</v>
      </c>
      <c r="C28" s="5">
        <v>-101.51412600050026</v>
      </c>
      <c r="D28" s="5">
        <v>-7.2865461629990455E-2</v>
      </c>
      <c r="F28" s="5">
        <v>4.2857142857142856</v>
      </c>
      <c r="G28" s="5">
        <v>14434.822305814265</v>
      </c>
    </row>
    <row r="29" spans="1:9">
      <c r="A29" s="5">
        <v>3</v>
      </c>
      <c r="B29" s="5">
        <v>14774.584189304711</v>
      </c>
      <c r="C29" s="5">
        <v>970.99937725055861</v>
      </c>
      <c r="D29" s="5">
        <v>0.69697017206695489</v>
      </c>
      <c r="F29" s="5">
        <v>7.1428571428571432</v>
      </c>
      <c r="G29" s="5">
        <v>15182.776397336605</v>
      </c>
    </row>
    <row r="30" spans="1:9">
      <c r="A30" s="5">
        <v>4</v>
      </c>
      <c r="B30" s="5">
        <v>16572.300048184046</v>
      </c>
      <c r="C30" s="5">
        <v>336.49537883572702</v>
      </c>
      <c r="D30" s="5">
        <v>0.24153181513972688</v>
      </c>
      <c r="F30" s="5">
        <v>10</v>
      </c>
      <c r="G30" s="5">
        <v>15745.583566555269</v>
      </c>
    </row>
    <row r="31" spans="1:9">
      <c r="A31" s="5">
        <v>5</v>
      </c>
      <c r="B31" s="5">
        <v>15703.966832818132</v>
      </c>
      <c r="C31" s="5">
        <v>-521.19043548152695</v>
      </c>
      <c r="D31" s="5">
        <v>-0.37410341963945065</v>
      </c>
      <c r="F31" s="5">
        <v>12.857142857142858</v>
      </c>
      <c r="G31" s="5">
        <v>16370.002896506387</v>
      </c>
    </row>
    <row r="32" spans="1:9">
      <c r="A32" s="5">
        <v>6</v>
      </c>
      <c r="B32" s="5">
        <v>15987.306443815931</v>
      </c>
      <c r="C32" s="5">
        <v>448.68912502174862</v>
      </c>
      <c r="D32" s="5">
        <v>0.32206296316736349</v>
      </c>
      <c r="F32" s="5">
        <v>15.714285714285715</v>
      </c>
      <c r="G32" s="5">
        <v>16435.995568837679</v>
      </c>
    </row>
    <row r="33" spans="1:7">
      <c r="A33" s="5">
        <v>7</v>
      </c>
      <c r="B33" s="5">
        <v>16552.109125341238</v>
      </c>
      <c r="C33" s="5">
        <v>1163.6788100460253</v>
      </c>
      <c r="D33" s="5">
        <v>0.83527285338223523</v>
      </c>
      <c r="F33" s="5">
        <v>18.571428571428569</v>
      </c>
      <c r="G33" s="5">
        <v>16908.795427019773</v>
      </c>
    </row>
    <row r="34" spans="1:7">
      <c r="A34" s="5">
        <v>8</v>
      </c>
      <c r="B34" s="5">
        <v>18752.658360908084</v>
      </c>
      <c r="C34" s="5">
        <v>16.231366169758985</v>
      </c>
      <c r="D34" s="5">
        <v>1.1650654302427527E-2</v>
      </c>
      <c r="F34" s="5">
        <v>21.428571428571427</v>
      </c>
      <c r="G34" s="5">
        <v>17311.393635386459</v>
      </c>
    </row>
    <row r="35" spans="1:7">
      <c r="A35" s="5">
        <v>9</v>
      </c>
      <c r="B35" s="5">
        <v>17349.783779909267</v>
      </c>
      <c r="C35" s="5">
        <v>-979.78088340288014</v>
      </c>
      <c r="D35" s="5">
        <v>-0.70327341797769993</v>
      </c>
      <c r="F35" s="5">
        <v>24.285714285714285</v>
      </c>
      <c r="G35" s="5">
        <v>17507.88178128091</v>
      </c>
    </row>
    <row r="36" spans="1:7">
      <c r="A36" s="5">
        <v>10</v>
      </c>
      <c r="B36" s="5">
        <v>17554.801002045424</v>
      </c>
      <c r="C36" s="5">
        <v>-46.919220764513739</v>
      </c>
      <c r="D36" s="5">
        <v>-3.3677979755338476E-2</v>
      </c>
      <c r="F36" s="5">
        <v>27.142857142857142</v>
      </c>
      <c r="G36" s="5">
        <v>17715.787935387263</v>
      </c>
    </row>
    <row r="37" spans="1:7">
      <c r="A37" s="5">
        <v>11</v>
      </c>
      <c r="B37" s="5">
        <v>17936.22502772088</v>
      </c>
      <c r="C37" s="5">
        <v>1067.2442830126784</v>
      </c>
      <c r="D37" s="5">
        <v>0.76605345893736765</v>
      </c>
      <c r="F37" s="5">
        <v>30</v>
      </c>
      <c r="G37" s="5">
        <v>18467.912804445743</v>
      </c>
    </row>
    <row r="38" spans="1:7">
      <c r="A38" s="5">
        <v>12</v>
      </c>
      <c r="B38" s="5">
        <v>18500.642824493181</v>
      </c>
      <c r="C38" s="5">
        <v>1603.7043173252241</v>
      </c>
      <c r="D38" s="5">
        <v>1.1511171893391003</v>
      </c>
      <c r="F38" s="5">
        <v>32.857142857142861</v>
      </c>
      <c r="G38" s="5">
        <v>18768.889727077843</v>
      </c>
    </row>
    <row r="39" spans="1:7">
      <c r="A39" s="5">
        <v>13</v>
      </c>
      <c r="B39" s="5">
        <v>18784.940730986906</v>
      </c>
      <c r="C39" s="5">
        <v>-1473.5470956004465</v>
      </c>
      <c r="D39" s="5">
        <v>-1.0576921024166537</v>
      </c>
      <c r="F39" s="5">
        <v>35.714285714285715</v>
      </c>
      <c r="G39" s="5">
        <v>18885.121082843765</v>
      </c>
    </row>
    <row r="40" spans="1:7">
      <c r="A40" s="5">
        <v>14</v>
      </c>
      <c r="B40" s="5">
        <v>18949.872107281582</v>
      </c>
      <c r="C40" s="5">
        <v>94.317280524606758</v>
      </c>
      <c r="D40" s="5">
        <v>6.7699663641658234E-2</v>
      </c>
      <c r="F40" s="5">
        <v>38.571428571428577</v>
      </c>
      <c r="G40" s="5">
        <v>19003.469310733559</v>
      </c>
    </row>
    <row r="41" spans="1:7">
      <c r="A41" s="5">
        <v>15</v>
      </c>
      <c r="B41" s="5">
        <v>19355.489526890189</v>
      </c>
      <c r="C41" s="5">
        <v>1188.514650314286</v>
      </c>
      <c r="D41" s="5">
        <v>0.85309968239031442</v>
      </c>
      <c r="F41" s="5">
        <v>41.428571428571431</v>
      </c>
      <c r="G41" s="5">
        <v>19044.189387806189</v>
      </c>
    </row>
    <row r="42" spans="1:7">
      <c r="A42" s="5">
        <v>16</v>
      </c>
      <c r="B42" s="5">
        <v>20271.809849632977</v>
      </c>
      <c r="C42" s="5">
        <v>1858.6430247038807</v>
      </c>
      <c r="D42" s="5">
        <v>1.3341087328057439</v>
      </c>
      <c r="F42" s="5">
        <v>44.285714285714292</v>
      </c>
      <c r="G42" s="5">
        <v>19751.014987984385</v>
      </c>
    </row>
    <row r="43" spans="1:7">
      <c r="A43" s="5">
        <v>17</v>
      </c>
      <c r="B43" s="5">
        <v>20055.966766674581</v>
      </c>
      <c r="C43" s="5">
        <v>-1588.0539622288379</v>
      </c>
      <c r="D43" s="5">
        <v>-1.1398835768981497</v>
      </c>
      <c r="F43" s="5">
        <v>47.142857142857146</v>
      </c>
      <c r="G43" s="5">
        <v>20104.347141818405</v>
      </c>
    </row>
    <row r="44" spans="1:7">
      <c r="A44" s="5">
        <v>18</v>
      </c>
      <c r="B44" s="5">
        <v>20193.320567519979</v>
      </c>
      <c r="C44" s="5">
        <v>-442.30557953559401</v>
      </c>
      <c r="D44" s="5">
        <v>-0.31748094087144774</v>
      </c>
      <c r="F44" s="5">
        <v>50</v>
      </c>
      <c r="G44" s="5">
        <v>20452.234645231969</v>
      </c>
    </row>
    <row r="45" spans="1:7">
      <c r="A45" s="5">
        <v>19</v>
      </c>
      <c r="B45" s="5">
        <v>20951.968017954387</v>
      </c>
      <c r="C45" s="5">
        <v>836.62138715021865</v>
      </c>
      <c r="D45" s="5">
        <v>0.60051547489975166</v>
      </c>
      <c r="F45" s="5">
        <v>52.857142857142861</v>
      </c>
      <c r="G45" s="5">
        <v>20544.004177204475</v>
      </c>
    </row>
    <row r="46" spans="1:7">
      <c r="A46" s="5">
        <v>20</v>
      </c>
      <c r="B46" s="5">
        <v>21665.057994769908</v>
      </c>
      <c r="C46" s="5">
        <v>1414.7848625723709</v>
      </c>
      <c r="D46" s="5">
        <v>1.0155133692226281</v>
      </c>
      <c r="F46" s="5">
        <v>55.714285714285715</v>
      </c>
      <c r="G46" s="5">
        <v>20586.119060373268</v>
      </c>
    </row>
    <row r="47" spans="1:7">
      <c r="A47" s="5">
        <v>21</v>
      </c>
      <c r="B47" s="5">
        <v>21939.993317148568</v>
      </c>
      <c r="C47" s="5">
        <v>-3054.872234304803</v>
      </c>
      <c r="D47" s="5">
        <v>-2.1927458211299862</v>
      </c>
      <c r="F47" s="5">
        <v>58.571428571428577</v>
      </c>
      <c r="G47" s="5">
        <v>21788.589405104605</v>
      </c>
    </row>
    <row r="48" spans="1:7">
      <c r="A48" s="5">
        <v>22</v>
      </c>
      <c r="B48" s="5">
        <v>22113.114061104279</v>
      </c>
      <c r="C48" s="5">
        <v>-1660.8794158723103</v>
      </c>
      <c r="D48" s="5">
        <v>-1.19215669894738</v>
      </c>
      <c r="F48" s="5">
        <v>61.428571428571431</v>
      </c>
      <c r="G48" s="5">
        <v>21917.573773440705</v>
      </c>
    </row>
    <row r="49" spans="1:7">
      <c r="A49" s="5">
        <v>23</v>
      </c>
      <c r="B49" s="5">
        <v>22411.334567718513</v>
      </c>
      <c r="C49" s="5">
        <v>-176.21934431721456</v>
      </c>
      <c r="D49" s="5">
        <v>-0.12648785324462919</v>
      </c>
      <c r="F49" s="5">
        <v>64.285714285714292</v>
      </c>
      <c r="G49" s="5">
        <v>22130.452874336857</v>
      </c>
    </row>
    <row r="50" spans="1:7">
      <c r="A50" s="5">
        <v>24</v>
      </c>
      <c r="B50" s="5">
        <v>22652.052845894345</v>
      </c>
      <c r="C50" s="5">
        <v>1391.5600040363279</v>
      </c>
      <c r="D50" s="5">
        <v>0.99884288103350982</v>
      </c>
      <c r="F50" s="5">
        <v>67.142857142857153</v>
      </c>
      <c r="G50" s="5">
        <v>22235.115223401299</v>
      </c>
    </row>
    <row r="51" spans="1:7">
      <c r="A51" s="5">
        <v>25</v>
      </c>
      <c r="B51" s="5">
        <v>22818.069827066145</v>
      </c>
      <c r="C51" s="5">
        <v>-2231.9507666928766</v>
      </c>
      <c r="D51" s="5">
        <v>-1.6020639625039585</v>
      </c>
      <c r="F51" s="5">
        <v>70</v>
      </c>
      <c r="G51" s="5">
        <v>22845.267305841073</v>
      </c>
    </row>
    <row r="52" spans="1:7">
      <c r="A52" s="5">
        <v>26</v>
      </c>
      <c r="B52" s="5">
        <v>23301.756901550885</v>
      </c>
      <c r="C52" s="5">
        <v>-1384.1831281101804</v>
      </c>
      <c r="D52" s="5">
        <v>-0.99354785963182579</v>
      </c>
      <c r="F52" s="5">
        <v>72.857142857142861</v>
      </c>
      <c r="G52" s="5">
        <v>23079.842857342279</v>
      </c>
    </row>
    <row r="53" spans="1:7">
      <c r="A53" s="5">
        <v>27</v>
      </c>
      <c r="B53" s="5">
        <v>24034.780499459259</v>
      </c>
      <c r="C53" s="5">
        <v>-316.56434888061631</v>
      </c>
      <c r="D53" s="5">
        <v>-0.22722559239361217</v>
      </c>
      <c r="F53" s="5">
        <v>75.714285714285722</v>
      </c>
      <c r="G53" s="5">
        <v>23718.216150578643</v>
      </c>
    </row>
    <row r="54" spans="1:7">
      <c r="A54" s="5">
        <v>28</v>
      </c>
      <c r="B54" s="5">
        <v>24666.026587035238</v>
      </c>
      <c r="C54" s="5">
        <v>955.2186470708948</v>
      </c>
      <c r="D54" s="5">
        <v>0.68564297816101649</v>
      </c>
      <c r="F54" s="5">
        <v>78.571428571428569</v>
      </c>
      <c r="G54" s="5">
        <v>24043.612849930672</v>
      </c>
    </row>
    <row r="55" spans="1:7">
      <c r="A55" s="5">
        <v>29</v>
      </c>
      <c r="B55" s="5">
        <v>25001.014065477924</v>
      </c>
      <c r="C55" s="5">
        <v>-2155.7467596368515</v>
      </c>
      <c r="D55" s="5">
        <v>-1.5473657606776929</v>
      </c>
      <c r="F55" s="5">
        <v>81.428571428571431</v>
      </c>
      <c r="G55" s="5">
        <v>24944.791223251686</v>
      </c>
    </row>
    <row r="56" spans="1:7">
      <c r="A56" s="5">
        <v>30</v>
      </c>
      <c r="B56" s="5">
        <v>25006.132288488225</v>
      </c>
      <c r="C56" s="5">
        <v>219.43972555450091</v>
      </c>
      <c r="D56" s="5">
        <v>0.15751085619757318</v>
      </c>
      <c r="F56" s="5">
        <v>84.285714285714292</v>
      </c>
      <c r="G56" s="5">
        <v>25225.572014042726</v>
      </c>
    </row>
    <row r="57" spans="1:7">
      <c r="A57" s="5">
        <v>31</v>
      </c>
      <c r="B57" s="5">
        <v>25571.394889845062</v>
      </c>
      <c r="C57" s="5">
        <v>1937.5290557473236</v>
      </c>
      <c r="D57" s="5">
        <v>1.390732055042788</v>
      </c>
      <c r="F57" s="5">
        <v>87.142857142857153</v>
      </c>
      <c r="G57" s="5">
        <v>25621.245234106133</v>
      </c>
    </row>
    <row r="58" spans="1:7">
      <c r="A58" s="5">
        <v>32</v>
      </c>
      <c r="B58" s="5">
        <v>26345.484551970003</v>
      </c>
      <c r="C58" s="5">
        <v>2704.3899149426834</v>
      </c>
      <c r="D58" s="5">
        <v>1.9411743699474706</v>
      </c>
      <c r="F58" s="5">
        <v>90</v>
      </c>
      <c r="G58" s="5">
        <v>26410.242403030679</v>
      </c>
    </row>
    <row r="59" spans="1:7">
      <c r="A59" s="5">
        <v>33</v>
      </c>
      <c r="B59" s="5">
        <v>26923.697290718876</v>
      </c>
      <c r="C59" s="5">
        <v>-1978.9060674671891</v>
      </c>
      <c r="D59" s="5">
        <v>-1.4204319123791223</v>
      </c>
      <c r="F59" s="5">
        <v>92.857142857142861</v>
      </c>
      <c r="G59" s="5">
        <v>27508.923945592385</v>
      </c>
    </row>
    <row r="60" spans="1:7">
      <c r="A60" s="5">
        <v>34</v>
      </c>
      <c r="B60" s="5">
        <v>26820.531462289146</v>
      </c>
      <c r="C60" s="5">
        <v>-410.2890592584663</v>
      </c>
      <c r="D60" s="5">
        <v>-0.29449991722782826</v>
      </c>
      <c r="F60" s="5">
        <v>95.714285714285722</v>
      </c>
      <c r="G60" s="5">
        <v>28875.418562758801</v>
      </c>
    </row>
    <row r="61" spans="1:7" ht="17" thickBot="1">
      <c r="A61" s="6">
        <v>35</v>
      </c>
      <c r="B61" s="6">
        <v>27287.478730429939</v>
      </c>
      <c r="C61" s="6">
        <v>1587.9398323288624</v>
      </c>
      <c r="D61" s="6">
        <v>1.1398016560052144</v>
      </c>
      <c r="F61" s="6">
        <v>98.571428571428569</v>
      </c>
      <c r="G61" s="6">
        <v>29049.874466912686</v>
      </c>
    </row>
  </sheetData>
  <sortState xmlns:xlrd2="http://schemas.microsoft.com/office/spreadsheetml/2017/richdata2" ref="G27:G61">
    <sortCondition ref="G2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B4F-E911-1347-BE27-C9A5CEAAC6B2}">
  <sheetPr>
    <tabColor theme="4" tint="0.59999389629810485"/>
  </sheetPr>
  <dimension ref="A1:I59"/>
  <sheetViews>
    <sheetView workbookViewId="0">
      <selection activeCell="F5" sqref="F5"/>
    </sheetView>
  </sheetViews>
  <sheetFormatPr baseColWidth="10" defaultRowHeight="16"/>
  <cols>
    <col min="1" max="1" width="24.83203125" bestFit="1" customWidth="1"/>
    <col min="2" max="2" width="31.33203125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7.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0.90088011526043965</v>
      </c>
    </row>
    <row r="5" spans="1:9">
      <c r="A5" s="5" t="s">
        <v>48</v>
      </c>
      <c r="B5" s="9">
        <v>0.81158498207166296</v>
      </c>
      <c r="F5" s="92" t="s">
        <v>212</v>
      </c>
    </row>
    <row r="6" spans="1:9">
      <c r="A6" s="5" t="s">
        <v>49</v>
      </c>
      <c r="B6" s="5">
        <v>0.80587543607383461</v>
      </c>
    </row>
    <row r="7" spans="1:9">
      <c r="A7" s="5" t="s">
        <v>50</v>
      </c>
      <c r="B7" s="5">
        <v>1803.754128135492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1</v>
      </c>
      <c r="C12" s="5">
        <v>462473765.76483881</v>
      </c>
      <c r="D12" s="5">
        <v>462473765.76483881</v>
      </c>
      <c r="E12" s="5">
        <v>142.14527431434067</v>
      </c>
      <c r="F12" s="9">
        <v>1.664543784512592E-13</v>
      </c>
    </row>
    <row r="13" spans="1:9">
      <c r="A13" s="5" t="s">
        <v>54</v>
      </c>
      <c r="B13" s="5">
        <v>33</v>
      </c>
      <c r="C13" s="5">
        <v>107366455.50727235</v>
      </c>
      <c r="D13" s="5">
        <v>3253528.9547658288</v>
      </c>
      <c r="E13" s="5"/>
      <c r="F13" s="5"/>
    </row>
    <row r="14" spans="1:9" ht="17" thickBot="1">
      <c r="A14" s="6" t="s">
        <v>55</v>
      </c>
      <c r="B14" s="6">
        <v>34</v>
      </c>
      <c r="C14" s="6">
        <v>569840221.27211118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9480.3520234284388</v>
      </c>
      <c r="C17" s="5">
        <v>991.80798222103317</v>
      </c>
      <c r="D17" s="5">
        <v>9.5586567091326948</v>
      </c>
      <c r="E17" s="9">
        <v>4.9518181239990613E-11</v>
      </c>
      <c r="F17" s="5">
        <v>7462.5035114673838</v>
      </c>
      <c r="G17" s="5">
        <v>11498.200535389493</v>
      </c>
      <c r="H17" s="5">
        <v>7801.8555601380876</v>
      </c>
      <c r="I17" s="5">
        <v>11158.848486718791</v>
      </c>
    </row>
    <row r="18" spans="1:9" ht="17" thickBot="1">
      <c r="A18" s="6" t="s">
        <v>40</v>
      </c>
      <c r="B18" s="6">
        <v>0.51857380699283639</v>
      </c>
      <c r="C18" s="6">
        <v>4.3495503637110799E-2</v>
      </c>
      <c r="D18" s="6">
        <v>11.922469304399179</v>
      </c>
      <c r="E18" s="13">
        <v>1.6645437845125978E-13</v>
      </c>
      <c r="F18" s="6">
        <v>0.43008153947287109</v>
      </c>
      <c r="G18" s="6">
        <v>0.6070660745128017</v>
      </c>
      <c r="H18" s="6">
        <v>0.44496374301610503</v>
      </c>
      <c r="I18" s="6">
        <v>0.5921838709695677</v>
      </c>
    </row>
    <row r="22" spans="1:9">
      <c r="A22" t="s">
        <v>69</v>
      </c>
      <c r="F22" t="s">
        <v>74</v>
      </c>
    </row>
    <row r="23" spans="1:9" ht="17" thickBot="1"/>
    <row r="24" spans="1:9">
      <c r="A24" s="7" t="s">
        <v>70</v>
      </c>
      <c r="B24" s="7" t="s">
        <v>71</v>
      </c>
      <c r="C24" s="7" t="s">
        <v>72</v>
      </c>
      <c r="D24" s="7" t="s">
        <v>73</v>
      </c>
      <c r="F24" s="7" t="s">
        <v>75</v>
      </c>
      <c r="G24" s="7" t="s">
        <v>36</v>
      </c>
    </row>
    <row r="25" spans="1:9">
      <c r="A25" s="5">
        <v>1</v>
      </c>
      <c r="B25" s="5">
        <v>13991.062568794227</v>
      </c>
      <c r="C25" s="5">
        <v>-966.26302976941224</v>
      </c>
      <c r="D25" s="5">
        <v>-0.54375155736910274</v>
      </c>
      <c r="F25" s="5">
        <v>1.4285714285714286</v>
      </c>
      <c r="G25" s="5">
        <v>13024.799539024814</v>
      </c>
    </row>
    <row r="26" spans="1:9">
      <c r="A26" s="5">
        <v>2</v>
      </c>
      <c r="B26" s="5">
        <v>14188.4317597357</v>
      </c>
      <c r="C26" s="5">
        <v>246.39054607856451</v>
      </c>
      <c r="D26" s="5">
        <v>0.13865297442169014</v>
      </c>
      <c r="F26" s="5">
        <v>4.2857142857142856</v>
      </c>
      <c r="G26" s="5">
        <v>14434.822305814265</v>
      </c>
    </row>
    <row r="27" spans="1:9">
      <c r="A27" s="5">
        <v>3</v>
      </c>
      <c r="B27" s="5">
        <v>14430.398298078559</v>
      </c>
      <c r="C27" s="5">
        <v>1315.1852684767109</v>
      </c>
      <c r="D27" s="5">
        <v>0.74010286633213296</v>
      </c>
      <c r="F27" s="5">
        <v>7.1428571428571432</v>
      </c>
      <c r="G27" s="5">
        <v>15182.776397336605</v>
      </c>
    </row>
    <row r="28" spans="1:9">
      <c r="A28" s="5">
        <v>4</v>
      </c>
      <c r="B28" s="5">
        <v>15099.099222195822</v>
      </c>
      <c r="C28" s="5">
        <v>1809.6962048239511</v>
      </c>
      <c r="D28" s="5">
        <v>1.0183822617872533</v>
      </c>
      <c r="F28" s="5">
        <v>10</v>
      </c>
      <c r="G28" s="5">
        <v>15745.583566555269</v>
      </c>
    </row>
    <row r="29" spans="1:9">
      <c r="A29" s="5">
        <v>5</v>
      </c>
      <c r="B29" s="5">
        <v>15517.536427058341</v>
      </c>
      <c r="C29" s="5">
        <v>-334.76002972173592</v>
      </c>
      <c r="D29" s="5">
        <v>-0.18838171584559077</v>
      </c>
      <c r="F29" s="5">
        <v>12.857142857142858</v>
      </c>
      <c r="G29" s="5">
        <v>16370.002896506387</v>
      </c>
    </row>
    <row r="30" spans="1:9">
      <c r="A30" s="5">
        <v>6</v>
      </c>
      <c r="B30" s="5">
        <v>15928.195024815966</v>
      </c>
      <c r="C30" s="5">
        <v>507.80054402171299</v>
      </c>
      <c r="D30" s="5">
        <v>0.28575794389088482</v>
      </c>
      <c r="F30" s="5">
        <v>15.714285714285715</v>
      </c>
      <c r="G30" s="5">
        <v>16435.995568837679</v>
      </c>
    </row>
    <row r="31" spans="1:9">
      <c r="A31" s="5">
        <v>7</v>
      </c>
      <c r="B31" s="5">
        <v>16613.5940255184</v>
      </c>
      <c r="C31" s="5">
        <v>1102.1939098688636</v>
      </c>
      <c r="D31" s="5">
        <v>0.62024483660205432</v>
      </c>
      <c r="F31" s="5">
        <v>18.571428571428569</v>
      </c>
      <c r="G31" s="5">
        <v>16908.795427019773</v>
      </c>
    </row>
    <row r="32" spans="1:9">
      <c r="A32" s="5">
        <v>8</v>
      </c>
      <c r="B32" s="5">
        <v>17309.468217122085</v>
      </c>
      <c r="C32" s="5">
        <v>1459.4215099557587</v>
      </c>
      <c r="D32" s="5">
        <v>0.82126987626318071</v>
      </c>
      <c r="F32" s="5">
        <v>21.428571428571427</v>
      </c>
      <c r="G32" s="5">
        <v>17311.393635386459</v>
      </c>
    </row>
    <row r="33" spans="1:7">
      <c r="A33" s="5">
        <v>9</v>
      </c>
      <c r="B33" s="5">
        <v>17318.906260409356</v>
      </c>
      <c r="C33" s="5">
        <v>-948.90336390296943</v>
      </c>
      <c r="D33" s="5">
        <v>-0.53398263828654391</v>
      </c>
      <c r="F33" s="5">
        <v>24.285714285714285</v>
      </c>
      <c r="G33" s="5">
        <v>17507.88178128091</v>
      </c>
    </row>
    <row r="34" spans="1:7">
      <c r="A34" s="5">
        <v>10</v>
      </c>
      <c r="B34" s="5">
        <v>17851.429702810303</v>
      </c>
      <c r="C34" s="5">
        <v>-343.54792152939262</v>
      </c>
      <c r="D34" s="5">
        <v>-0.19332698406882481</v>
      </c>
      <c r="F34" s="5">
        <v>27.142857142857142</v>
      </c>
      <c r="G34" s="5">
        <v>17715.787935387263</v>
      </c>
    </row>
    <row r="35" spans="1:7">
      <c r="A35" s="5">
        <v>11</v>
      </c>
      <c r="B35" s="5">
        <v>18135.037717854684</v>
      </c>
      <c r="C35" s="5">
        <v>868.43159287887465</v>
      </c>
      <c r="D35" s="5">
        <v>0.48869822868945584</v>
      </c>
      <c r="F35" s="5">
        <v>30</v>
      </c>
      <c r="G35" s="5">
        <v>18467.912804445743</v>
      </c>
    </row>
    <row r="36" spans="1:7">
      <c r="A36" s="5">
        <v>12</v>
      </c>
      <c r="B36" s="5">
        <v>18923.736620910087</v>
      </c>
      <c r="C36" s="5">
        <v>1180.610520908318</v>
      </c>
      <c r="D36" s="5">
        <v>0.66437273248821471</v>
      </c>
      <c r="F36" s="5">
        <v>32.857142857142861</v>
      </c>
      <c r="G36" s="5">
        <v>18768.889727077843</v>
      </c>
    </row>
    <row r="37" spans="1:7">
      <c r="A37" s="5">
        <v>13</v>
      </c>
      <c r="B37" s="5">
        <v>19390.090045538745</v>
      </c>
      <c r="C37" s="5">
        <v>-2078.6964101522863</v>
      </c>
      <c r="D37" s="5">
        <v>-1.1697585186381403</v>
      </c>
      <c r="F37" s="5">
        <v>35.714285714285715</v>
      </c>
      <c r="G37" s="5">
        <v>18885.121082843765</v>
      </c>
    </row>
    <row r="38" spans="1:7">
      <c r="A38" s="5">
        <v>14</v>
      </c>
      <c r="B38" s="5">
        <v>19535.705570542334</v>
      </c>
      <c r="C38" s="5">
        <v>-491.5161827361444</v>
      </c>
      <c r="D38" s="5">
        <v>-0.2765941380357626</v>
      </c>
      <c r="F38" s="5">
        <v>38.571428571428577</v>
      </c>
      <c r="G38" s="5">
        <v>19003.469310733559</v>
      </c>
    </row>
    <row r="39" spans="1:7">
      <c r="A39" s="5">
        <v>15</v>
      </c>
      <c r="B39" s="5">
        <v>20203.887920852605</v>
      </c>
      <c r="C39" s="5">
        <v>340.11625635187011</v>
      </c>
      <c r="D39" s="5">
        <v>0.19139586052672625</v>
      </c>
      <c r="F39" s="5">
        <v>41.428571428571431</v>
      </c>
      <c r="G39" s="5">
        <v>19044.189387806189</v>
      </c>
    </row>
    <row r="40" spans="1:7">
      <c r="A40" s="5">
        <v>16</v>
      </c>
      <c r="B40" s="5">
        <v>22548.826818693509</v>
      </c>
      <c r="C40" s="5">
        <v>-418.37394435665192</v>
      </c>
      <c r="D40" s="5">
        <v>-0.23543432460711253</v>
      </c>
      <c r="F40" s="5">
        <v>44.285714285714292</v>
      </c>
      <c r="G40" s="5">
        <v>19751.014987984385</v>
      </c>
    </row>
    <row r="41" spans="1:7">
      <c r="A41" s="5">
        <v>17</v>
      </c>
      <c r="B41" s="5">
        <v>22053.640690396052</v>
      </c>
      <c r="C41" s="5">
        <v>-3585.7278859503094</v>
      </c>
      <c r="D41" s="5">
        <v>-2.0178202644807657</v>
      </c>
      <c r="F41" s="5">
        <v>47.142857142857146</v>
      </c>
      <c r="G41" s="5">
        <v>20104.347141818405</v>
      </c>
    </row>
    <row r="42" spans="1:7">
      <c r="A42" s="5">
        <v>18</v>
      </c>
      <c r="B42" s="5">
        <v>21746.17828023</v>
      </c>
      <c r="C42" s="5">
        <v>-1995.1632922456156</v>
      </c>
      <c r="D42" s="5">
        <v>-1.1227513771515325</v>
      </c>
      <c r="F42" s="5">
        <v>50</v>
      </c>
      <c r="G42" s="5">
        <v>20452.234645231969</v>
      </c>
    </row>
    <row r="43" spans="1:7">
      <c r="A43" s="5">
        <v>19</v>
      </c>
      <c r="B43" s="5">
        <v>22929.252563503454</v>
      </c>
      <c r="C43" s="5">
        <v>-1140.6631583988492</v>
      </c>
      <c r="D43" s="5">
        <v>-0.64189289013877149</v>
      </c>
      <c r="F43" s="5">
        <v>52.857142857142861</v>
      </c>
      <c r="G43" s="5">
        <v>20544.004177204475</v>
      </c>
    </row>
    <row r="44" spans="1:7">
      <c r="A44" s="5">
        <v>20</v>
      </c>
      <c r="B44" s="5">
        <v>23655.411465435522</v>
      </c>
      <c r="C44" s="5">
        <v>-575.5686080932428</v>
      </c>
      <c r="D44" s="5">
        <v>-0.32389351282347356</v>
      </c>
      <c r="F44" s="5">
        <v>55.714285714285715</v>
      </c>
      <c r="G44" s="5">
        <v>20586.119060373268</v>
      </c>
    </row>
    <row r="45" spans="1:7">
      <c r="A45" s="5">
        <v>21</v>
      </c>
      <c r="B45" s="5">
        <v>23259.73965069999</v>
      </c>
      <c r="C45" s="5">
        <v>-4374.6185678562251</v>
      </c>
      <c r="D45" s="5">
        <v>-2.4617579125792153</v>
      </c>
      <c r="F45" s="5">
        <v>58.571428571428577</v>
      </c>
      <c r="G45" s="5">
        <v>21788.589405104605</v>
      </c>
    </row>
    <row r="46" spans="1:7">
      <c r="A46" s="5">
        <v>22</v>
      </c>
      <c r="B46" s="5">
        <v>22856.44480100166</v>
      </c>
      <c r="C46" s="5">
        <v>-2404.2101557696915</v>
      </c>
      <c r="D46" s="5">
        <v>-1.3529370121449784</v>
      </c>
      <c r="F46" s="5">
        <v>61.428571428571431</v>
      </c>
      <c r="G46" s="5">
        <v>21917.573773440705</v>
      </c>
    </row>
    <row r="47" spans="1:7">
      <c r="A47" s="5">
        <v>23</v>
      </c>
      <c r="B47" s="5">
        <v>22720.371034046741</v>
      </c>
      <c r="C47" s="5">
        <v>-485.25581064544167</v>
      </c>
      <c r="D47" s="5">
        <v>-0.27307119762600485</v>
      </c>
      <c r="F47" s="5">
        <v>64.285714285714292</v>
      </c>
      <c r="G47" s="5">
        <v>22130.452874336857</v>
      </c>
    </row>
    <row r="48" spans="1:7">
      <c r="A48" s="5">
        <v>24</v>
      </c>
      <c r="B48" s="5">
        <v>22635.791646126207</v>
      </c>
      <c r="C48" s="5">
        <v>1407.8212038044658</v>
      </c>
      <c r="D48" s="5">
        <v>0.7922324962061339</v>
      </c>
      <c r="F48" s="5">
        <v>67.142857142857153</v>
      </c>
      <c r="G48" s="5">
        <v>22235.115223401299</v>
      </c>
    </row>
    <row r="49" spans="1:7">
      <c r="A49" s="5">
        <v>25</v>
      </c>
      <c r="B49" s="5">
        <v>22265.99666435962</v>
      </c>
      <c r="C49" s="5">
        <v>-1679.8776039863515</v>
      </c>
      <c r="D49" s="5">
        <v>-0.94532858571132194</v>
      </c>
      <c r="F49" s="5">
        <v>70</v>
      </c>
      <c r="G49" s="5">
        <v>22845.267305841073</v>
      </c>
    </row>
    <row r="50" spans="1:7">
      <c r="A50" s="5">
        <v>26</v>
      </c>
      <c r="B50" s="5">
        <v>22836.064850386843</v>
      </c>
      <c r="C50" s="5">
        <v>-918.49107694613849</v>
      </c>
      <c r="D50" s="5">
        <v>-0.51686853178918657</v>
      </c>
      <c r="F50" s="5">
        <v>72.857142857142861</v>
      </c>
      <c r="G50" s="5">
        <v>23079.842857342279</v>
      </c>
    </row>
    <row r="51" spans="1:7">
      <c r="A51" s="5">
        <v>27</v>
      </c>
      <c r="B51" s="5">
        <v>23077.460957542007</v>
      </c>
      <c r="C51" s="5">
        <v>640.75519303663532</v>
      </c>
      <c r="D51" s="5">
        <v>0.36057638900782019</v>
      </c>
      <c r="F51" s="5">
        <v>75.714285714285722</v>
      </c>
      <c r="G51" s="5">
        <v>23718.216150578643</v>
      </c>
    </row>
    <row r="52" spans="1:7">
      <c r="A52" s="5">
        <v>28</v>
      </c>
      <c r="B52" s="5">
        <v>23540.028793379621</v>
      </c>
      <c r="C52" s="5">
        <v>2081.2164407265118</v>
      </c>
      <c r="D52" s="5">
        <v>1.1711766320370145</v>
      </c>
      <c r="F52" s="5">
        <v>78.571428571428569</v>
      </c>
      <c r="G52" s="5">
        <v>24043.612849930672</v>
      </c>
    </row>
    <row r="53" spans="1:7">
      <c r="A53" s="5">
        <v>29</v>
      </c>
      <c r="B53" s="5">
        <v>23620.304018702111</v>
      </c>
      <c r="C53" s="5">
        <v>-775.03671286103781</v>
      </c>
      <c r="D53" s="5">
        <v>-0.43614151287252328</v>
      </c>
      <c r="F53" s="5">
        <v>81.428571428571431</v>
      </c>
      <c r="G53" s="5">
        <v>24944.791223251686</v>
      </c>
    </row>
    <row r="54" spans="1:7">
      <c r="A54" s="5">
        <v>30</v>
      </c>
      <c r="B54" s="5">
        <v>24408.173203666323</v>
      </c>
      <c r="C54" s="5">
        <v>817.39881037640225</v>
      </c>
      <c r="D54" s="5">
        <v>0.45998021495232666</v>
      </c>
      <c r="F54" s="5">
        <v>84.285714285714292</v>
      </c>
      <c r="G54" s="5">
        <v>25225.572014042726</v>
      </c>
    </row>
    <row r="55" spans="1:7">
      <c r="A55" s="5">
        <v>31</v>
      </c>
      <c r="B55" s="5">
        <v>24647.546872974221</v>
      </c>
      <c r="C55" s="5">
        <v>2861.3770726181647</v>
      </c>
      <c r="D55" s="5">
        <v>1.6102015616055021</v>
      </c>
      <c r="F55" s="5">
        <v>87.142857142857153</v>
      </c>
      <c r="G55" s="5">
        <v>25621.245234106133</v>
      </c>
    </row>
    <row r="56" spans="1:7">
      <c r="A56" s="5">
        <v>32</v>
      </c>
      <c r="B56" s="5">
        <v>25658.558367087455</v>
      </c>
      <c r="C56" s="5">
        <v>3391.3160998252315</v>
      </c>
      <c r="D56" s="5">
        <v>1.9084176399162649</v>
      </c>
      <c r="F56" s="5">
        <v>90</v>
      </c>
      <c r="G56" s="5">
        <v>26410.242403030679</v>
      </c>
    </row>
    <row r="57" spans="1:7">
      <c r="A57" s="5">
        <v>33</v>
      </c>
      <c r="B57" s="5">
        <v>25726.595250564911</v>
      </c>
      <c r="C57" s="5">
        <v>-781.80402731322465</v>
      </c>
      <c r="D57" s="5">
        <v>-0.43994972829546164</v>
      </c>
      <c r="F57" s="5">
        <v>92.857142857142861</v>
      </c>
      <c r="G57" s="5">
        <v>27508.923945592385</v>
      </c>
    </row>
    <row r="58" spans="1:7">
      <c r="A58" s="5">
        <v>34</v>
      </c>
      <c r="B58" s="5">
        <v>25847.526662355642</v>
      </c>
      <c r="C58" s="5">
        <v>562.71574067503752</v>
      </c>
      <c r="D58" s="5">
        <v>0.31666073410795598</v>
      </c>
      <c r="F58" s="5">
        <v>95.714285714285722</v>
      </c>
      <c r="G58" s="5">
        <v>28875.418562758801</v>
      </c>
    </row>
    <row r="59" spans="1:7" ht="17" thickBot="1">
      <c r="A59" s="6">
        <v>35</v>
      </c>
      <c r="B59" s="6">
        <v>25169.38769495111</v>
      </c>
      <c r="C59" s="6">
        <v>3706.0308678076908</v>
      </c>
      <c r="D59" s="6">
        <v>2.085519153629726</v>
      </c>
      <c r="F59" s="6">
        <v>98.571428571428569</v>
      </c>
      <c r="G59" s="6">
        <v>29049.874466912686</v>
      </c>
    </row>
  </sheetData>
  <sortState xmlns:xlrd2="http://schemas.microsoft.com/office/spreadsheetml/2017/richdata2" ref="G25:G59">
    <sortCondition ref="G25"/>
  </sortState>
  <hyperlinks>
    <hyperlink ref="F5" location="'Титульный лист'!A1" display="Титульные лист" xr:uid="{80D27300-6B87-AC4F-93DC-C09653105421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88E9-2D4C-B84C-916E-0C0082C65AB3}">
  <sheetPr>
    <tabColor theme="9"/>
  </sheetPr>
  <dimension ref="A1:M36"/>
  <sheetViews>
    <sheetView zoomScale="132" workbookViewId="0">
      <selection activeCell="L13" sqref="L13"/>
    </sheetView>
  </sheetViews>
  <sheetFormatPr baseColWidth="10" defaultRowHeight="16"/>
  <cols>
    <col min="1" max="1" width="12.1640625" customWidth="1"/>
    <col min="5" max="5" width="12.1640625" bestFit="1" customWidth="1"/>
    <col min="7" max="7" width="18.5" customWidth="1"/>
    <col min="8" max="8" width="12" bestFit="1" customWidth="1"/>
    <col min="9" max="9" width="11.1640625" bestFit="1" customWidth="1"/>
    <col min="13" max="13" width="20.33203125" customWidth="1"/>
  </cols>
  <sheetData>
    <row r="1" spans="1:13" ht="40">
      <c r="A1" s="69" t="s">
        <v>38</v>
      </c>
      <c r="B1" s="77" t="s">
        <v>96</v>
      </c>
      <c r="C1" s="77" t="s">
        <v>77</v>
      </c>
      <c r="D1" s="77" t="s">
        <v>78</v>
      </c>
      <c r="E1" s="77" t="s">
        <v>79</v>
      </c>
      <c r="I1" s="78" t="s">
        <v>77</v>
      </c>
    </row>
    <row r="2" spans="1:13" ht="19">
      <c r="A2" s="74">
        <v>1</v>
      </c>
      <c r="B2" s="22">
        <f>ABS('(Итог)АД без x3x1x5x4'!C25)</f>
        <v>966.26302976941224</v>
      </c>
      <c r="C2" s="15">
        <v>8698.2999999999993</v>
      </c>
      <c r="D2" s="15">
        <f t="shared" ref="D2:D36" si="0">SQRT(C2)</f>
        <v>93.26467712912536</v>
      </c>
      <c r="E2" s="15">
        <f t="shared" ref="E2:E36" si="1">1/C2</f>
        <v>1.1496499315958291E-4</v>
      </c>
      <c r="H2">
        <f t="array" ref="H2:I6">LINEST(B2:B36,C2:C36,1,1)</f>
        <v>5.2961704538227447E-2</v>
      </c>
      <c r="I2">
        <v>239.30080022347647</v>
      </c>
      <c r="J2" t="s">
        <v>81</v>
      </c>
      <c r="L2" s="159" t="s">
        <v>82</v>
      </c>
      <c r="M2" s="205" t="s">
        <v>80</v>
      </c>
    </row>
    <row r="3" spans="1:13" ht="19">
      <c r="A3" s="74">
        <v>2</v>
      </c>
      <c r="B3" s="22">
        <f>ABS('(Итог)АД без x3x1x5x4'!C26)</f>
        <v>246.39054607856451</v>
      </c>
      <c r="C3" s="15">
        <v>9078.9</v>
      </c>
      <c r="D3" s="15">
        <f t="shared" si="0"/>
        <v>95.283261908899817</v>
      </c>
      <c r="E3" s="15">
        <f t="shared" si="1"/>
        <v>1.1014550220841732E-4</v>
      </c>
      <c r="H3">
        <v>2.4857443845745258E-2</v>
      </c>
      <c r="I3">
        <v>566.81286942925203</v>
      </c>
      <c r="J3" s="17">
        <f>H2/H3</f>
        <v>2.1306174869341068</v>
      </c>
      <c r="L3" s="159"/>
      <c r="M3" s="205"/>
    </row>
    <row r="4" spans="1:13" ht="19">
      <c r="A4" s="74">
        <v>3</v>
      </c>
      <c r="B4" s="22">
        <f>ABS('(Итог)АД без x3x1x5x4'!C27)</f>
        <v>1315.1852684767109</v>
      </c>
      <c r="C4" s="15">
        <v>9545.5</v>
      </c>
      <c r="D4" s="15">
        <f t="shared" si="0"/>
        <v>97.70107471261511</v>
      </c>
      <c r="E4" s="15">
        <f t="shared" si="1"/>
        <v>1.0476140589806715E-4</v>
      </c>
      <c r="H4">
        <v>0.12092668101445198</v>
      </c>
      <c r="I4">
        <v>1030.8356773090461</v>
      </c>
      <c r="L4" s="14">
        <f>_xlfn.T.INV.2T(0.1,33)</f>
        <v>1.6923603090303456</v>
      </c>
      <c r="M4" s="14">
        <f>_xlfn.T.INV.2T(0.05,33)</f>
        <v>2.0345152974493397</v>
      </c>
    </row>
    <row r="5" spans="1:13" ht="19">
      <c r="A5" s="74">
        <v>4</v>
      </c>
      <c r="B5" s="22">
        <f>ABS('(Итог)АД без x3x1x5x4'!C28)</f>
        <v>1809.6962048239511</v>
      </c>
      <c r="C5" s="15">
        <v>10835</v>
      </c>
      <c r="D5" s="15">
        <f t="shared" si="0"/>
        <v>104.09130607308182</v>
      </c>
      <c r="E5" s="15">
        <f t="shared" si="1"/>
        <v>9.2293493308721731E-5</v>
      </c>
      <c r="F5" s="14"/>
      <c r="G5" s="92" t="s">
        <v>212</v>
      </c>
      <c r="H5">
        <v>4.539530875629409</v>
      </c>
      <c r="I5">
        <v>33</v>
      </c>
    </row>
    <row r="6" spans="1:13" ht="19">
      <c r="A6" s="74">
        <v>5</v>
      </c>
      <c r="B6" s="22">
        <f>ABS('(Итог)АД без x3x1x5x4'!C29)</f>
        <v>334.76002972173592</v>
      </c>
      <c r="C6" s="15">
        <v>11641.9</v>
      </c>
      <c r="D6" s="15">
        <f t="shared" si="0"/>
        <v>107.89763667476689</v>
      </c>
      <c r="E6" s="15">
        <f t="shared" si="1"/>
        <v>8.5896631993059549E-5</v>
      </c>
      <c r="F6" s="14"/>
      <c r="H6">
        <v>4823806.2570361719</v>
      </c>
      <c r="I6">
        <v>35066532.389235593</v>
      </c>
    </row>
    <row r="7" spans="1:13" ht="19">
      <c r="A7" s="74">
        <v>6</v>
      </c>
      <c r="B7" s="22">
        <f>ABS('(Итог)АД без x3x1x5x4'!C30)</f>
        <v>507.80054402171299</v>
      </c>
      <c r="C7" s="15">
        <v>12433.8</v>
      </c>
      <c r="D7" s="15">
        <f t="shared" si="0"/>
        <v>111.50695045601417</v>
      </c>
      <c r="E7" s="15">
        <f t="shared" si="1"/>
        <v>8.0425935755762526E-5</v>
      </c>
      <c r="F7" s="14"/>
      <c r="I7" s="78" t="s">
        <v>78</v>
      </c>
    </row>
    <row r="8" spans="1:13" ht="19">
      <c r="A8" s="74">
        <v>7</v>
      </c>
      <c r="B8" s="22">
        <f>ABS('(Итог)АД без x3x1x5x4'!C31)</f>
        <v>1102.1939098688636</v>
      </c>
      <c r="C8" s="15">
        <v>13755.5</v>
      </c>
      <c r="D8" s="15">
        <f t="shared" si="0"/>
        <v>117.28384372964589</v>
      </c>
      <c r="E8" s="15">
        <f t="shared" si="1"/>
        <v>7.269819344989277E-5</v>
      </c>
      <c r="F8" s="14"/>
      <c r="H8">
        <f t="array" ref="H8:I12">LINEST(B2:B36,D2:D36,1,1)</f>
        <v>14.27198877553972</v>
      </c>
      <c r="I8">
        <v>-682.07276685921101</v>
      </c>
      <c r="J8" t="s">
        <v>81</v>
      </c>
    </row>
    <row r="9" spans="1:13" ht="19">
      <c r="A9" s="74">
        <v>8</v>
      </c>
      <c r="B9" s="22">
        <f>ABS('(Итог)АД без x3x1x5x4'!C32)</f>
        <v>1459.4215099557587</v>
      </c>
      <c r="C9" s="15">
        <v>15097.4</v>
      </c>
      <c r="D9" s="15">
        <f t="shared" si="0"/>
        <v>122.87147756904366</v>
      </c>
      <c r="E9" s="15">
        <f t="shared" si="1"/>
        <v>6.6236570535323962E-5</v>
      </c>
      <c r="F9" s="14"/>
      <c r="H9">
        <v>6.8489882647006937</v>
      </c>
      <c r="I9">
        <v>1008.8815111310267</v>
      </c>
      <c r="J9" s="17">
        <f>H8/H9</f>
        <v>2.0838097867821967</v>
      </c>
    </row>
    <row r="10" spans="1:13" ht="19">
      <c r="A10" s="74">
        <v>9</v>
      </c>
      <c r="B10" s="22">
        <f>ABS('(Итог)АД без x3x1x5x4'!C33)</f>
        <v>948.90336390296943</v>
      </c>
      <c r="C10" s="15">
        <v>15115.6</v>
      </c>
      <c r="D10" s="15">
        <f t="shared" si="0"/>
        <v>122.94551638835797</v>
      </c>
      <c r="E10" s="15">
        <f t="shared" si="1"/>
        <v>6.6156818121675625E-5</v>
      </c>
      <c r="F10" s="14"/>
      <c r="H10">
        <v>0.1162828080621728</v>
      </c>
      <c r="I10">
        <v>1033.5548841759726</v>
      </c>
    </row>
    <row r="11" spans="1:13" ht="19">
      <c r="A11" s="74">
        <v>10</v>
      </c>
      <c r="B11" s="22">
        <f>ABS('(Итог)АД без x3x1x5x4'!C34)</f>
        <v>343.54792152939262</v>
      </c>
      <c r="C11" s="15">
        <v>16142.5</v>
      </c>
      <c r="D11" s="15">
        <f t="shared" si="0"/>
        <v>127.05313848937381</v>
      </c>
      <c r="E11" s="15">
        <f t="shared" si="1"/>
        <v>6.1948273191884774E-5</v>
      </c>
      <c r="F11" s="14"/>
      <c r="H11">
        <v>4.3422632274892674</v>
      </c>
      <c r="I11">
        <v>33</v>
      </c>
    </row>
    <row r="12" spans="1:13" ht="19">
      <c r="A12" s="74">
        <v>11</v>
      </c>
      <c r="B12" s="22">
        <f>ABS('(Итог)АД без x3x1x5x4'!C35)</f>
        <v>868.43159287887465</v>
      </c>
      <c r="C12" s="15">
        <v>16689.400000000001</v>
      </c>
      <c r="D12" s="15">
        <f t="shared" si="0"/>
        <v>129.18746069181793</v>
      </c>
      <c r="E12" s="15">
        <f t="shared" si="1"/>
        <v>5.9918271477704403E-5</v>
      </c>
      <c r="F12" s="14"/>
      <c r="H12">
        <v>4638560.5923394933</v>
      </c>
      <c r="I12">
        <v>35251778.053932272</v>
      </c>
    </row>
    <row r="13" spans="1:13" ht="19">
      <c r="A13" s="74">
        <v>12</v>
      </c>
      <c r="B13" s="22">
        <f>ABS('(Итог)АД без x3x1x5x4'!C36)</f>
        <v>1180.610520908318</v>
      </c>
      <c r="C13" s="15">
        <v>18210.3</v>
      </c>
      <c r="D13" s="15">
        <f t="shared" si="0"/>
        <v>134.9455445726164</v>
      </c>
      <c r="E13" s="15">
        <f t="shared" si="1"/>
        <v>5.4913977254630627E-5</v>
      </c>
      <c r="F13" s="14"/>
      <c r="I13" s="78" t="s">
        <v>79</v>
      </c>
    </row>
    <row r="14" spans="1:13" ht="19">
      <c r="A14" s="74">
        <v>13</v>
      </c>
      <c r="B14" s="22">
        <f>ABS('(Итог)АД без x3x1x5x4'!C37)</f>
        <v>2078.6964101522863</v>
      </c>
      <c r="C14" s="15">
        <v>19109.599999999999</v>
      </c>
      <c r="D14" s="15">
        <f t="shared" si="0"/>
        <v>138.23747682882527</v>
      </c>
      <c r="E14" s="15">
        <f t="shared" si="1"/>
        <v>5.2329719094067908E-5</v>
      </c>
      <c r="F14" s="14"/>
      <c r="H14">
        <f t="array" ref="H14:I18">LINEST(B2:B36,E2:E36,1,1)</f>
        <v>-13901079.395228636</v>
      </c>
      <c r="I14">
        <v>2129.0855027515404</v>
      </c>
      <c r="J14" t="s">
        <v>81</v>
      </c>
    </row>
    <row r="15" spans="1:13" ht="19">
      <c r="A15" s="74">
        <v>14</v>
      </c>
      <c r="B15" s="22">
        <f>ABS('(Итог)АД без x3x1x5x4'!C38)</f>
        <v>491.5161827361444</v>
      </c>
      <c r="C15" s="15">
        <v>19390.400000000001</v>
      </c>
      <c r="D15" s="15">
        <f t="shared" si="0"/>
        <v>139.24941651583322</v>
      </c>
      <c r="E15" s="15">
        <f t="shared" si="1"/>
        <v>5.1571911873916984E-5</v>
      </c>
      <c r="F15" s="14"/>
      <c r="H15">
        <v>7534879.1181714823</v>
      </c>
      <c r="I15">
        <v>438.69771999294642</v>
      </c>
      <c r="J15" s="16">
        <f>H14/H15</f>
        <v>-1.8448974664642082</v>
      </c>
    </row>
    <row r="16" spans="1:13" ht="19">
      <c r="A16" s="74">
        <v>15</v>
      </c>
      <c r="B16" s="22">
        <f>ABS('(Итог)АД без x3x1x5x4'!C39)</f>
        <v>340.11625635187011</v>
      </c>
      <c r="C16" s="15">
        <v>20678.900000000001</v>
      </c>
      <c r="D16" s="15">
        <f t="shared" si="0"/>
        <v>143.80159943477682</v>
      </c>
      <c r="E16" s="15">
        <f t="shared" si="1"/>
        <v>4.8358471678861056E-5</v>
      </c>
      <c r="F16" s="14"/>
      <c r="H16">
        <v>9.3497409569707535E-2</v>
      </c>
      <c r="I16">
        <v>1046.7944621266388</v>
      </c>
    </row>
    <row r="17" spans="1:9" ht="19">
      <c r="A17" s="74">
        <v>16</v>
      </c>
      <c r="B17" s="22">
        <f>ABS('(Итог)АД без x3x1x5x4'!C40)</f>
        <v>418.37394435665192</v>
      </c>
      <c r="C17" s="15">
        <v>25200.799999999999</v>
      </c>
      <c r="D17" s="15">
        <f t="shared" si="0"/>
        <v>158.74759840703103</v>
      </c>
      <c r="E17" s="15">
        <f t="shared" si="1"/>
        <v>3.9681279959366374E-5</v>
      </c>
      <c r="F17" s="14"/>
      <c r="H17">
        <v>3.4036466617660577</v>
      </c>
      <c r="I17">
        <v>33</v>
      </c>
    </row>
    <row r="18" spans="1:9" ht="19">
      <c r="A18" s="74">
        <v>17</v>
      </c>
      <c r="B18" s="22">
        <f>ABS('(Итог)АД без x3x1x5x4'!C41)</f>
        <v>3585.7278859503094</v>
      </c>
      <c r="C18" s="15">
        <v>24245.9</v>
      </c>
      <c r="D18" s="15">
        <f t="shared" si="0"/>
        <v>155.71095016086699</v>
      </c>
      <c r="E18" s="15">
        <f t="shared" si="1"/>
        <v>4.1244086629079554E-5</v>
      </c>
      <c r="F18" s="14"/>
      <c r="H18">
        <v>3729643.3302848041</v>
      </c>
      <c r="I18">
        <v>36160695.315986961</v>
      </c>
    </row>
    <row r="19" spans="1:9" ht="19">
      <c r="A19" s="74">
        <v>18</v>
      </c>
      <c r="B19" s="22">
        <f>ABS('(Итог)АД без x3x1x5x4'!C42)</f>
        <v>1995.1632922456156</v>
      </c>
      <c r="C19" s="15">
        <v>23653</v>
      </c>
      <c r="D19" s="15">
        <f t="shared" si="0"/>
        <v>153.79531852432959</v>
      </c>
      <c r="E19" s="15">
        <f t="shared" si="1"/>
        <v>4.2277935145647484E-5</v>
      </c>
      <c r="F19" s="14"/>
    </row>
    <row r="20" spans="1:9" ht="19">
      <c r="A20" s="74">
        <v>19</v>
      </c>
      <c r="B20" s="22">
        <f>ABS('(Итог)АД без x3x1x5x4'!C43)</f>
        <v>1140.6631583988492</v>
      </c>
      <c r="C20" s="15">
        <v>25934.400000000001</v>
      </c>
      <c r="D20" s="15">
        <f t="shared" si="0"/>
        <v>161.04160952995969</v>
      </c>
      <c r="E20" s="15">
        <f t="shared" si="1"/>
        <v>3.8558825343944717E-5</v>
      </c>
      <c r="F20" s="14"/>
    </row>
    <row r="21" spans="1:9" ht="19">
      <c r="A21" s="74">
        <v>20</v>
      </c>
      <c r="B21" s="22">
        <f>ABS('(Итог)АД без x3x1x5x4'!C44)</f>
        <v>575.5686080932428</v>
      </c>
      <c r="C21" s="15">
        <v>27334.7</v>
      </c>
      <c r="D21" s="15">
        <f t="shared" si="0"/>
        <v>165.33209004908878</v>
      </c>
      <c r="E21" s="15">
        <f t="shared" si="1"/>
        <v>3.6583536676824697E-5</v>
      </c>
      <c r="F21" s="14"/>
    </row>
    <row r="22" spans="1:9" ht="19">
      <c r="A22" s="74">
        <v>21</v>
      </c>
      <c r="B22" s="22">
        <f>ABS('(Итог)АД без x3x1x5x4'!C45)</f>
        <v>4374.6185678562251</v>
      </c>
      <c r="C22" s="15">
        <v>26571.7</v>
      </c>
      <c r="D22" s="15">
        <f t="shared" si="0"/>
        <v>163.00828199818559</v>
      </c>
      <c r="E22" s="15">
        <f t="shared" si="1"/>
        <v>3.7634024168570322E-5</v>
      </c>
      <c r="F22" s="14"/>
    </row>
    <row r="23" spans="1:9" ht="19">
      <c r="A23" s="74">
        <v>22</v>
      </c>
      <c r="B23" s="22">
        <f>ABS('(Итог)АД без x3x1x5x4'!C46)</f>
        <v>2404.2101557696915</v>
      </c>
      <c r="C23" s="15">
        <v>25794</v>
      </c>
      <c r="D23" s="15">
        <f t="shared" si="0"/>
        <v>160.60510577189007</v>
      </c>
      <c r="E23" s="15">
        <f t="shared" si="1"/>
        <v>3.8768705900597035E-5</v>
      </c>
      <c r="F23" s="14"/>
    </row>
    <row r="24" spans="1:9" ht="19">
      <c r="A24" s="74">
        <v>23</v>
      </c>
      <c r="B24" s="22">
        <f>ABS('(Итог)АД без x3x1x5x4'!C47)</f>
        <v>485.25581064544167</v>
      </c>
      <c r="C24" s="15">
        <v>25531.599999999999</v>
      </c>
      <c r="D24" s="15">
        <f t="shared" si="0"/>
        <v>159.78610703061764</v>
      </c>
      <c r="E24" s="15">
        <f t="shared" si="1"/>
        <v>3.9167149728179982E-5</v>
      </c>
      <c r="F24" s="14"/>
    </row>
    <row r="25" spans="1:9" ht="19">
      <c r="A25" s="74">
        <v>24</v>
      </c>
      <c r="B25" s="22">
        <f>ABS('(Итог)АД без x3x1x5x4'!C48)</f>
        <v>1407.8212038044658</v>
      </c>
      <c r="C25" s="15">
        <v>25368.5</v>
      </c>
      <c r="D25" s="15">
        <f t="shared" si="0"/>
        <v>159.27491955734902</v>
      </c>
      <c r="E25" s="15">
        <f t="shared" si="1"/>
        <v>3.9418964463803534E-5</v>
      </c>
      <c r="F25" s="14"/>
    </row>
    <row r="26" spans="1:9" ht="19">
      <c r="A26" s="74">
        <v>25</v>
      </c>
      <c r="B26" s="22">
        <f>ABS('(Итог)АД без x3x1x5x4'!C49)</f>
        <v>1679.8776039863515</v>
      </c>
      <c r="C26" s="15">
        <v>24655.4</v>
      </c>
      <c r="D26" s="15">
        <f t="shared" si="0"/>
        <v>157.02038084274284</v>
      </c>
      <c r="E26" s="15">
        <f t="shared" si="1"/>
        <v>4.0559066168060542E-5</v>
      </c>
      <c r="F26" s="14"/>
    </row>
    <row r="27" spans="1:9" ht="19">
      <c r="A27" s="74">
        <v>26</v>
      </c>
      <c r="B27" s="22">
        <f>ABS('(Итог)АД без x3x1x5x4'!C50)</f>
        <v>918.49107694613849</v>
      </c>
      <c r="C27" s="15">
        <v>25754.7</v>
      </c>
      <c r="D27" s="15">
        <f t="shared" si="0"/>
        <v>160.48270934901367</v>
      </c>
      <c r="E27" s="15">
        <f t="shared" si="1"/>
        <v>3.8827864428628558E-5</v>
      </c>
      <c r="F27" s="14"/>
    </row>
    <row r="28" spans="1:9" ht="19">
      <c r="A28" s="74">
        <v>27</v>
      </c>
      <c r="B28" s="22">
        <f>ABS('(Итог)АД без x3x1x5x4'!C51)</f>
        <v>640.75519303663532</v>
      </c>
      <c r="C28" s="15">
        <v>26220.2</v>
      </c>
      <c r="D28" s="15">
        <f t="shared" si="0"/>
        <v>161.92652654830832</v>
      </c>
      <c r="E28" s="15">
        <f t="shared" si="1"/>
        <v>3.81385344123996E-5</v>
      </c>
      <c r="F28" s="14"/>
    </row>
    <row r="29" spans="1:9" ht="19">
      <c r="A29" s="74">
        <v>28</v>
      </c>
      <c r="B29" s="22">
        <f>ABS('(Итог)АД без x3x1x5x4'!C52)</f>
        <v>2081.2164407265118</v>
      </c>
      <c r="C29" s="15">
        <v>27112.2</v>
      </c>
      <c r="D29" s="15">
        <f t="shared" si="0"/>
        <v>164.65782702319376</v>
      </c>
      <c r="E29" s="15">
        <f t="shared" si="1"/>
        <v>3.6883764504540388E-5</v>
      </c>
      <c r="F29" s="14"/>
    </row>
    <row r="30" spans="1:9" ht="19">
      <c r="A30" s="74">
        <v>29</v>
      </c>
      <c r="B30" s="22">
        <f>ABS('(Итог)АД без x3x1x5x4'!C53)</f>
        <v>775.03671286103781</v>
      </c>
      <c r="C30" s="15">
        <v>27267</v>
      </c>
      <c r="D30" s="15">
        <f t="shared" si="0"/>
        <v>165.12722367919832</v>
      </c>
      <c r="E30" s="15">
        <f t="shared" si="1"/>
        <v>3.6674368284006307E-5</v>
      </c>
      <c r="F30" s="14"/>
    </row>
    <row r="31" spans="1:9" ht="19">
      <c r="A31" s="74">
        <v>30</v>
      </c>
      <c r="B31" s="22">
        <f>ABS('(Итог)АД без x3x1x5x4'!C54)</f>
        <v>817.39881037640225</v>
      </c>
      <c r="C31" s="15">
        <v>28786.3</v>
      </c>
      <c r="D31" s="15">
        <f t="shared" si="0"/>
        <v>169.66525867130252</v>
      </c>
      <c r="E31" s="15">
        <f t="shared" si="1"/>
        <v>3.4738747251296625E-5</v>
      </c>
      <c r="F31" s="14"/>
    </row>
    <row r="32" spans="1:9" ht="19">
      <c r="A32" s="74">
        <v>31</v>
      </c>
      <c r="B32" s="22">
        <f>ABS('(Итог)АД без x3x1x5x4'!C55)</f>
        <v>2861.3770726181647</v>
      </c>
      <c r="C32" s="15">
        <v>29247.9</v>
      </c>
      <c r="D32" s="15">
        <f t="shared" si="0"/>
        <v>171.02017424853713</v>
      </c>
      <c r="E32" s="15">
        <f t="shared" si="1"/>
        <v>3.4190488889800635E-5</v>
      </c>
      <c r="F32" s="14"/>
    </row>
    <row r="33" spans="1:6" ht="19">
      <c r="A33" s="74">
        <v>32</v>
      </c>
      <c r="B33" s="22">
        <f>ABS('(Итог)АД без x3x1x5x4'!C56)</f>
        <v>3391.3160998252315</v>
      </c>
      <c r="C33" s="15">
        <v>31197.5</v>
      </c>
      <c r="D33" s="15">
        <f t="shared" si="0"/>
        <v>176.62814045332641</v>
      </c>
      <c r="E33" s="15">
        <f t="shared" si="1"/>
        <v>3.2053850468787564E-5</v>
      </c>
      <c r="F33" s="14"/>
    </row>
    <row r="34" spans="1:6" ht="19">
      <c r="A34" s="74">
        <v>33</v>
      </c>
      <c r="B34" s="22">
        <f>ABS('(Итог)АД без x3x1x5x4'!C57)</f>
        <v>781.80402731322465</v>
      </c>
      <c r="C34" s="15">
        <v>31328.7</v>
      </c>
      <c r="D34" s="15">
        <f t="shared" si="0"/>
        <v>176.99915254034411</v>
      </c>
      <c r="E34" s="15">
        <f t="shared" si="1"/>
        <v>3.191961364499644E-5</v>
      </c>
      <c r="F34" s="14"/>
    </row>
    <row r="35" spans="1:6" ht="19">
      <c r="A35" s="74">
        <v>34</v>
      </c>
      <c r="B35" s="22">
        <f>ABS('(Итог)АД без x3x1x5x4'!C58)</f>
        <v>562.71574067503752</v>
      </c>
      <c r="C35" s="15">
        <v>31561.9</v>
      </c>
      <c r="D35" s="15">
        <f t="shared" si="0"/>
        <v>177.65669140226609</v>
      </c>
      <c r="E35" s="15">
        <f t="shared" si="1"/>
        <v>3.1683770622174202E-5</v>
      </c>
      <c r="F35" s="14"/>
    </row>
    <row r="36" spans="1:6" ht="19">
      <c r="A36" s="74">
        <v>35</v>
      </c>
      <c r="B36" s="22">
        <f>ABS('(Итог)АД без x3x1x5x4'!C59)</f>
        <v>3706.0308678076908</v>
      </c>
      <c r="C36" s="15">
        <v>30254.2</v>
      </c>
      <c r="D36" s="15">
        <f t="shared" si="0"/>
        <v>173.93734504125328</v>
      </c>
      <c r="E36" s="15">
        <f t="shared" si="1"/>
        <v>3.3053262026429386E-5</v>
      </c>
      <c r="F36" s="14"/>
    </row>
  </sheetData>
  <mergeCells count="2">
    <mergeCell ref="M2:M3"/>
    <mergeCell ref="L2:L3"/>
  </mergeCells>
  <phoneticPr fontId="2" type="noConversion"/>
  <hyperlinks>
    <hyperlink ref="G5" location="'Титульный лист'!A1" display="Титульные лист" xr:uid="{0DB20474-D8BB-8144-9BD5-09B32B3971C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659B-DA58-9740-9C4D-29067B18E298}">
  <sheetPr>
    <tabColor theme="9"/>
  </sheetPr>
  <dimension ref="A1:I36"/>
  <sheetViews>
    <sheetView zoomScale="125" workbookViewId="0">
      <selection activeCell="F2" sqref="F2"/>
    </sheetView>
  </sheetViews>
  <sheetFormatPr baseColWidth="10" defaultRowHeight="16"/>
  <cols>
    <col min="1" max="1" width="11" bestFit="1" customWidth="1"/>
    <col min="2" max="2" width="12.1640625" bestFit="1" customWidth="1"/>
    <col min="3" max="3" width="11" bestFit="1" customWidth="1"/>
    <col min="4" max="4" width="13.1640625" bestFit="1" customWidth="1"/>
    <col min="6" max="6" width="11" bestFit="1" customWidth="1"/>
    <col min="7" max="8" width="12.33203125" bestFit="1" customWidth="1"/>
    <col min="9" max="9" width="11.1640625" bestFit="1" customWidth="1"/>
    <col min="10" max="10" width="12.33203125" bestFit="1" customWidth="1"/>
    <col min="11" max="12" width="11.1640625" bestFit="1" customWidth="1"/>
  </cols>
  <sheetData>
    <row r="1" spans="1:9" ht="40">
      <c r="A1" s="69" t="s">
        <v>38</v>
      </c>
      <c r="B1" s="75" t="s">
        <v>95</v>
      </c>
      <c r="C1" s="76" t="s">
        <v>83</v>
      </c>
      <c r="D1" s="76" t="s">
        <v>84</v>
      </c>
    </row>
    <row r="2" spans="1:9" ht="19">
      <c r="A2" s="74">
        <v>1</v>
      </c>
      <c r="B2" s="22">
        <f>'(Итог)АД без x3x1x5x4'!C25*'(Итог)АД без x3x1x5x4'!C25</f>
        <v>933664.24269916408</v>
      </c>
      <c r="C2" s="3">
        <v>8698.2999999999993</v>
      </c>
      <c r="D2" s="3">
        <f>C2*C2</f>
        <v>75660422.889999986</v>
      </c>
      <c r="F2" s="92" t="s">
        <v>212</v>
      </c>
    </row>
    <row r="3" spans="1:9" ht="19">
      <c r="A3" s="74">
        <v>2</v>
      </c>
      <c r="B3" s="22">
        <f>'(Итог)АД без x3x1x5x4'!C26*'(Итог)АД без x3x1x5x4'!C26</f>
        <v>60708.301196893219</v>
      </c>
      <c r="C3" s="3">
        <v>9078.9</v>
      </c>
      <c r="D3" s="3">
        <f t="shared" ref="D3:D36" si="0">C3*C3</f>
        <v>82426425.209999993</v>
      </c>
    </row>
    <row r="4" spans="1:9" ht="19">
      <c r="A4" s="74">
        <v>3</v>
      </c>
      <c r="B4" s="22">
        <f>'(Итог)АД без x3x1x5x4'!C27*'(Итог)АД без x3x1x5x4'!C27</f>
        <v>1729712.2904181583</v>
      </c>
      <c r="C4" s="3">
        <v>9545.5</v>
      </c>
      <c r="D4" s="3">
        <f>C4*C4</f>
        <v>91116570.25</v>
      </c>
    </row>
    <row r="5" spans="1:9" ht="19">
      <c r="A5" s="74">
        <v>4</v>
      </c>
      <c r="B5" s="22">
        <f>'(Итог)АД без x3x1x5x4'!C28*'(Итог)АД без x3x1x5x4'!C28</f>
        <v>3275000.3537542121</v>
      </c>
      <c r="C5" s="3">
        <v>10835</v>
      </c>
      <c r="D5" s="3">
        <f t="shared" si="0"/>
        <v>117397225</v>
      </c>
    </row>
    <row r="6" spans="1:9" ht="19">
      <c r="A6" s="74">
        <v>5</v>
      </c>
      <c r="B6" s="22">
        <f>'(Итог)АД без x3x1x5x4'!C29*'(Итог)АД без x3x1x5x4'!C29</f>
        <v>112064.27749929752</v>
      </c>
      <c r="C6" s="3">
        <v>11641.9</v>
      </c>
      <c r="D6" s="3">
        <f t="shared" si="0"/>
        <v>135533835.60999998</v>
      </c>
    </row>
    <row r="7" spans="1:9" ht="19">
      <c r="A7" s="74">
        <v>6</v>
      </c>
      <c r="B7" s="22">
        <f>'(Итог)АД без x3x1x5x4'!C30*'(Итог)АД без x3x1x5x4'!C30</f>
        <v>257861.39250874767</v>
      </c>
      <c r="C7" s="3">
        <v>12433.8</v>
      </c>
      <c r="D7" s="3">
        <f t="shared" si="0"/>
        <v>154599382.43999997</v>
      </c>
      <c r="G7" s="206" t="s">
        <v>172</v>
      </c>
      <c r="H7" s="206"/>
      <c r="I7" s="206"/>
    </row>
    <row r="8" spans="1:9" ht="19">
      <c r="A8" s="74">
        <v>7</v>
      </c>
      <c r="B8" s="22">
        <f>'(Итог)АД без x3x1x5x4'!C31*'(Итог)АД без x3x1x5x4'!C31</f>
        <v>1214831.4149520125</v>
      </c>
      <c r="C8" s="3">
        <v>13755.5</v>
      </c>
      <c r="D8" s="3">
        <f t="shared" si="0"/>
        <v>189213780.25</v>
      </c>
      <c r="G8">
        <f t="array" ref="G8:I12">LINEST(B2:B36,C2:D36,1,1)</f>
        <v>1.0087067176754708E-2</v>
      </c>
      <c r="H8">
        <v>-178.45685853228659</v>
      </c>
      <c r="I8">
        <v>1695009.6643578047</v>
      </c>
    </row>
    <row r="9" spans="1:9" ht="19">
      <c r="A9" s="74">
        <v>8</v>
      </c>
      <c r="B9" s="22">
        <f>'(Итог)АД без x3x1x5x4'!C32*'(Итог)АД без x3x1x5x4'!C32</f>
        <v>2129911.1437215465</v>
      </c>
      <c r="C9" s="3">
        <v>15097.4</v>
      </c>
      <c r="D9" s="3">
        <f t="shared" si="0"/>
        <v>227931486.75999999</v>
      </c>
      <c r="G9">
        <v>1.8177417868099732E-2</v>
      </c>
      <c r="H9">
        <v>740.59920382328244</v>
      </c>
      <c r="I9">
        <v>6892005.7090778593</v>
      </c>
    </row>
    <row r="10" spans="1:9" ht="19">
      <c r="A10" s="74">
        <v>9</v>
      </c>
      <c r="B10" s="22">
        <f>'(Итог)АД без x3x1x5x4'!C33*'(Итог)АД без x3x1x5x4'!C33</f>
        <v>900417.59402637125</v>
      </c>
      <c r="C10" s="3">
        <v>15115.6</v>
      </c>
      <c r="D10" s="3">
        <f t="shared" si="0"/>
        <v>228481363.36000001</v>
      </c>
      <c r="G10">
        <v>0.133341762001494</v>
      </c>
      <c r="H10">
        <v>4406230.9142814362</v>
      </c>
      <c r="I10" t="e">
        <v>#N/A</v>
      </c>
    </row>
    <row r="11" spans="1:9" ht="19">
      <c r="A11" s="74">
        <v>10</v>
      </c>
      <c r="B11" s="22">
        <f>'(Итог)АД без x3x1x5x4'!C34*'(Итог)АД без x3x1x5x4'!C34</f>
        <v>118025.17438716571</v>
      </c>
      <c r="C11" s="3">
        <v>16142.5</v>
      </c>
      <c r="D11" s="3">
        <f t="shared" si="0"/>
        <v>260580306.25</v>
      </c>
      <c r="G11">
        <v>2.4617180088785839</v>
      </c>
      <c r="H11">
        <v>32</v>
      </c>
      <c r="I11" t="e">
        <v>#N/A</v>
      </c>
    </row>
    <row r="12" spans="1:9" ht="19">
      <c r="A12" s="74">
        <v>11</v>
      </c>
      <c r="B12" s="22">
        <f>'(Итог)АД без x3x1x5x4'!C35*'(Итог)АД без x3x1x5x4'!C35</f>
        <v>754173.43151013949</v>
      </c>
      <c r="C12" s="3">
        <v>16689.400000000001</v>
      </c>
      <c r="D12" s="3">
        <f t="shared" si="0"/>
        <v>278536072.36000007</v>
      </c>
      <c r="G12">
        <v>95587874521311.875</v>
      </c>
      <c r="H12">
        <v>621275867839021.38</v>
      </c>
      <c r="I12" t="e">
        <v>#N/A</v>
      </c>
    </row>
    <row r="13" spans="1:9" ht="19">
      <c r="A13" s="74">
        <v>12</v>
      </c>
      <c r="B13" s="22">
        <f>'(Итог)АД без x3x1x5x4'!C36*'(Итог)АД без x3x1x5x4'!C36</f>
        <v>1393841.20207941</v>
      </c>
      <c r="C13" s="3">
        <v>18210.3</v>
      </c>
      <c r="D13" s="3">
        <f t="shared" si="0"/>
        <v>331615026.08999997</v>
      </c>
    </row>
    <row r="14" spans="1:9" ht="20">
      <c r="A14" s="74">
        <v>13</v>
      </c>
      <c r="B14" s="22">
        <f>'(Итог)АД без x3x1x5x4'!C37*'(Итог)АД без x3x1x5x4'!C37</f>
        <v>4320978.7655800022</v>
      </c>
      <c r="C14" s="3">
        <v>19109.599999999999</v>
      </c>
      <c r="D14" s="3">
        <f t="shared" si="0"/>
        <v>365176812.15999997</v>
      </c>
      <c r="G14" t="s">
        <v>85</v>
      </c>
      <c r="H14" s="17">
        <f>G10*35</f>
        <v>4.6669616700522898</v>
      </c>
    </row>
    <row r="15" spans="1:9" ht="19">
      <c r="A15" s="74">
        <v>14</v>
      </c>
      <c r="B15" s="22">
        <f>'(Итог)АД без x3x1x5x4'!C38*'(Итог)АД без x3x1x5x4'!C38</f>
        <v>241588.1578915109</v>
      </c>
      <c r="C15" s="3">
        <v>19390.400000000001</v>
      </c>
      <c r="D15" s="3">
        <f t="shared" si="0"/>
        <v>375987612.16000009</v>
      </c>
    </row>
    <row r="16" spans="1:9" ht="19">
      <c r="A16" s="74">
        <v>15</v>
      </c>
      <c r="B16" s="22">
        <f>'(Итог)АД без x3x1x5x4'!C39*'(Итог)АД без x3x1x5x4'!C39</f>
        <v>115679.06783481102</v>
      </c>
      <c r="C16" s="3">
        <v>20678.900000000001</v>
      </c>
      <c r="D16" s="3">
        <f t="shared" si="0"/>
        <v>427616905.21000004</v>
      </c>
      <c r="G16" s="84" t="s">
        <v>173</v>
      </c>
      <c r="H16">
        <f>_xlfn.CHISQ.DIST.RT(0.05,1)</f>
        <v>0.82306327375812149</v>
      </c>
    </row>
    <row r="17" spans="1:4" ht="19">
      <c r="A17" s="74">
        <v>16</v>
      </c>
      <c r="B17" s="22">
        <f>'(Итог)АД без x3x1x5x4'!C40*'(Итог)АД без x3x1x5x4'!C40</f>
        <v>175036.75731654288</v>
      </c>
      <c r="C17" s="3">
        <v>25200.799999999999</v>
      </c>
      <c r="D17" s="3">
        <f t="shared" si="0"/>
        <v>635080320.63999999</v>
      </c>
    </row>
    <row r="18" spans="1:4" ht="19">
      <c r="A18" s="74">
        <v>17</v>
      </c>
      <c r="B18" s="22">
        <f>'(Итог)АД без x3x1x5x4'!C41*'(Итог)АД без x3x1x5x4'!C41</f>
        <v>12857444.472081676</v>
      </c>
      <c r="C18" s="3">
        <v>24245.9</v>
      </c>
      <c r="D18" s="3">
        <f t="shared" si="0"/>
        <v>587863666.81000006</v>
      </c>
    </row>
    <row r="19" spans="1:4" ht="19">
      <c r="A19" s="74">
        <v>18</v>
      </c>
      <c r="B19" s="22">
        <f>'(Итог)АД без x3x1x5x4'!C42*'(Итог)АД без x3x1x5x4'!C42</f>
        <v>3980676.5627243635</v>
      </c>
      <c r="C19" s="3">
        <v>23653</v>
      </c>
      <c r="D19" s="3">
        <f t="shared" si="0"/>
        <v>559464409</v>
      </c>
    </row>
    <row r="20" spans="1:4" ht="19">
      <c r="A20" s="74">
        <v>19</v>
      </c>
      <c r="B20" s="22">
        <f>'(Итог)АД без x3x1x5x4'!C43*'(Итог)АД без x3x1x5x4'!C43</f>
        <v>1301112.4409284382</v>
      </c>
      <c r="C20" s="3">
        <v>25934.400000000001</v>
      </c>
      <c r="D20" s="3">
        <f t="shared" si="0"/>
        <v>672593103.36000013</v>
      </c>
    </row>
    <row r="21" spans="1:4" ht="19">
      <c r="A21" s="74">
        <v>20</v>
      </c>
      <c r="B21" s="22">
        <f>'(Итог)АД без x3x1x5x4'!C44*'(Итог)АД без x3x1x5x4'!C44</f>
        <v>331279.22262239293</v>
      </c>
      <c r="C21" s="3">
        <v>27334.7</v>
      </c>
      <c r="D21" s="3">
        <f t="shared" si="0"/>
        <v>747185824.09000003</v>
      </c>
    </row>
    <row r="22" spans="1:4" ht="19">
      <c r="A22" s="74">
        <v>21</v>
      </c>
      <c r="B22" s="22">
        <f>'(Итог)АД без x3x1x5x4'!C45*'(Итог)АД без x3x1x5x4'!C45</f>
        <v>19137287.614232451</v>
      </c>
      <c r="C22" s="3">
        <v>26571.7</v>
      </c>
      <c r="D22" s="3">
        <f t="shared" si="0"/>
        <v>706055240.88999999</v>
      </c>
    </row>
    <row r="23" spans="1:4" ht="19">
      <c r="A23" s="74">
        <v>22</v>
      </c>
      <c r="B23" s="22">
        <f>'(Итог)АД без x3x1x5x4'!C46*'(Итог)АД без x3x1x5x4'!C46</f>
        <v>5780226.4731061244</v>
      </c>
      <c r="C23" s="3">
        <v>25794</v>
      </c>
      <c r="D23" s="3">
        <f t="shared" si="0"/>
        <v>665330436</v>
      </c>
    </row>
    <row r="24" spans="1:4" ht="19">
      <c r="A24" s="74">
        <v>23</v>
      </c>
      <c r="B24" s="22">
        <f>'(Итог)АД без x3x1x5x4'!C47*'(Итог)АД без x3x1x5x4'!C47</f>
        <v>235473.20176516473</v>
      </c>
      <c r="C24" s="3">
        <v>25531.599999999999</v>
      </c>
      <c r="D24" s="3">
        <f t="shared" si="0"/>
        <v>651862598.55999994</v>
      </c>
    </row>
    <row r="25" spans="1:4" ht="19">
      <c r="A25" s="74">
        <v>24</v>
      </c>
      <c r="B25" s="22">
        <f>'(Итог)АД без x3x1x5x4'!C48*'(Итог)АД без x3x1x5x4'!C48</f>
        <v>1981960.5418814551</v>
      </c>
      <c r="C25" s="3">
        <v>25368.5</v>
      </c>
      <c r="D25" s="3">
        <f t="shared" si="0"/>
        <v>643560792.25</v>
      </c>
    </row>
    <row r="26" spans="1:4" ht="19">
      <c r="A26" s="74">
        <v>25</v>
      </c>
      <c r="B26" s="22">
        <f>'(Итог)АД без x3x1x5x4'!C49*'(Итог)АД без x3x1x5x4'!C49</f>
        <v>2821988.7643749253</v>
      </c>
      <c r="C26" s="3">
        <v>24655.4</v>
      </c>
      <c r="D26" s="3">
        <f t="shared" si="0"/>
        <v>607888749.16000009</v>
      </c>
    </row>
    <row r="27" spans="1:4" ht="19">
      <c r="A27" s="74">
        <v>26</v>
      </c>
      <c r="B27" s="22">
        <f>'(Итог)АД без x3x1x5x4'!C50*'(Итог)АД без x3x1x5x4'!C50</f>
        <v>843625.85842967732</v>
      </c>
      <c r="C27" s="3">
        <v>25754.7</v>
      </c>
      <c r="D27" s="3">
        <f t="shared" si="0"/>
        <v>663304572.09000003</v>
      </c>
    </row>
    <row r="28" spans="1:4" ht="19">
      <c r="A28" s="74">
        <v>27</v>
      </c>
      <c r="B28" s="22">
        <f>'(Итог)АД без x3x1x5x4'!C51*'(Итог)АД без x3x1x5x4'!C51</f>
        <v>410567.21740341577</v>
      </c>
      <c r="C28" s="3">
        <v>26220.2</v>
      </c>
      <c r="D28" s="3">
        <f t="shared" si="0"/>
        <v>687498888.04000008</v>
      </c>
    </row>
    <row r="29" spans="1:4" ht="19">
      <c r="A29" s="74">
        <v>28</v>
      </c>
      <c r="B29" s="22">
        <f>'(Итог)АД без x3x1x5x4'!C52*'(Итог)АД без x3x1x5x4'!C52</f>
        <v>4331461.87315033</v>
      </c>
      <c r="C29" s="3">
        <v>27112.2</v>
      </c>
      <c r="D29" s="3">
        <f t="shared" si="0"/>
        <v>735071388.84000003</v>
      </c>
    </row>
    <row r="30" spans="1:4" ht="19">
      <c r="A30" s="74">
        <v>29</v>
      </c>
      <c r="B30" s="22">
        <f>'(Итог)АД без x3x1x5x4'!C53*'(Итог)АД без x3x1x5x4'!C53</f>
        <v>600681.90628244274</v>
      </c>
      <c r="C30" s="3">
        <v>27267</v>
      </c>
      <c r="D30" s="3">
        <f t="shared" si="0"/>
        <v>743489289</v>
      </c>
    </row>
    <row r="31" spans="1:4" ht="19">
      <c r="A31" s="74">
        <v>30</v>
      </c>
      <c r="B31" s="22">
        <f>'(Итог)АД без x3x1x5x4'!C54*'(Итог)АД без x3x1x5x4'!C54</f>
        <v>668140.81520475761</v>
      </c>
      <c r="C31" s="3">
        <v>28786.3</v>
      </c>
      <c r="D31" s="3">
        <f t="shared" si="0"/>
        <v>828651067.68999994</v>
      </c>
    </row>
    <row r="32" spans="1:4" ht="19">
      <c r="A32" s="74">
        <v>31</v>
      </c>
      <c r="B32" s="22">
        <f>'(Итог)АД без x3x1x5x4'!C55*'(Итог)АД без x3x1x5x4'!C55</f>
        <v>8187478.7517048977</v>
      </c>
      <c r="C32" s="3">
        <v>29247.9</v>
      </c>
      <c r="D32" s="3">
        <f t="shared" si="0"/>
        <v>855439654.41000009</v>
      </c>
    </row>
    <row r="33" spans="1:4" ht="19">
      <c r="A33" s="74">
        <v>32</v>
      </c>
      <c r="B33" s="22">
        <f>'(Итог)АД без x3x1x5x4'!C56*'(Итог)АД без x3x1x5x4'!C56</f>
        <v>11501024.888933819</v>
      </c>
      <c r="C33" s="3">
        <v>31197.5</v>
      </c>
      <c r="D33" s="3">
        <f t="shared" si="0"/>
        <v>973284006.25</v>
      </c>
    </row>
    <row r="34" spans="1:4" ht="19">
      <c r="A34" s="74">
        <v>33</v>
      </c>
      <c r="B34" s="22">
        <f>'(Итог)АД без x3x1x5x4'!C57*'(Итог)АД без x3x1x5x4'!C57</f>
        <v>611217.53712317732</v>
      </c>
      <c r="C34" s="3">
        <v>31328.7</v>
      </c>
      <c r="D34" s="3">
        <f t="shared" si="0"/>
        <v>981487443.69000006</v>
      </c>
    </row>
    <row r="35" spans="1:4" ht="19">
      <c r="A35" s="74">
        <v>34</v>
      </c>
      <c r="B35" s="22">
        <f>'(Итог)АД без x3x1x5x4'!C58*'(Итог)АД без x3x1x5x4'!C58</f>
        <v>316649.00480345608</v>
      </c>
      <c r="C35" s="3">
        <v>31561.9</v>
      </c>
      <c r="D35" s="3">
        <f t="shared" si="0"/>
        <v>996153531.61000013</v>
      </c>
    </row>
    <row r="36" spans="1:4" ht="19">
      <c r="A36" s="74">
        <v>35</v>
      </c>
      <c r="B36" s="22">
        <f>'(Итог)АД без x3x1x5x4'!C59*'(Итог)АД без x3x1x5x4'!C59</f>
        <v>13734664.793143425</v>
      </c>
      <c r="C36" s="3">
        <v>30254.2</v>
      </c>
      <c r="D36" s="3">
        <f t="shared" si="0"/>
        <v>915316617.63999999</v>
      </c>
    </row>
  </sheetData>
  <mergeCells count="1">
    <mergeCell ref="G7:I7"/>
  </mergeCells>
  <phoneticPr fontId="2" type="noConversion"/>
  <hyperlinks>
    <hyperlink ref="F2" location="'Титульный лист'!A1" display="'Титульный лист'!A1" xr:uid="{46967199-2F10-FD44-A9EC-6A5DFE8BAEE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A690-0C4A-2E42-9818-4A34071C54F2}">
  <sheetPr>
    <tabColor theme="9"/>
  </sheetPr>
  <dimension ref="A1:P38"/>
  <sheetViews>
    <sheetView topLeftCell="A7" workbookViewId="0">
      <selection activeCell="F38" sqref="F38"/>
    </sheetView>
  </sheetViews>
  <sheetFormatPr baseColWidth="10" defaultRowHeight="16"/>
  <cols>
    <col min="2" max="2" width="13.83203125" bestFit="1" customWidth="1"/>
    <col min="3" max="3" width="11" style="118"/>
    <col min="5" max="8" width="8.5" customWidth="1"/>
    <col min="9" max="9" width="13" bestFit="1" customWidth="1"/>
    <col min="10" max="11" width="11" bestFit="1" customWidth="1"/>
    <col min="13" max="13" width="11.1640625" bestFit="1" customWidth="1"/>
    <col min="14" max="14" width="13.33203125" bestFit="1" customWidth="1"/>
  </cols>
  <sheetData>
    <row r="1" spans="1:16" ht="51">
      <c r="A1" s="69" t="s">
        <v>38</v>
      </c>
      <c r="B1" s="114" t="s">
        <v>32</v>
      </c>
      <c r="C1" s="80" t="s">
        <v>36</v>
      </c>
      <c r="D1" s="116" t="s">
        <v>37</v>
      </c>
      <c r="E1" s="80" t="s">
        <v>90</v>
      </c>
      <c r="F1" s="80" t="s">
        <v>76</v>
      </c>
      <c r="G1" s="82"/>
      <c r="H1" s="80" t="s">
        <v>91</v>
      </c>
      <c r="I1" s="80" t="s">
        <v>93</v>
      </c>
      <c r="J1" s="80" t="s">
        <v>225</v>
      </c>
      <c r="K1" s="80" t="s">
        <v>76</v>
      </c>
      <c r="M1" s="80" t="s">
        <v>204</v>
      </c>
    </row>
    <row r="2" spans="1:16" ht="19">
      <c r="A2" s="81">
        <v>1</v>
      </c>
      <c r="B2" s="115" t="s">
        <v>35</v>
      </c>
      <c r="C2" s="98">
        <v>13024.799539024814</v>
      </c>
      <c r="D2" s="117">
        <v>8698.2999999999993</v>
      </c>
      <c r="E2" s="21">
        <f>$M$4*D2+$N$4</f>
        <v>13991.062568794227</v>
      </c>
      <c r="F2" s="121">
        <f>C2-E2</f>
        <v>-966.26302976941224</v>
      </c>
      <c r="G2" s="122"/>
      <c r="H2" s="15">
        <f>C2/D2</f>
        <v>1.4973959899089264</v>
      </c>
      <c r="I2" s="15">
        <f>1/D2</f>
        <v>1.1496499315958291E-4</v>
      </c>
      <c r="J2" s="15">
        <f>$N$4*I2+$M$4</f>
        <v>1.6084824125167247</v>
      </c>
      <c r="K2" s="15">
        <f>H2-J2</f>
        <v>-0.11108642260779833</v>
      </c>
    </row>
    <row r="3" spans="1:16" ht="19">
      <c r="A3" s="81">
        <v>2</v>
      </c>
      <c r="B3" s="115" t="s">
        <v>34</v>
      </c>
      <c r="C3" s="98">
        <v>14434.822305814265</v>
      </c>
      <c r="D3" s="117">
        <v>9078.9</v>
      </c>
      <c r="E3" s="21">
        <f t="shared" ref="E3:E36" si="0">$M$4*D3+$N$4</f>
        <v>14188.4317597357</v>
      </c>
      <c r="F3" s="121">
        <f t="shared" ref="F3:F36" si="1">C3-E3</f>
        <v>246.39054607856451</v>
      </c>
      <c r="G3" s="122"/>
      <c r="H3" s="15">
        <f t="shared" ref="H3:H36" si="2">C3/D3</f>
        <v>1.5899307521631767</v>
      </c>
      <c r="I3" s="15">
        <f t="shared" ref="I3:I36" si="3">1/D3</f>
        <v>1.1014550220841732E-4</v>
      </c>
      <c r="J3" s="15">
        <f t="shared" ref="J3:J36" si="4">$N$4*I3+$M$4</f>
        <v>1.5627919417259473</v>
      </c>
      <c r="K3" s="15">
        <f t="shared" ref="K3:K36" si="5">H3-J3</f>
        <v>2.7138810437229433E-2</v>
      </c>
      <c r="M3" s="206" t="s">
        <v>94</v>
      </c>
      <c r="N3" s="206"/>
    </row>
    <row r="4" spans="1:16" ht="19">
      <c r="A4" s="81">
        <v>3</v>
      </c>
      <c r="B4" s="115" t="s">
        <v>33</v>
      </c>
      <c r="C4" s="98">
        <v>15745.583566555269</v>
      </c>
      <c r="D4" s="117">
        <v>9545.5</v>
      </c>
      <c r="E4" s="21">
        <f t="shared" si="0"/>
        <v>14430.398298078559</v>
      </c>
      <c r="F4" s="121">
        <f t="shared" si="1"/>
        <v>1315.1852684767109</v>
      </c>
      <c r="G4" s="122"/>
      <c r="H4" s="15">
        <f t="shared" si="2"/>
        <v>1.6495294711178323</v>
      </c>
      <c r="I4" s="15">
        <f t="shared" si="3"/>
        <v>1.0476140589806715E-4</v>
      </c>
      <c r="J4" s="15">
        <f t="shared" si="4"/>
        <v>1.5117488133757853</v>
      </c>
      <c r="K4" s="15">
        <f t="shared" si="5"/>
        <v>0.13778065774204706</v>
      </c>
      <c r="M4" s="18">
        <f t="array" ref="M4:N8">LINEST(C2:C36,D2:D36,1,1)</f>
        <v>0.51857380699283639</v>
      </c>
      <c r="N4" s="18">
        <v>9480.3520234284388</v>
      </c>
      <c r="O4" s="19"/>
      <c r="P4" s="19"/>
    </row>
    <row r="5" spans="1:16" ht="19">
      <c r="A5" s="81">
        <v>4</v>
      </c>
      <c r="B5" s="115" t="s">
        <v>31</v>
      </c>
      <c r="C5" s="98">
        <v>16908.795427019773</v>
      </c>
      <c r="D5" s="117">
        <v>10835</v>
      </c>
      <c r="E5" s="21">
        <f t="shared" si="0"/>
        <v>15099.099222195822</v>
      </c>
      <c r="F5" s="121">
        <f t="shared" si="1"/>
        <v>1809.6962048239511</v>
      </c>
      <c r="G5" s="122"/>
      <c r="H5" s="15">
        <f t="shared" si="2"/>
        <v>1.5605717976021942</v>
      </c>
      <c r="I5" s="15">
        <f t="shared" si="3"/>
        <v>9.2293493308721731E-5</v>
      </c>
      <c r="J5" s="15">
        <f t="shared" si="4"/>
        <v>1.3935486130314554</v>
      </c>
      <c r="K5" s="15">
        <f t="shared" si="5"/>
        <v>0.16702318457073884</v>
      </c>
      <c r="M5" s="18">
        <v>4.3495503637110799E-2</v>
      </c>
      <c r="N5" s="18">
        <v>991.80798222103317</v>
      </c>
      <c r="O5" s="19"/>
      <c r="P5" s="19"/>
    </row>
    <row r="6" spans="1:16" ht="19">
      <c r="A6" s="81">
        <v>5</v>
      </c>
      <c r="B6" s="115" t="s">
        <v>29</v>
      </c>
      <c r="C6" s="98">
        <v>15182.776397336605</v>
      </c>
      <c r="D6" s="117">
        <v>11641.9</v>
      </c>
      <c r="E6" s="21">
        <f t="shared" si="0"/>
        <v>15517.536427058341</v>
      </c>
      <c r="F6" s="121">
        <f t="shared" si="1"/>
        <v>-334.76002972173592</v>
      </c>
      <c r="G6" s="122"/>
      <c r="H6" s="15">
        <f t="shared" si="2"/>
        <v>1.3041493568349329</v>
      </c>
      <c r="I6" s="15">
        <f t="shared" si="3"/>
        <v>8.5896631993059549E-5</v>
      </c>
      <c r="J6" s="15">
        <f t="shared" si="4"/>
        <v>1.3329041159139265</v>
      </c>
      <c r="K6" s="15">
        <f t="shared" si="5"/>
        <v>-2.8754759078993608E-2</v>
      </c>
      <c r="M6" s="18">
        <v>0.81158498207166296</v>
      </c>
      <c r="N6" s="18">
        <v>1803.754128135492</v>
      </c>
      <c r="O6" s="19"/>
      <c r="P6" s="19"/>
    </row>
    <row r="7" spans="1:16" ht="19">
      <c r="A7" s="81">
        <v>6</v>
      </c>
      <c r="B7" s="115" t="s">
        <v>28</v>
      </c>
      <c r="C7" s="98">
        <v>16435.995568837679</v>
      </c>
      <c r="D7" s="117">
        <v>12433.8</v>
      </c>
      <c r="E7" s="21">
        <f t="shared" si="0"/>
        <v>15928.195024815966</v>
      </c>
      <c r="F7" s="121">
        <f t="shared" si="1"/>
        <v>507.80054402171299</v>
      </c>
      <c r="G7" s="122"/>
      <c r="H7" s="15">
        <f t="shared" si="2"/>
        <v>1.3218803237013368</v>
      </c>
      <c r="I7" s="15">
        <f t="shared" si="3"/>
        <v>8.0425935755762526E-5</v>
      </c>
      <c r="J7" s="15">
        <f t="shared" si="4"/>
        <v>1.2810399897711053</v>
      </c>
      <c r="K7" s="15">
        <f t="shared" si="5"/>
        <v>4.0840333930231454E-2</v>
      </c>
      <c r="M7" s="18">
        <v>142.14527431434067</v>
      </c>
      <c r="N7" s="18">
        <v>33</v>
      </c>
      <c r="O7" s="19"/>
      <c r="P7" s="19"/>
    </row>
    <row r="8" spans="1:16" ht="19">
      <c r="A8" s="81">
        <v>7</v>
      </c>
      <c r="B8" s="115" t="s">
        <v>27</v>
      </c>
      <c r="C8" s="98">
        <v>17715.787935387263</v>
      </c>
      <c r="D8" s="117">
        <v>13755.5</v>
      </c>
      <c r="E8" s="21">
        <f t="shared" si="0"/>
        <v>16613.5940255184</v>
      </c>
      <c r="F8" s="121">
        <f t="shared" si="1"/>
        <v>1102.1939098688636</v>
      </c>
      <c r="G8" s="122"/>
      <c r="H8" s="15">
        <f t="shared" si="2"/>
        <v>1.2879057784440597</v>
      </c>
      <c r="I8" s="15">
        <f t="shared" si="3"/>
        <v>7.269819344989277E-5</v>
      </c>
      <c r="J8" s="15">
        <f t="shared" si="4"/>
        <v>1.2077782723651194</v>
      </c>
      <c r="K8" s="15">
        <f t="shared" si="5"/>
        <v>8.0127506078940369E-2</v>
      </c>
      <c r="M8" s="18">
        <v>462473765.76483881</v>
      </c>
      <c r="N8" s="18">
        <v>107366455.50727235</v>
      </c>
      <c r="O8" s="19"/>
      <c r="P8" s="19"/>
    </row>
    <row r="9" spans="1:16" ht="19">
      <c r="A9" s="81">
        <v>8</v>
      </c>
      <c r="B9" s="115" t="s">
        <v>26</v>
      </c>
      <c r="C9" s="98">
        <v>18768.889727077843</v>
      </c>
      <c r="D9" s="117">
        <v>15097.4</v>
      </c>
      <c r="E9" s="21">
        <f t="shared" si="0"/>
        <v>17309.468217122085</v>
      </c>
      <c r="F9" s="121">
        <f t="shared" si="1"/>
        <v>1459.4215099557587</v>
      </c>
      <c r="G9" s="122"/>
      <c r="H9" s="15">
        <f t="shared" si="2"/>
        <v>1.2431868882773089</v>
      </c>
      <c r="I9" s="15">
        <f t="shared" si="3"/>
        <v>6.6236570535323962E-5</v>
      </c>
      <c r="J9" s="15">
        <f t="shared" si="4"/>
        <v>1.1465198124923555</v>
      </c>
      <c r="K9" s="15">
        <f t="shared" si="5"/>
        <v>9.6667075784953482E-2</v>
      </c>
      <c r="M9" s="19"/>
      <c r="N9" s="19"/>
      <c r="O9" s="19"/>
      <c r="P9" s="19"/>
    </row>
    <row r="10" spans="1:16" ht="19">
      <c r="A10" s="81">
        <v>9</v>
      </c>
      <c r="B10" s="115" t="s">
        <v>25</v>
      </c>
      <c r="C10" s="98">
        <v>16370.002896506387</v>
      </c>
      <c r="D10" s="117">
        <v>15115.6</v>
      </c>
      <c r="E10" s="21">
        <f t="shared" si="0"/>
        <v>17318.906260409356</v>
      </c>
      <c r="F10" s="121">
        <f t="shared" si="1"/>
        <v>-948.90336390296943</v>
      </c>
      <c r="G10" s="122"/>
      <c r="H10" s="15">
        <f t="shared" si="2"/>
        <v>1.0829873042754761</v>
      </c>
      <c r="I10" s="15">
        <f t="shared" si="3"/>
        <v>6.6156818121675625E-5</v>
      </c>
      <c r="J10" s="15">
        <f t="shared" si="4"/>
        <v>1.1457637315362512</v>
      </c>
      <c r="K10" s="15">
        <f t="shared" si="5"/>
        <v>-6.2776427260775147E-2</v>
      </c>
      <c r="M10" s="206" t="s">
        <v>203</v>
      </c>
      <c r="N10" s="206"/>
    </row>
    <row r="11" spans="1:16" ht="19">
      <c r="A11" s="81">
        <v>10</v>
      </c>
      <c r="B11" s="115" t="s">
        <v>24</v>
      </c>
      <c r="C11" s="98">
        <v>17507.88178128091</v>
      </c>
      <c r="D11" s="117">
        <v>16142.5</v>
      </c>
      <c r="E11" s="21">
        <f t="shared" si="0"/>
        <v>17851.429702810303</v>
      </c>
      <c r="F11" s="121">
        <f t="shared" si="1"/>
        <v>-343.54792152939262</v>
      </c>
      <c r="G11" s="122"/>
      <c r="H11" s="15">
        <f t="shared" si="2"/>
        <v>1.0845830435980122</v>
      </c>
      <c r="I11" s="15">
        <f t="shared" si="3"/>
        <v>6.1948273191884774E-5</v>
      </c>
      <c r="J11" s="15">
        <f t="shared" si="4"/>
        <v>1.1058652440954191</v>
      </c>
      <c r="K11" s="15">
        <f t="shared" si="5"/>
        <v>-2.1282200497406922E-2</v>
      </c>
      <c r="M11">
        <f t="array" ref="M11:N15">LINEST(H2:H36,I2:I36,1,1)</f>
        <v>10068.864703494837</v>
      </c>
      <c r="N11">
        <v>0.49033167594415905</v>
      </c>
    </row>
    <row r="12" spans="1:16" ht="19">
      <c r="A12" s="81">
        <v>11</v>
      </c>
      <c r="B12" s="115" t="s">
        <v>23</v>
      </c>
      <c r="C12" s="98">
        <v>19003.469310733559</v>
      </c>
      <c r="D12" s="117">
        <v>16689.400000000001</v>
      </c>
      <c r="E12" s="21">
        <f t="shared" si="0"/>
        <v>18135.037717854684</v>
      </c>
      <c r="F12" s="121">
        <f t="shared" si="1"/>
        <v>868.43159287887465</v>
      </c>
      <c r="G12" s="122"/>
      <c r="H12" s="15">
        <f t="shared" si="2"/>
        <v>1.1386550331787577</v>
      </c>
      <c r="I12" s="15">
        <f t="shared" si="3"/>
        <v>5.9918271477704403E-5</v>
      </c>
      <c r="J12" s="15">
        <f t="shared" si="4"/>
        <v>1.0866201132368258</v>
      </c>
      <c r="K12" s="15">
        <f t="shared" si="5"/>
        <v>5.2034919941931879E-2</v>
      </c>
      <c r="M12">
        <v>584.32716561976872</v>
      </c>
      <c r="N12">
        <v>3.4020850403442313E-2</v>
      </c>
    </row>
    <row r="13" spans="1:16" ht="19">
      <c r="A13" s="81">
        <v>12</v>
      </c>
      <c r="B13" s="115" t="s">
        <v>22</v>
      </c>
      <c r="C13" s="98">
        <v>20104.347141818405</v>
      </c>
      <c r="D13" s="117">
        <v>18210.3</v>
      </c>
      <c r="E13" s="21">
        <f t="shared" si="0"/>
        <v>18923.736620910087</v>
      </c>
      <c r="F13" s="121">
        <f t="shared" si="1"/>
        <v>1180.610520908318</v>
      </c>
      <c r="G13" s="122"/>
      <c r="H13" s="15">
        <f t="shared" si="2"/>
        <v>1.1040096616650141</v>
      </c>
      <c r="I13" s="15">
        <f t="shared" si="3"/>
        <v>5.4913977254630627E-5</v>
      </c>
      <c r="J13" s="15">
        <f t="shared" si="4"/>
        <v>1.0391776423732773</v>
      </c>
      <c r="K13" s="15">
        <f t="shared" si="5"/>
        <v>6.4832019291736875E-2</v>
      </c>
      <c r="M13">
        <v>0.89997770090587292</v>
      </c>
      <c r="N13">
        <v>8.1178534047851539E-2</v>
      </c>
    </row>
    <row r="14" spans="1:16" ht="19">
      <c r="A14" s="81">
        <v>13</v>
      </c>
      <c r="B14" s="115" t="s">
        <v>21</v>
      </c>
      <c r="C14" s="98">
        <v>17311.393635386459</v>
      </c>
      <c r="D14" s="117">
        <v>19109.599999999999</v>
      </c>
      <c r="E14" s="21">
        <f t="shared" si="0"/>
        <v>19390.090045538745</v>
      </c>
      <c r="F14" s="121">
        <f t="shared" si="1"/>
        <v>-2078.6964101522863</v>
      </c>
      <c r="G14" s="122"/>
      <c r="H14" s="15">
        <f t="shared" si="2"/>
        <v>0.9059003660666084</v>
      </c>
      <c r="I14" s="15">
        <f t="shared" si="3"/>
        <v>5.2329719094067908E-5</v>
      </c>
      <c r="J14" s="15">
        <f t="shared" si="4"/>
        <v>1.0146779652917248</v>
      </c>
      <c r="K14" s="15">
        <f t="shared" si="5"/>
        <v>-0.10877759922511643</v>
      </c>
      <c r="M14">
        <v>296.92642939495931</v>
      </c>
      <c r="N14">
        <v>33</v>
      </c>
    </row>
    <row r="15" spans="1:16" ht="19">
      <c r="A15" s="81">
        <v>14</v>
      </c>
      <c r="B15" s="115" t="s">
        <v>20</v>
      </c>
      <c r="C15" s="98">
        <v>19044.189387806189</v>
      </c>
      <c r="D15" s="117">
        <v>19390.400000000001</v>
      </c>
      <c r="E15" s="21">
        <f t="shared" si="0"/>
        <v>19535.705570542334</v>
      </c>
      <c r="F15" s="121">
        <f t="shared" si="1"/>
        <v>-491.5161827361444</v>
      </c>
      <c r="G15" s="122"/>
      <c r="H15" s="15">
        <f t="shared" si="2"/>
        <v>0.98214525681812581</v>
      </c>
      <c r="I15" s="15">
        <f t="shared" si="3"/>
        <v>5.1571911873916984E-5</v>
      </c>
      <c r="J15" s="15">
        <f t="shared" si="4"/>
        <v>1.0074936860787984</v>
      </c>
      <c r="K15" s="15">
        <f t="shared" si="5"/>
        <v>-2.53484292606726E-2</v>
      </c>
      <c r="M15">
        <v>1.9567316269453083</v>
      </c>
      <c r="N15">
        <v>0.2174684948752203</v>
      </c>
    </row>
    <row r="16" spans="1:16" ht="19">
      <c r="A16" s="81">
        <v>15</v>
      </c>
      <c r="B16" s="115" t="s">
        <v>19</v>
      </c>
      <c r="C16" s="98">
        <v>20544.004177204475</v>
      </c>
      <c r="D16" s="117">
        <v>20678.900000000001</v>
      </c>
      <c r="E16" s="21">
        <f t="shared" si="0"/>
        <v>20203.887920852605</v>
      </c>
      <c r="F16" s="121">
        <f t="shared" si="1"/>
        <v>340.11625635187011</v>
      </c>
      <c r="G16" s="122"/>
      <c r="H16" s="15">
        <f t="shared" si="2"/>
        <v>0.99347664417374593</v>
      </c>
      <c r="I16" s="15">
        <f t="shared" si="3"/>
        <v>4.8358471678861056E-5</v>
      </c>
      <c r="J16" s="15">
        <f t="shared" si="4"/>
        <v>0.97702914182343359</v>
      </c>
      <c r="K16" s="15">
        <f t="shared" si="5"/>
        <v>1.6447502350312337E-2</v>
      </c>
    </row>
    <row r="17" spans="1:14" ht="19">
      <c r="A17" s="81">
        <v>16</v>
      </c>
      <c r="B17" s="115" t="s">
        <v>18</v>
      </c>
      <c r="C17" s="98">
        <v>22130.452874336857</v>
      </c>
      <c r="D17" s="117">
        <v>25200.799999999999</v>
      </c>
      <c r="E17" s="21">
        <f t="shared" si="0"/>
        <v>22548.826818693509</v>
      </c>
      <c r="F17" s="121">
        <f t="shared" si="1"/>
        <v>-418.37394435665192</v>
      </c>
      <c r="G17" s="122"/>
      <c r="H17" s="15">
        <f t="shared" si="2"/>
        <v>0.87816469613412507</v>
      </c>
      <c r="I17" s="15">
        <f t="shared" si="3"/>
        <v>3.9681279959366374E-5</v>
      </c>
      <c r="J17" s="15">
        <f t="shared" si="4"/>
        <v>0.89476630974784577</v>
      </c>
      <c r="K17" s="15">
        <f t="shared" si="5"/>
        <v>-1.66016136137207E-2</v>
      </c>
    </row>
    <row r="18" spans="1:14" ht="19">
      <c r="A18" s="81">
        <v>17</v>
      </c>
      <c r="B18" s="115" t="s">
        <v>17</v>
      </c>
      <c r="C18" s="98">
        <v>18467.912804445743</v>
      </c>
      <c r="D18" s="117">
        <v>24245.9</v>
      </c>
      <c r="E18" s="21">
        <f t="shared" si="0"/>
        <v>22053.640690396052</v>
      </c>
      <c r="F18" s="121">
        <f t="shared" si="1"/>
        <v>-3585.7278859503094</v>
      </c>
      <c r="G18" s="122"/>
      <c r="H18" s="15">
        <f t="shared" si="2"/>
        <v>0.7616921955648478</v>
      </c>
      <c r="I18" s="15">
        <f t="shared" si="3"/>
        <v>4.1244086629079554E-5</v>
      </c>
      <c r="J18" s="15">
        <f t="shared" si="4"/>
        <v>0.90958226712128853</v>
      </c>
      <c r="K18" s="15">
        <f t="shared" si="5"/>
        <v>-0.14789007155644074</v>
      </c>
    </row>
    <row r="19" spans="1:14" ht="19">
      <c r="A19" s="81">
        <v>18</v>
      </c>
      <c r="B19" s="115" t="s">
        <v>16</v>
      </c>
      <c r="C19" s="98">
        <v>19751.014987984385</v>
      </c>
      <c r="D19" s="117">
        <v>23653</v>
      </c>
      <c r="E19" s="21">
        <f t="shared" si="0"/>
        <v>21746.17828023</v>
      </c>
      <c r="F19" s="121">
        <f t="shared" si="1"/>
        <v>-1995.1632922456156</v>
      </c>
      <c r="G19" s="122"/>
      <c r="H19" s="15">
        <f t="shared" si="2"/>
        <v>0.83503213072271532</v>
      </c>
      <c r="I19" s="15">
        <f t="shared" si="3"/>
        <v>4.2277935145647484E-5</v>
      </c>
      <c r="J19" s="15">
        <f t="shared" si="4"/>
        <v>0.91938351499725179</v>
      </c>
      <c r="K19" s="15">
        <f t="shared" si="5"/>
        <v>-8.4351384274536478E-2</v>
      </c>
      <c r="M19">
        <f>M11+N11*N35</f>
        <v>10068.864719861649</v>
      </c>
    </row>
    <row r="20" spans="1:14" ht="19">
      <c r="A20" s="81">
        <v>19</v>
      </c>
      <c r="B20" s="115" t="s">
        <v>15</v>
      </c>
      <c r="C20" s="98">
        <v>21788.589405104605</v>
      </c>
      <c r="D20" s="117">
        <v>25934.400000000001</v>
      </c>
      <c r="E20" s="21">
        <f t="shared" si="0"/>
        <v>22929.252563503454</v>
      </c>
      <c r="F20" s="121">
        <f t="shared" si="1"/>
        <v>-1140.6631583988492</v>
      </c>
      <c r="G20" s="122"/>
      <c r="H20" s="15">
        <f t="shared" si="2"/>
        <v>0.84014241336235285</v>
      </c>
      <c r="I20" s="15">
        <f t="shared" si="3"/>
        <v>3.8558825343944717E-5</v>
      </c>
      <c r="J20" s="15">
        <f t="shared" si="4"/>
        <v>0.88412504486332644</v>
      </c>
      <c r="K20" s="15">
        <f t="shared" si="5"/>
        <v>-4.398263150097359E-2</v>
      </c>
    </row>
    <row r="21" spans="1:14" ht="19">
      <c r="A21" s="81">
        <v>20</v>
      </c>
      <c r="B21" s="115" t="s">
        <v>14</v>
      </c>
      <c r="C21" s="98">
        <v>23079.842857342279</v>
      </c>
      <c r="D21" s="117">
        <v>27334.7</v>
      </c>
      <c r="E21" s="21">
        <f t="shared" si="0"/>
        <v>23655.411465435522</v>
      </c>
      <c r="F21" s="121">
        <f t="shared" si="1"/>
        <v>-575.5686080932428</v>
      </c>
      <c r="G21" s="122"/>
      <c r="H21" s="15">
        <f t="shared" si="2"/>
        <v>0.84434227766693171</v>
      </c>
      <c r="I21" s="15">
        <f t="shared" si="3"/>
        <v>3.6583536676824697E-5</v>
      </c>
      <c r="J21" s="15">
        <f t="shared" si="4"/>
        <v>0.86539861295113996</v>
      </c>
      <c r="K21" s="15">
        <f t="shared" si="5"/>
        <v>-2.105633528420825E-2</v>
      </c>
      <c r="M21">
        <f>N4/M24+M4</f>
        <v>0.83501907111897045</v>
      </c>
    </row>
    <row r="22" spans="1:14" ht="19">
      <c r="A22" s="81">
        <v>21</v>
      </c>
      <c r="B22" s="115" t="s">
        <v>13</v>
      </c>
      <c r="C22" s="98">
        <v>18885.121082843765</v>
      </c>
      <c r="D22" s="117">
        <v>26571.7</v>
      </c>
      <c r="E22" s="21">
        <f t="shared" si="0"/>
        <v>23259.73965069999</v>
      </c>
      <c r="F22" s="121">
        <f t="shared" si="1"/>
        <v>-4374.6185678562251</v>
      </c>
      <c r="G22" s="122"/>
      <c r="H22" s="15">
        <f t="shared" si="2"/>
        <v>0.71072310325811916</v>
      </c>
      <c r="I22" s="15">
        <f t="shared" si="3"/>
        <v>3.7634024168570322E-5</v>
      </c>
      <c r="J22" s="15">
        <f t="shared" si="4"/>
        <v>0.8753576041690968</v>
      </c>
      <c r="K22" s="15">
        <f t="shared" si="5"/>
        <v>-0.16463450091097764</v>
      </c>
      <c r="N22">
        <f>M21*M24</f>
        <v>25016.252849746124</v>
      </c>
    </row>
    <row r="23" spans="1:14" ht="19">
      <c r="A23" s="81">
        <v>22</v>
      </c>
      <c r="B23" s="115" t="s">
        <v>12</v>
      </c>
      <c r="C23" s="98">
        <v>20452.234645231969</v>
      </c>
      <c r="D23" s="117">
        <v>25794</v>
      </c>
      <c r="E23" s="21">
        <f t="shared" si="0"/>
        <v>22856.44480100166</v>
      </c>
      <c r="F23" s="121">
        <f t="shared" si="1"/>
        <v>-2404.2101557696915</v>
      </c>
      <c r="G23" s="122"/>
      <c r="H23" s="15">
        <f t="shared" si="2"/>
        <v>0.79290666997099979</v>
      </c>
      <c r="I23" s="15">
        <f t="shared" si="3"/>
        <v>3.8768705900597035E-5</v>
      </c>
      <c r="J23" s="15">
        <f t="shared" si="4"/>
        <v>0.88611478642326347</v>
      </c>
      <c r="K23" s="15">
        <f t="shared" si="5"/>
        <v>-9.3208116452263678E-2</v>
      </c>
    </row>
    <row r="24" spans="1:14" ht="19">
      <c r="A24" s="81">
        <v>23</v>
      </c>
      <c r="B24" s="115" t="s">
        <v>11</v>
      </c>
      <c r="C24" s="98">
        <v>22235.115223401299</v>
      </c>
      <c r="D24" s="117">
        <v>25531.599999999999</v>
      </c>
      <c r="E24" s="21">
        <f t="shared" si="0"/>
        <v>22720.371034046741</v>
      </c>
      <c r="F24" s="121">
        <f t="shared" si="1"/>
        <v>-485.25581064544167</v>
      </c>
      <c r="G24" s="122"/>
      <c r="H24" s="15">
        <f t="shared" si="2"/>
        <v>0.87088608717829274</v>
      </c>
      <c r="I24" s="15">
        <f t="shared" si="3"/>
        <v>3.9167149728179982E-5</v>
      </c>
      <c r="J24" s="15">
        <f t="shared" si="4"/>
        <v>0.88989217417031208</v>
      </c>
      <c r="K24" s="15">
        <f t="shared" si="5"/>
        <v>-1.9006086992019333E-2</v>
      </c>
      <c r="M24">
        <f>1/N35</f>
        <v>29958.9</v>
      </c>
    </row>
    <row r="25" spans="1:14" ht="19">
      <c r="A25" s="81">
        <v>24</v>
      </c>
      <c r="B25" s="115" t="s">
        <v>30</v>
      </c>
      <c r="C25" s="98">
        <v>24043.612849930672</v>
      </c>
      <c r="D25" s="117">
        <v>25368.5</v>
      </c>
      <c r="E25" s="21">
        <f t="shared" si="0"/>
        <v>22635.791646126207</v>
      </c>
      <c r="F25" s="121">
        <f t="shared" si="1"/>
        <v>1407.8212038044658</v>
      </c>
      <c r="G25" s="122"/>
      <c r="H25" s="15">
        <f t="shared" si="2"/>
        <v>0.94777432051286725</v>
      </c>
      <c r="I25" s="15">
        <f t="shared" si="3"/>
        <v>3.9418964463803534E-5</v>
      </c>
      <c r="J25" s="15">
        <f t="shared" si="4"/>
        <v>0.89227946650870993</v>
      </c>
      <c r="K25" s="15">
        <f t="shared" si="5"/>
        <v>5.5494854004157324E-2</v>
      </c>
      <c r="M25" s="5"/>
    </row>
    <row r="26" spans="1:14" ht="19">
      <c r="A26" s="81">
        <v>25</v>
      </c>
      <c r="B26" s="115" t="s">
        <v>10</v>
      </c>
      <c r="C26" s="98">
        <v>20586.119060373268</v>
      </c>
      <c r="D26" s="117">
        <v>24655.4</v>
      </c>
      <c r="E26" s="21">
        <f t="shared" si="0"/>
        <v>22265.99666435962</v>
      </c>
      <c r="F26" s="121">
        <f t="shared" si="1"/>
        <v>-1679.8776039863515</v>
      </c>
      <c r="G26" s="122"/>
      <c r="H26" s="15">
        <f t="shared" si="2"/>
        <v>0.8349537651132517</v>
      </c>
      <c r="I26" s="15">
        <f t="shared" si="3"/>
        <v>4.0559066168060542E-5</v>
      </c>
      <c r="J26" s="15">
        <f t="shared" si="4"/>
        <v>0.90308803200757715</v>
      </c>
      <c r="K26" s="15">
        <f t="shared" si="5"/>
        <v>-6.8134266894325446E-2</v>
      </c>
    </row>
    <row r="27" spans="1:14" ht="19">
      <c r="A27" s="81">
        <v>26</v>
      </c>
      <c r="B27" s="115" t="s">
        <v>9</v>
      </c>
      <c r="C27" s="98">
        <v>21917.573773440705</v>
      </c>
      <c r="D27" s="117">
        <v>25754.7</v>
      </c>
      <c r="E27" s="21">
        <f t="shared" si="0"/>
        <v>22836.064850386843</v>
      </c>
      <c r="F27" s="121">
        <f t="shared" si="1"/>
        <v>-918.49107694613849</v>
      </c>
      <c r="G27" s="122"/>
      <c r="H27" s="15">
        <f t="shared" si="2"/>
        <v>0.85101258307962058</v>
      </c>
      <c r="I27" s="15">
        <f t="shared" si="3"/>
        <v>3.8827864428628558E-5</v>
      </c>
      <c r="J27" s="15">
        <f t="shared" si="4"/>
        <v>0.88667563009419026</v>
      </c>
      <c r="K27" s="15">
        <f t="shared" si="5"/>
        <v>-3.5663047014569682E-2</v>
      </c>
    </row>
    <row r="28" spans="1:14" ht="19">
      <c r="A28" s="81">
        <v>27</v>
      </c>
      <c r="B28" s="115" t="s">
        <v>8</v>
      </c>
      <c r="C28" s="98">
        <v>23718.216150578643</v>
      </c>
      <c r="D28" s="117">
        <v>26220.2</v>
      </c>
      <c r="E28" s="21">
        <f t="shared" si="0"/>
        <v>23077.460957542007</v>
      </c>
      <c r="F28" s="121">
        <f t="shared" si="1"/>
        <v>640.75519303663532</v>
      </c>
      <c r="G28" s="122"/>
      <c r="H28" s="15">
        <f t="shared" si="2"/>
        <v>0.90457800285957557</v>
      </c>
      <c r="I28" s="15">
        <f t="shared" si="3"/>
        <v>3.81385344123996E-5</v>
      </c>
      <c r="J28" s="15">
        <f t="shared" si="4"/>
        <v>0.88014053888002408</v>
      </c>
      <c r="K28" s="15">
        <f t="shared" si="5"/>
        <v>2.4437463979551488E-2</v>
      </c>
      <c r="M28" s="92" t="s">
        <v>212</v>
      </c>
    </row>
    <row r="29" spans="1:14" ht="19">
      <c r="A29" s="81">
        <v>28</v>
      </c>
      <c r="B29" s="115" t="s">
        <v>7</v>
      </c>
      <c r="C29" s="98">
        <v>25621.245234106133</v>
      </c>
      <c r="D29" s="117">
        <v>27112.2</v>
      </c>
      <c r="E29" s="21">
        <f t="shared" si="0"/>
        <v>23540.028793379621</v>
      </c>
      <c r="F29" s="121">
        <f t="shared" si="1"/>
        <v>2081.2164407265118</v>
      </c>
      <c r="G29" s="122"/>
      <c r="H29" s="15">
        <f t="shared" si="2"/>
        <v>0.94500797552784843</v>
      </c>
      <c r="I29" s="15">
        <f t="shared" si="3"/>
        <v>3.6883764504540388E-5</v>
      </c>
      <c r="J29" s="15">
        <f t="shared" si="4"/>
        <v>0.86824487844511389</v>
      </c>
      <c r="K29" s="15">
        <f t="shared" si="5"/>
        <v>7.6763097082734544E-2</v>
      </c>
    </row>
    <row r="30" spans="1:14" ht="19">
      <c r="A30" s="81">
        <v>29</v>
      </c>
      <c r="B30" s="115" t="s">
        <v>6</v>
      </c>
      <c r="C30" s="98">
        <v>22845.267305841073</v>
      </c>
      <c r="D30" s="117">
        <v>27267</v>
      </c>
      <c r="E30" s="21">
        <f t="shared" si="0"/>
        <v>23620.304018702111</v>
      </c>
      <c r="F30" s="121">
        <f t="shared" si="1"/>
        <v>-775.03671286103781</v>
      </c>
      <c r="G30" s="122"/>
      <c r="H30" s="15">
        <f t="shared" si="2"/>
        <v>0.83783574672098404</v>
      </c>
      <c r="I30" s="15">
        <f t="shared" si="3"/>
        <v>3.6674368284006307E-5</v>
      </c>
      <c r="J30" s="15">
        <f t="shared" si="4"/>
        <v>0.86625972856207534</v>
      </c>
      <c r="K30" s="15">
        <f t="shared" si="5"/>
        <v>-2.8423981841091295E-2</v>
      </c>
    </row>
    <row r="31" spans="1:14" ht="19">
      <c r="A31" s="81">
        <v>30</v>
      </c>
      <c r="B31" s="115" t="s">
        <v>5</v>
      </c>
      <c r="C31" s="98">
        <v>25225.572014042726</v>
      </c>
      <c r="D31" s="117">
        <v>28786.3</v>
      </c>
      <c r="E31" s="21">
        <f t="shared" si="0"/>
        <v>24408.173203666323</v>
      </c>
      <c r="F31" s="121">
        <f t="shared" si="1"/>
        <v>817.39881037640225</v>
      </c>
      <c r="G31" s="122"/>
      <c r="H31" s="15">
        <f t="shared" si="2"/>
        <v>0.87630477046521182</v>
      </c>
      <c r="I31" s="15">
        <f t="shared" si="3"/>
        <v>3.4738747251296625E-5</v>
      </c>
      <c r="J31" s="15">
        <f t="shared" si="4"/>
        <v>0.8479093597880355</v>
      </c>
      <c r="K31" s="15">
        <f t="shared" si="5"/>
        <v>2.8395410677176325E-2</v>
      </c>
    </row>
    <row r="32" spans="1:14" ht="19">
      <c r="A32" s="81">
        <v>31</v>
      </c>
      <c r="B32" s="115" t="s">
        <v>4</v>
      </c>
      <c r="C32" s="98">
        <v>27508.923945592385</v>
      </c>
      <c r="D32" s="117">
        <v>29247.9</v>
      </c>
      <c r="E32" s="21">
        <f t="shared" si="0"/>
        <v>24647.546872974221</v>
      </c>
      <c r="F32" s="121">
        <f t="shared" si="1"/>
        <v>2861.3770726181647</v>
      </c>
      <c r="G32" s="122"/>
      <c r="H32" s="15">
        <f t="shared" si="2"/>
        <v>0.94054355853214711</v>
      </c>
      <c r="I32" s="15">
        <f t="shared" si="3"/>
        <v>3.4190488889800635E-5</v>
      </c>
      <c r="J32" s="15">
        <f t="shared" si="4"/>
        <v>0.84271167752126541</v>
      </c>
      <c r="K32" s="15">
        <f t="shared" si="5"/>
        <v>9.7831881010881694E-2</v>
      </c>
    </row>
    <row r="33" spans="1:14" ht="19">
      <c r="A33" s="81">
        <v>32</v>
      </c>
      <c r="B33" s="115" t="s">
        <v>3</v>
      </c>
      <c r="C33" s="98">
        <v>29049.874466912686</v>
      </c>
      <c r="D33" s="117">
        <v>31197.5</v>
      </c>
      <c r="E33" s="21">
        <f t="shared" si="0"/>
        <v>25658.558367087455</v>
      </c>
      <c r="F33" s="121">
        <f t="shared" si="1"/>
        <v>3391.3160998252315</v>
      </c>
      <c r="G33" s="122"/>
      <c r="H33" s="15">
        <f t="shared" si="2"/>
        <v>0.93116033229946904</v>
      </c>
      <c r="I33" s="15">
        <f t="shared" si="3"/>
        <v>3.2053850468787564E-5</v>
      </c>
      <c r="J33" s="15">
        <f t="shared" si="4"/>
        <v>0.82245559314327921</v>
      </c>
      <c r="K33" s="15">
        <f t="shared" si="5"/>
        <v>0.10870473915618983</v>
      </c>
    </row>
    <row r="34" spans="1:14" ht="19">
      <c r="A34" s="81">
        <v>33</v>
      </c>
      <c r="B34" s="115" t="s">
        <v>2</v>
      </c>
      <c r="C34" s="98">
        <v>24944.791223251686</v>
      </c>
      <c r="D34" s="117">
        <v>31328.7</v>
      </c>
      <c r="E34" s="21">
        <f t="shared" si="0"/>
        <v>25726.595250564911</v>
      </c>
      <c r="F34" s="121">
        <f t="shared" si="1"/>
        <v>-781.80402731322465</v>
      </c>
      <c r="G34" s="122"/>
      <c r="H34" s="15">
        <f t="shared" si="2"/>
        <v>0.79622809830129193</v>
      </c>
      <c r="I34" s="15">
        <f t="shared" si="3"/>
        <v>3.191961364499644E-5</v>
      </c>
      <c r="J34" s="15">
        <f t="shared" si="4"/>
        <v>0.82118298079923235</v>
      </c>
      <c r="K34" s="15">
        <f t="shared" si="5"/>
        <v>-2.4954882497940423E-2</v>
      </c>
      <c r="M34" t="s">
        <v>111</v>
      </c>
      <c r="N34" t="s">
        <v>112</v>
      </c>
    </row>
    <row r="35" spans="1:14" ht="19">
      <c r="A35" s="81">
        <v>34</v>
      </c>
      <c r="B35" s="115" t="s">
        <v>1</v>
      </c>
      <c r="C35" s="98">
        <v>26410.242403030679</v>
      </c>
      <c r="D35" s="117">
        <v>31561.9</v>
      </c>
      <c r="E35" s="21">
        <f t="shared" si="0"/>
        <v>25847.526662355642</v>
      </c>
      <c r="F35" s="121">
        <f t="shared" si="1"/>
        <v>562.71574067503752</v>
      </c>
      <c r="G35" s="122"/>
      <c r="H35" s="15">
        <f t="shared" si="2"/>
        <v>0.83677606237364288</v>
      </c>
      <c r="I35" s="15">
        <f t="shared" si="3"/>
        <v>3.1683770622174202E-5</v>
      </c>
      <c r="J35" s="15">
        <f t="shared" si="4"/>
        <v>0.81894710592060815</v>
      </c>
      <c r="K35" s="15">
        <f t="shared" si="5"/>
        <v>1.7828956453034728E-2</v>
      </c>
      <c r="M35" t="s">
        <v>201</v>
      </c>
      <c r="N35">
        <f>1/29958.9</f>
        <v>3.3379062649162686E-5</v>
      </c>
    </row>
    <row r="36" spans="1:14" ht="19">
      <c r="A36" s="81">
        <v>35</v>
      </c>
      <c r="B36" s="115" t="s">
        <v>0</v>
      </c>
      <c r="C36" s="98">
        <v>28875.418562758801</v>
      </c>
      <c r="D36" s="117">
        <v>30254.2</v>
      </c>
      <c r="E36" s="21">
        <f t="shared" si="0"/>
        <v>25169.38769495111</v>
      </c>
      <c r="F36" s="121">
        <f t="shared" si="1"/>
        <v>3706.0308678076908</v>
      </c>
      <c r="G36" s="122"/>
      <c r="H36" s="15">
        <f t="shared" si="2"/>
        <v>0.95442677587768976</v>
      </c>
      <c r="I36" s="15">
        <f t="shared" si="3"/>
        <v>3.3053262026429386E-5</v>
      </c>
      <c r="J36" s="15">
        <f t="shared" si="4"/>
        <v>0.8319303665260066</v>
      </c>
      <c r="K36" s="15">
        <f t="shared" si="5"/>
        <v>0.12249640935168316</v>
      </c>
      <c r="M36" t="s">
        <v>202</v>
      </c>
      <c r="N36">
        <v>10.13294923906285</v>
      </c>
    </row>
    <row r="37" spans="1:14">
      <c r="F37" s="20">
        <f>AVERAGE(F2:F36)</f>
        <v>1.2473070195743016E-12</v>
      </c>
      <c r="K37" s="20">
        <f>AVERAGE(K2:K36)</f>
        <v>3.1117732879914436E-3</v>
      </c>
    </row>
    <row r="38" spans="1:14">
      <c r="F38" s="20"/>
      <c r="K38" s="217"/>
    </row>
  </sheetData>
  <mergeCells count="2">
    <mergeCell ref="M3:N3"/>
    <mergeCell ref="M10:N10"/>
  </mergeCells>
  <hyperlinks>
    <hyperlink ref="M28" location="'Титульный лист'!A1" display="Титульные лист" xr:uid="{DAFC838C-FCDF-9040-806B-7ACF9B57545E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82F9-4C50-4340-93F2-23726F883877}">
  <sheetPr>
    <tabColor theme="9"/>
  </sheetPr>
  <dimension ref="A1:I59"/>
  <sheetViews>
    <sheetView topLeftCell="A24" workbookViewId="0">
      <selection activeCell="A45" sqref="A45"/>
    </sheetView>
  </sheetViews>
  <sheetFormatPr baseColWidth="10" defaultRowHeight="16"/>
  <cols>
    <col min="1" max="1" width="24.83203125" bestFit="1" customWidth="1"/>
    <col min="2" max="2" width="19" bestFit="1" customWidth="1"/>
    <col min="3" max="3" width="21.5" bestFit="1" customWidth="1"/>
    <col min="4" max="4" width="23.33203125" bestFit="1" customWidth="1"/>
    <col min="5" max="5" width="12.1640625" bestFit="1" customWidth="1"/>
    <col min="6" max="6" width="20.5" bestFit="1" customWidth="1"/>
    <col min="7" max="7" width="12.6640625" bestFit="1" customWidth="1"/>
    <col min="8" max="9" width="14.1640625" bestFit="1" customWidth="1"/>
  </cols>
  <sheetData>
    <row r="1" spans="1:9">
      <c r="A1" t="s">
        <v>45</v>
      </c>
    </row>
    <row r="2" spans="1:9" ht="17" thickBot="1"/>
    <row r="3" spans="1:9">
      <c r="A3" s="8" t="s">
        <v>46</v>
      </c>
      <c r="B3" s="8"/>
    </row>
    <row r="4" spans="1:9">
      <c r="A4" s="5" t="s">
        <v>47</v>
      </c>
      <c r="B4" s="5">
        <v>0.94867154532318132</v>
      </c>
    </row>
    <row r="5" spans="1:9">
      <c r="A5" s="5" t="s">
        <v>48</v>
      </c>
      <c r="B5" s="9">
        <v>0.89997770090587292</v>
      </c>
    </row>
    <row r="6" spans="1:9">
      <c r="A6" s="5" t="s">
        <v>49</v>
      </c>
      <c r="B6" s="5">
        <v>0.89694672214544491</v>
      </c>
    </row>
    <row r="7" spans="1:9">
      <c r="A7" s="5" t="s">
        <v>50</v>
      </c>
      <c r="B7" s="5">
        <v>8.1178534047851539E-2</v>
      </c>
    </row>
    <row r="8" spans="1:9" ht="17" thickBot="1">
      <c r="A8" s="6" t="s">
        <v>51</v>
      </c>
      <c r="B8" s="6">
        <v>35</v>
      </c>
    </row>
    <row r="10" spans="1:9" ht="17" thickBot="1">
      <c r="A10" t="s">
        <v>52</v>
      </c>
    </row>
    <row r="11" spans="1:9">
      <c r="A11" s="7"/>
      <c r="B11" s="7" t="s">
        <v>57</v>
      </c>
      <c r="C11" s="7" t="s">
        <v>58</v>
      </c>
      <c r="D11" s="7" t="s">
        <v>59</v>
      </c>
      <c r="E11" s="7" t="s">
        <v>60</v>
      </c>
      <c r="F11" s="7" t="s">
        <v>61</v>
      </c>
    </row>
    <row r="12" spans="1:9">
      <c r="A12" s="5" t="s">
        <v>53</v>
      </c>
      <c r="B12" s="5">
        <v>1</v>
      </c>
      <c r="C12" s="5">
        <v>1.9567316269453083</v>
      </c>
      <c r="D12" s="5">
        <v>1.9567316269453083</v>
      </c>
      <c r="E12" s="5">
        <v>296.92642939495931</v>
      </c>
      <c r="F12" s="9">
        <v>4.5973376074665692E-18</v>
      </c>
    </row>
    <row r="13" spans="1:9">
      <c r="A13" s="5" t="s">
        <v>54</v>
      </c>
      <c r="B13" s="5">
        <v>33</v>
      </c>
      <c r="C13" s="5">
        <v>0.2174684948752203</v>
      </c>
      <c r="D13" s="5">
        <v>6.5899543901581908E-3</v>
      </c>
      <c r="E13" s="5"/>
      <c r="F13" s="5"/>
    </row>
    <row r="14" spans="1:9" ht="17" thickBot="1">
      <c r="A14" s="6" t="s">
        <v>55</v>
      </c>
      <c r="B14" s="6">
        <v>34</v>
      </c>
      <c r="C14" s="6">
        <v>2.1742001218205287</v>
      </c>
      <c r="D14" s="6"/>
      <c r="E14" s="6"/>
      <c r="F14" s="6"/>
    </row>
    <row r="15" spans="1:9" ht="17" thickBot="1"/>
    <row r="16" spans="1:9">
      <c r="A16" s="7"/>
      <c r="B16" s="7" t="s">
        <v>62</v>
      </c>
      <c r="C16" s="7" t="s">
        <v>50</v>
      </c>
      <c r="D16" s="7" t="s">
        <v>63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</row>
    <row r="17" spans="1:9">
      <c r="A17" s="5" t="s">
        <v>56</v>
      </c>
      <c r="B17" s="5">
        <v>0.49033167594415905</v>
      </c>
      <c r="C17" s="5">
        <v>3.4020850403442313E-2</v>
      </c>
      <c r="D17" s="5">
        <v>14.412681344806892</v>
      </c>
      <c r="E17" s="9">
        <v>8.5080058267614567E-16</v>
      </c>
      <c r="F17" s="5">
        <v>0.42111573536612013</v>
      </c>
      <c r="G17" s="5">
        <v>0.55954761652219798</v>
      </c>
      <c r="H17" s="5">
        <v>0.43275613904191423</v>
      </c>
      <c r="I17" s="5">
        <v>0.54790721284640387</v>
      </c>
    </row>
    <row r="18" spans="1:9" ht="17" thickBot="1">
      <c r="A18" s="6" t="s">
        <v>92</v>
      </c>
      <c r="B18" s="6">
        <v>10068.864703494837</v>
      </c>
      <c r="C18" s="6">
        <v>584.32716561976872</v>
      </c>
      <c r="D18" s="6">
        <v>17.231553307666708</v>
      </c>
      <c r="E18" s="13">
        <v>4.5973376074665361E-18</v>
      </c>
      <c r="F18" s="6">
        <v>8880.0421463262046</v>
      </c>
      <c r="G18" s="6">
        <v>11257.68726066347</v>
      </c>
      <c r="H18" s="6">
        <v>9079.9726009117403</v>
      </c>
      <c r="I18" s="6">
        <v>11057.756806077934</v>
      </c>
    </row>
    <row r="22" spans="1:9">
      <c r="A22" t="s">
        <v>69</v>
      </c>
      <c r="F22" t="s">
        <v>74</v>
      </c>
    </row>
    <row r="23" spans="1:9" ht="17" thickBot="1"/>
    <row r="24" spans="1:9">
      <c r="A24" s="7" t="s">
        <v>70</v>
      </c>
      <c r="B24" s="7" t="s">
        <v>87</v>
      </c>
      <c r="C24" s="7" t="s">
        <v>72</v>
      </c>
      <c r="D24" s="7" t="s">
        <v>73</v>
      </c>
      <c r="F24" s="7" t="s">
        <v>75</v>
      </c>
      <c r="G24" s="7" t="s">
        <v>86</v>
      </c>
    </row>
    <row r="25" spans="1:9">
      <c r="A25" s="5">
        <v>1</v>
      </c>
      <c r="B25" s="5">
        <v>1.6478986377062088</v>
      </c>
      <c r="C25" s="5">
        <v>-0.1505026477972824</v>
      </c>
      <c r="D25" s="10">
        <v>-1.8818518257752233</v>
      </c>
      <c r="F25" s="5">
        <v>1.4285714285714286</v>
      </c>
      <c r="G25" s="5">
        <v>0.71072310325811916</v>
      </c>
    </row>
    <row r="26" spans="1:9">
      <c r="A26" s="5">
        <v>2</v>
      </c>
      <c r="B26" s="5">
        <v>1.599371835379205</v>
      </c>
      <c r="C26" s="5">
        <v>-9.4410832160283231E-3</v>
      </c>
      <c r="D26" s="5">
        <v>-0.11804921672414276</v>
      </c>
      <c r="F26" s="5">
        <v>4.2857142857142856</v>
      </c>
      <c r="G26" s="5">
        <v>0.7616921955648478</v>
      </c>
    </row>
    <row r="27" spans="1:9">
      <c r="A27" s="5">
        <v>3</v>
      </c>
      <c r="B27" s="5">
        <v>1.5451600980797031</v>
      </c>
      <c r="C27" s="5">
        <v>0.10436937303812921</v>
      </c>
      <c r="D27" s="5">
        <v>1.3050115601379162</v>
      </c>
      <c r="F27" s="5">
        <v>7.1428571428571432</v>
      </c>
      <c r="G27" s="5">
        <v>0.79290666997099979</v>
      </c>
    </row>
    <row r="28" spans="1:9">
      <c r="A28" s="5">
        <v>4</v>
      </c>
      <c r="B28" s="5">
        <v>1.4196223730825843</v>
      </c>
      <c r="C28" s="5">
        <v>0.1409494245196099</v>
      </c>
      <c r="D28" s="12">
        <v>1.7624004345190294</v>
      </c>
      <c r="F28" s="5">
        <v>10</v>
      </c>
      <c r="G28" s="5">
        <v>0.79622809830129193</v>
      </c>
    </row>
    <row r="29" spans="1:9">
      <c r="A29" s="5">
        <v>5</v>
      </c>
      <c r="B29" s="5">
        <v>1.3552132419681617</v>
      </c>
      <c r="C29" s="5">
        <v>-5.1063885133228792E-2</v>
      </c>
      <c r="D29" s="5">
        <v>-0.63849152739542736</v>
      </c>
      <c r="F29" s="5">
        <v>12.857142857142858</v>
      </c>
      <c r="G29" s="5">
        <v>0.8349537651132517</v>
      </c>
    </row>
    <row r="30" spans="1:9">
      <c r="A30" s="5">
        <v>6</v>
      </c>
      <c r="B30" s="5">
        <v>1.3001295417208998</v>
      </c>
      <c r="C30" s="5">
        <v>2.1750781980437006E-2</v>
      </c>
      <c r="D30" s="5">
        <v>0.27196696789718078</v>
      </c>
      <c r="F30" s="5">
        <v>15.714285714285715</v>
      </c>
      <c r="G30" s="5">
        <v>0.83503213072271532</v>
      </c>
    </row>
    <row r="31" spans="1:9">
      <c r="A31" s="5">
        <v>7</v>
      </c>
      <c r="B31" s="5">
        <v>1.222319949979624</v>
      </c>
      <c r="C31" s="5">
        <v>6.5585828464435725E-2</v>
      </c>
      <c r="D31" s="5">
        <v>0.82007069541408828</v>
      </c>
      <c r="F31" s="5">
        <v>18.571428571428569</v>
      </c>
      <c r="G31" s="5">
        <v>0.83677606237364288</v>
      </c>
    </row>
    <row r="32" spans="1:9">
      <c r="A32" s="5">
        <v>8</v>
      </c>
      <c r="B32" s="5">
        <v>1.1572587430878287</v>
      </c>
      <c r="C32" s="5">
        <v>8.5928145189480221E-2</v>
      </c>
      <c r="D32" s="12">
        <v>1.0744265252270313</v>
      </c>
      <c r="F32" s="5">
        <v>21.428571428571427</v>
      </c>
      <c r="G32" s="5">
        <v>0.83783574672098404</v>
      </c>
    </row>
    <row r="33" spans="1:7">
      <c r="A33" s="5">
        <v>9</v>
      </c>
      <c r="B33" s="5">
        <v>1.1564557268250264</v>
      </c>
      <c r="C33" s="5">
        <v>-7.3468422549550327E-2</v>
      </c>
      <c r="D33" s="5">
        <v>-0.91863290869088188</v>
      </c>
      <c r="F33" s="5">
        <v>24.285714285714285</v>
      </c>
      <c r="G33" s="5">
        <v>0.84014241336235285</v>
      </c>
    </row>
    <row r="34" spans="1:7">
      <c r="A34" s="5">
        <v>10</v>
      </c>
      <c r="B34" s="5">
        <v>1.1140804573283831</v>
      </c>
      <c r="C34" s="5">
        <v>-2.9497413730370958E-2</v>
      </c>
      <c r="D34" s="5">
        <v>-0.36882913820170055</v>
      </c>
      <c r="F34" s="5">
        <v>27.142857142857142</v>
      </c>
      <c r="G34" s="5">
        <v>0.84434227766693171</v>
      </c>
    </row>
    <row r="35" spans="1:7">
      <c r="A35" s="5">
        <v>11</v>
      </c>
      <c r="B35" s="5">
        <v>1.0936406447204383</v>
      </c>
      <c r="C35" s="5">
        <v>4.5014388458319399E-2</v>
      </c>
      <c r="D35" s="5">
        <v>0.56284995876313815</v>
      </c>
      <c r="F35" s="5">
        <v>30</v>
      </c>
      <c r="G35" s="5">
        <v>0.85101258307962058</v>
      </c>
    </row>
    <row r="36" spans="1:7">
      <c r="A36" s="5">
        <v>12</v>
      </c>
      <c r="B36" s="5">
        <v>1.0432530832518276</v>
      </c>
      <c r="C36" s="5">
        <v>6.0756578413186491E-2</v>
      </c>
      <c r="D36" s="5">
        <v>0.75968682071768201</v>
      </c>
      <c r="F36" s="5">
        <v>32.857142857142861</v>
      </c>
      <c r="G36" s="5">
        <v>0.87088608717829274</v>
      </c>
    </row>
    <row r="37" spans="1:7">
      <c r="A37" s="5">
        <v>13</v>
      </c>
      <c r="B37" s="5">
        <v>1.0172325374742193</v>
      </c>
      <c r="C37" s="5">
        <v>-0.11133217140761087</v>
      </c>
      <c r="D37" s="12">
        <v>-1.3920728511908329</v>
      </c>
      <c r="F37" s="5">
        <v>35.714285714285715</v>
      </c>
      <c r="G37" s="5">
        <v>0.87630477046521182</v>
      </c>
    </row>
    <row r="38" spans="1:7">
      <c r="A38" s="5">
        <v>14</v>
      </c>
      <c r="B38" s="5">
        <v>1.009602279103188</v>
      </c>
      <c r="C38" s="5">
        <v>-2.7457022285062194E-2</v>
      </c>
      <c r="D38" s="5">
        <v>-0.34331653478343843</v>
      </c>
      <c r="F38" s="5">
        <v>38.571428571428577</v>
      </c>
      <c r="G38" s="5">
        <v>0.87816469613412507</v>
      </c>
    </row>
    <row r="39" spans="1:7">
      <c r="A39" s="5">
        <v>15</v>
      </c>
      <c r="B39" s="5">
        <v>0.97724658454639779</v>
      </c>
      <c r="C39" s="5">
        <v>1.6230059627348137E-2</v>
      </c>
      <c r="D39" s="5">
        <v>0.20293707645133757</v>
      </c>
      <c r="F39" s="5">
        <v>41.428571428571431</v>
      </c>
      <c r="G39" s="5">
        <v>0.90457800285957557</v>
      </c>
    </row>
    <row r="40" spans="1:7">
      <c r="A40" s="5">
        <v>16</v>
      </c>
      <c r="B40" s="5">
        <v>0.88987711511652012</v>
      </c>
      <c r="C40" s="5">
        <v>-1.1712418982395056E-2</v>
      </c>
      <c r="D40" s="5">
        <v>-0.14644949686169251</v>
      </c>
      <c r="F40" s="5">
        <v>44.285714285714292</v>
      </c>
      <c r="G40" s="5">
        <v>0.9059003660666084</v>
      </c>
    </row>
    <row r="41" spans="1:7">
      <c r="A41" s="5">
        <v>17</v>
      </c>
      <c r="B41" s="5">
        <v>0.90561280403158151</v>
      </c>
      <c r="C41" s="5">
        <v>-0.14392060846673371</v>
      </c>
      <c r="D41" s="10">
        <v>-1.7995514615437507</v>
      </c>
      <c r="F41" s="5">
        <v>47.142857142857146</v>
      </c>
      <c r="G41" s="5">
        <v>0.93116033229946904</v>
      </c>
    </row>
    <row r="42" spans="1:7">
      <c r="A42" s="5">
        <v>18</v>
      </c>
      <c r="B42" s="5">
        <v>0.91602248486881288</v>
      </c>
      <c r="C42" s="5">
        <v>-8.0990354146097565E-2</v>
      </c>
      <c r="D42" s="12">
        <v>-1.0126854779678349</v>
      </c>
      <c r="F42" s="5">
        <v>50</v>
      </c>
      <c r="G42" s="5">
        <v>0.94054355853214711</v>
      </c>
    </row>
    <row r="43" spans="1:7">
      <c r="A43" s="5">
        <v>19</v>
      </c>
      <c r="B43" s="5">
        <v>0.87857527145802616</v>
      </c>
      <c r="C43" s="5">
        <v>-3.8432858095673317E-2</v>
      </c>
      <c r="D43" s="5">
        <v>-0.48055595855376615</v>
      </c>
      <c r="F43" s="5">
        <v>52.857142857142861</v>
      </c>
      <c r="G43" s="5">
        <v>0.94500797552784843</v>
      </c>
    </row>
    <row r="44" spans="1:7">
      <c r="A44" s="5">
        <v>20</v>
      </c>
      <c r="B44" s="5">
        <v>0.85868635711844798</v>
      </c>
      <c r="C44" s="5">
        <v>-1.4344079451516278E-2</v>
      </c>
      <c r="D44" s="5">
        <v>-0.17935519739997682</v>
      </c>
      <c r="F44" s="5">
        <v>55.714285714285715</v>
      </c>
      <c r="G44" s="5">
        <v>0.94777432051286725</v>
      </c>
    </row>
    <row r="45" spans="1:7">
      <c r="A45" s="5">
        <v>21</v>
      </c>
      <c r="B45" s="5">
        <v>0.8692635735455484</v>
      </c>
      <c r="C45" s="5">
        <v>-0.15854047028742924</v>
      </c>
      <c r="D45" s="10">
        <v>-1.9823549807012</v>
      </c>
      <c r="F45" s="5">
        <v>58.571428571428577</v>
      </c>
      <c r="G45" s="5">
        <v>0.95442677587768976</v>
      </c>
    </row>
    <row r="46" spans="1:7">
      <c r="A46" s="5">
        <v>22</v>
      </c>
      <c r="B46" s="5">
        <v>0.88068853038685257</v>
      </c>
      <c r="C46" s="5">
        <v>-8.7781860415852786E-2</v>
      </c>
      <c r="D46" s="12">
        <v>-1.0976049704854509</v>
      </c>
      <c r="F46" s="5">
        <v>61.428571428571431</v>
      </c>
      <c r="G46" s="5">
        <v>0.98214525681812581</v>
      </c>
    </row>
    <row r="47" spans="1:7">
      <c r="A47" s="5">
        <v>23</v>
      </c>
      <c r="B47" s="5">
        <v>0.8847004073787279</v>
      </c>
      <c r="C47" s="5">
        <v>-1.381432020043516E-2</v>
      </c>
      <c r="D47" s="5">
        <v>-0.17273120487586444</v>
      </c>
      <c r="F47" s="5">
        <v>64.285714285714292</v>
      </c>
      <c r="G47" s="5">
        <v>0.99347664417374593</v>
      </c>
    </row>
    <row r="48" spans="1:7">
      <c r="A48" s="5">
        <v>24</v>
      </c>
      <c r="B48" s="5">
        <v>0.88723589588206775</v>
      </c>
      <c r="C48" s="5">
        <v>6.0538424630799503E-2</v>
      </c>
      <c r="D48" s="5">
        <v>0.75695907406542595</v>
      </c>
      <c r="F48" s="5">
        <v>67.142857142857153</v>
      </c>
      <c r="G48" s="5">
        <v>1.0829873042754761</v>
      </c>
    </row>
    <row r="49" spans="1:7">
      <c r="A49" s="5">
        <v>25</v>
      </c>
      <c r="B49" s="5">
        <v>0.89871542569045548</v>
      </c>
      <c r="C49" s="5">
        <v>-6.3761660577203783E-2</v>
      </c>
      <c r="D49" s="5">
        <v>-0.79726170355015946</v>
      </c>
      <c r="F49" s="5">
        <v>70</v>
      </c>
      <c r="G49" s="5">
        <v>1.0845830435980122</v>
      </c>
    </row>
    <row r="50" spans="1:7">
      <c r="A50" s="5">
        <v>26</v>
      </c>
      <c r="B50" s="5">
        <v>0.88128418960165988</v>
      </c>
      <c r="C50" s="5">
        <v>-3.0271606522039307E-2</v>
      </c>
      <c r="D50" s="5">
        <v>-0.37850947366307708</v>
      </c>
      <c r="F50" s="5">
        <v>72.857142857142861</v>
      </c>
      <c r="G50" s="5">
        <v>1.1040096616650141</v>
      </c>
    </row>
    <row r="51" spans="1:7">
      <c r="A51" s="5">
        <v>27</v>
      </c>
      <c r="B51" s="5">
        <v>0.87434341893219258</v>
      </c>
      <c r="C51" s="5">
        <v>3.0234583927382985E-2</v>
      </c>
      <c r="D51" s="5">
        <v>0.37804655132670212</v>
      </c>
      <c r="F51" s="5">
        <v>75.714285714285722</v>
      </c>
      <c r="G51" s="5">
        <v>1.1386550331787577</v>
      </c>
    </row>
    <row r="52" spans="1:7">
      <c r="A52" s="5">
        <v>28</v>
      </c>
      <c r="B52" s="5">
        <v>0.86170931049594146</v>
      </c>
      <c r="C52" s="5">
        <v>8.3298665031906971E-2</v>
      </c>
      <c r="D52" s="12">
        <v>1.0415480868221867</v>
      </c>
      <c r="F52" s="5">
        <v>78.571428571428569</v>
      </c>
      <c r="G52" s="5">
        <v>1.2431868882773089</v>
      </c>
    </row>
    <row r="53" spans="1:7">
      <c r="A53" s="5">
        <v>29</v>
      </c>
      <c r="B53" s="5">
        <v>0.85960092828196066</v>
      </c>
      <c r="C53" s="5">
        <v>-2.1765181560976621E-2</v>
      </c>
      <c r="D53" s="5">
        <v>-0.27214701706791278</v>
      </c>
      <c r="F53" s="5">
        <v>81.428571428571431</v>
      </c>
      <c r="G53" s="5">
        <v>1.2879057784440597</v>
      </c>
    </row>
    <row r="54" spans="1:7">
      <c r="A54" s="5">
        <v>30</v>
      </c>
      <c r="B54" s="5">
        <v>0.8401114219863679</v>
      </c>
      <c r="C54" s="5">
        <v>3.6193348478843923E-2</v>
      </c>
      <c r="D54" s="5">
        <v>0.45255362555196987</v>
      </c>
      <c r="F54" s="5">
        <v>84.285714285714292</v>
      </c>
      <c r="G54" s="5">
        <v>1.3041493568349329</v>
      </c>
    </row>
    <row r="55" spans="1:7">
      <c r="A55" s="5">
        <v>31</v>
      </c>
      <c r="B55" s="5">
        <v>0.83459108272190496</v>
      </c>
      <c r="C55" s="5">
        <v>0.10595247581024214</v>
      </c>
      <c r="D55" s="12">
        <v>1.3248063271117392</v>
      </c>
      <c r="F55" s="5">
        <v>87.142857142857153</v>
      </c>
      <c r="G55" s="5">
        <v>1.3218803237013368</v>
      </c>
    </row>
    <row r="56" spans="1:7">
      <c r="A56" s="5">
        <v>32</v>
      </c>
      <c r="B56" s="5">
        <v>0.81307755954043559</v>
      </c>
      <c r="C56" s="5">
        <v>0.11808277275903345</v>
      </c>
      <c r="D56" s="12">
        <v>1.4764808776553657</v>
      </c>
      <c r="F56" s="5">
        <v>90</v>
      </c>
      <c r="G56" s="5">
        <v>1.4973959899089264</v>
      </c>
    </row>
    <row r="57" spans="1:7">
      <c r="A57" s="5">
        <v>33</v>
      </c>
      <c r="B57" s="5">
        <v>0.81172594712345592</v>
      </c>
      <c r="C57" s="5">
        <v>-1.5497848822163984E-2</v>
      </c>
      <c r="D57" s="5">
        <v>-0.19378167446502764</v>
      </c>
      <c r="F57" s="5">
        <v>92.857142857142861</v>
      </c>
      <c r="G57" s="5">
        <v>1.5605717976021942</v>
      </c>
    </row>
    <row r="58" spans="1:7">
      <c r="A58" s="5">
        <v>34</v>
      </c>
      <c r="B58" s="5">
        <v>0.80935127563539555</v>
      </c>
      <c r="C58" s="5">
        <v>2.7424786738247331E-2</v>
      </c>
      <c r="D58" s="5">
        <v>0.34291346863466127</v>
      </c>
      <c r="F58" s="5">
        <v>95.714285714285722</v>
      </c>
      <c r="G58" s="5">
        <v>1.5899307521631767</v>
      </c>
    </row>
    <row r="59" spans="1:7" ht="17" thickBot="1">
      <c r="A59" s="6">
        <v>35</v>
      </c>
      <c r="B59" s="6">
        <v>0.82314049929744015</v>
      </c>
      <c r="C59" s="6">
        <v>0.13128627658024961</v>
      </c>
      <c r="D59" s="230">
        <v>1.6415745696019231</v>
      </c>
      <c r="F59" s="6">
        <v>98.571428571428569</v>
      </c>
      <c r="G59" s="6">
        <v>1.6495294711178323</v>
      </c>
    </row>
  </sheetData>
  <sortState xmlns:xlrd2="http://schemas.microsoft.com/office/spreadsheetml/2017/richdata2" ref="G25:G59">
    <sortCondition ref="G25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620-113A-0242-8885-EEADFF058AC8}">
  <sheetPr>
    <tabColor rgb="FF7030A0"/>
  </sheetPr>
  <dimension ref="A1:AK61"/>
  <sheetViews>
    <sheetView topLeftCell="A25" workbookViewId="0">
      <selection activeCell="J25" sqref="J25"/>
    </sheetView>
  </sheetViews>
  <sheetFormatPr baseColWidth="10" defaultRowHeight="16"/>
  <cols>
    <col min="1" max="1" width="16.6640625" style="18" bestFit="1" customWidth="1"/>
    <col min="2" max="2" width="16.6640625" bestFit="1" customWidth="1"/>
    <col min="14" max="14" width="13.33203125" style="18" customWidth="1"/>
    <col min="15" max="15" width="16.6640625" bestFit="1" customWidth="1"/>
    <col min="17" max="17" width="12.5" bestFit="1" customWidth="1"/>
    <col min="18" max="18" width="18" customWidth="1"/>
    <col min="19" max="19" width="18.5" customWidth="1"/>
    <col min="20" max="20" width="13" style="18" customWidth="1"/>
    <col min="24" max="24" width="11.33203125" bestFit="1" customWidth="1"/>
    <col min="25" max="25" width="11.1640625" bestFit="1" customWidth="1"/>
    <col min="30" max="30" width="12.83203125" bestFit="1" customWidth="1"/>
  </cols>
  <sheetData>
    <row r="1" spans="1:37" ht="36">
      <c r="A1" s="80" t="s">
        <v>36</v>
      </c>
      <c r="B1" s="79" t="s">
        <v>37</v>
      </c>
      <c r="F1" s="77" t="s">
        <v>108</v>
      </c>
      <c r="G1" s="77" t="s">
        <v>105</v>
      </c>
      <c r="I1" s="159" t="s">
        <v>172</v>
      </c>
      <c r="J1" s="159"/>
      <c r="L1" t="s">
        <v>100</v>
      </c>
      <c r="N1" s="80" t="s">
        <v>102</v>
      </c>
      <c r="O1" s="80" t="s">
        <v>103</v>
      </c>
      <c r="Q1" s="159" t="s">
        <v>172</v>
      </c>
      <c r="R1" s="159"/>
      <c r="T1" s="80" t="s">
        <v>44</v>
      </c>
      <c r="U1" s="80" t="s">
        <v>109</v>
      </c>
      <c r="V1" s="80" t="s">
        <v>106</v>
      </c>
      <c r="X1" s="159" t="s">
        <v>172</v>
      </c>
      <c r="Y1" s="159"/>
      <c r="Z1" s="159"/>
      <c r="AD1" s="77" t="s">
        <v>108</v>
      </c>
      <c r="AE1" s="77" t="s">
        <v>77</v>
      </c>
      <c r="AF1" s="77" t="s">
        <v>76</v>
      </c>
      <c r="AG1" s="77" t="s">
        <v>95</v>
      </c>
      <c r="AI1" s="159" t="s">
        <v>172</v>
      </c>
      <c r="AJ1" s="159"/>
    </row>
    <row r="2" spans="1:37">
      <c r="A2" s="98">
        <v>13024.799539024814</v>
      </c>
      <c r="B2" s="3">
        <v>8698.2999999999993</v>
      </c>
      <c r="F2" s="15">
        <f>LN(A2)</f>
        <v>9.474610476025191</v>
      </c>
      <c r="G2" s="15">
        <f>LN(B2)</f>
        <v>9.0708828832503077</v>
      </c>
      <c r="I2" s="18">
        <f t="array" ref="I2:J6">LINEST(F2:F36,G2:G36,1,1)</f>
        <v>0.4631780761044843</v>
      </c>
      <c r="J2" s="18">
        <v>5.3256064301868884</v>
      </c>
      <c r="L2" t="s">
        <v>101</v>
      </c>
      <c r="N2" s="98">
        <v>13024.799539024814</v>
      </c>
      <c r="O2" s="15">
        <f>LN(B2)</f>
        <v>9.0708828832503077</v>
      </c>
      <c r="Q2" s="18">
        <f t="array" ref="Q2:R6">LINEST(N2:N36,O2:O36,1,1)</f>
        <v>9181.2927291397664</v>
      </c>
      <c r="R2" s="18">
        <v>-70346.408931433471</v>
      </c>
      <c r="T2" s="98">
        <v>13024.799539024814</v>
      </c>
      <c r="U2" s="3">
        <v>8698.2999999999993</v>
      </c>
      <c r="V2" s="22">
        <f>U2*U2</f>
        <v>75660422.889999986</v>
      </c>
      <c r="X2" s="18">
        <f t="array" ref="X2:Z6">LINEST(T2:T36,U2:V36,1,1)</f>
        <v>1.65359526138575E-5</v>
      </c>
      <c r="Y2" s="18">
        <v>-0.1481779321520908</v>
      </c>
      <c r="Z2">
        <v>15349.825007256766</v>
      </c>
      <c r="AD2" s="15">
        <f>LN(T2)</f>
        <v>9.474610476025191</v>
      </c>
      <c r="AE2" s="15">
        <v>8698.2999999999993</v>
      </c>
      <c r="AF2" s="27">
        <v>-0.11561508872467208</v>
      </c>
      <c r="AG2" s="27">
        <f>AF2*AF2</f>
        <v>1.3366848740813796E-2</v>
      </c>
      <c r="AI2" s="18">
        <f t="array" ref="AI2:AJ6">LINEST(AD2:AD36,AE2:AE36,1,1)</f>
        <v>2.5735500221020323E-5</v>
      </c>
      <c r="AJ2" s="18">
        <v>9.3619419614913237</v>
      </c>
    </row>
    <row r="3" spans="1:37">
      <c r="A3" s="98">
        <v>14434.822305814265</v>
      </c>
      <c r="B3" s="3">
        <v>9078.9</v>
      </c>
      <c r="F3" s="15">
        <f t="shared" ref="F3:F36" si="0">LN(A3)</f>
        <v>9.5773987820672843</v>
      </c>
      <c r="G3" s="15">
        <f t="shared" ref="G3:G36" si="1">LN(B3)</f>
        <v>9.1137083188821961</v>
      </c>
      <c r="I3" s="18">
        <v>3.8815034790266684E-2</v>
      </c>
      <c r="J3" s="18">
        <v>0.3853329425128223</v>
      </c>
      <c r="N3" s="98">
        <v>14434.822305814265</v>
      </c>
      <c r="O3" s="15">
        <f t="shared" ref="O3:O35" si="2">LN(B3)</f>
        <v>9.1137083188821961</v>
      </c>
      <c r="Q3" s="18">
        <v>908.63080050787119</v>
      </c>
      <c r="R3" s="18">
        <v>9020.3546617785651</v>
      </c>
      <c r="T3" s="98">
        <v>14434.822305814265</v>
      </c>
      <c r="U3" s="3">
        <v>9078.9</v>
      </c>
      <c r="V3" s="22">
        <f t="shared" ref="V3:V36" si="3">U3*U3</f>
        <v>82426425.209999993</v>
      </c>
      <c r="X3" s="18">
        <v>6.9682639149849155E-6</v>
      </c>
      <c r="Y3" s="18">
        <v>0.28390669923064471</v>
      </c>
      <c r="Z3">
        <v>2642.0317249084528</v>
      </c>
      <c r="AD3" s="15">
        <f t="shared" ref="AD3:AD36" si="4">LN(T3)</f>
        <v>9.5773987820672843</v>
      </c>
      <c r="AE3" s="15">
        <v>9078.9</v>
      </c>
      <c r="AF3" s="27">
        <v>-1.9558213333727537E-2</v>
      </c>
      <c r="AG3" s="27">
        <f t="shared" ref="AG3:AG36" si="5">AF3*AF3</f>
        <v>3.8252370880759759E-4</v>
      </c>
      <c r="AI3" s="18">
        <v>1.9281353632800044E-6</v>
      </c>
      <c r="AJ3" s="18">
        <v>4.3966384664922746E-2</v>
      </c>
    </row>
    <row r="4" spans="1:37">
      <c r="A4" s="98">
        <v>15745.583566555269</v>
      </c>
      <c r="B4" s="3">
        <v>9545.5</v>
      </c>
      <c r="D4" t="s">
        <v>97</v>
      </c>
      <c r="F4" s="15">
        <f t="shared" si="0"/>
        <v>9.6643151964592917</v>
      </c>
      <c r="G4" s="15">
        <f t="shared" si="1"/>
        <v>9.1638251182347137</v>
      </c>
      <c r="I4" s="23">
        <v>0.81185369906605942</v>
      </c>
      <c r="J4" s="18">
        <v>8.7732145269229539E-2</v>
      </c>
      <c r="L4" t="s">
        <v>99</v>
      </c>
      <c r="N4" s="98">
        <v>15745.583566555269</v>
      </c>
      <c r="O4" s="15">
        <f t="shared" si="2"/>
        <v>9.1638251182347137</v>
      </c>
      <c r="Q4" s="23">
        <v>0.75573947447022749</v>
      </c>
      <c r="R4" s="18">
        <v>2053.7436026269547</v>
      </c>
      <c r="S4" s="208" t="s">
        <v>104</v>
      </c>
      <c r="T4" s="98">
        <v>15745.583566555269</v>
      </c>
      <c r="U4" s="3">
        <v>9545.5</v>
      </c>
      <c r="V4" s="22">
        <f t="shared" si="3"/>
        <v>91116570.25</v>
      </c>
      <c r="X4" s="23">
        <v>0.83978020044098411</v>
      </c>
      <c r="Y4" s="18">
        <v>1689.1166888428966</v>
      </c>
      <c r="Z4" t="e">
        <v>#N/A</v>
      </c>
      <c r="AB4" t="s">
        <v>98</v>
      </c>
      <c r="AD4" s="15">
        <f t="shared" si="4"/>
        <v>9.6643151964592917</v>
      </c>
      <c r="AE4" s="15">
        <v>9545.5</v>
      </c>
      <c r="AF4" s="27">
        <v>5.6158168490982874E-2</v>
      </c>
      <c r="AG4" s="27">
        <f t="shared" si="5"/>
        <v>3.1537398882616218E-3</v>
      </c>
      <c r="AI4" s="23">
        <v>0.8437143244837606</v>
      </c>
      <c r="AJ4" s="18">
        <v>7.9959578124139036E-2</v>
      </c>
    </row>
    <row r="5" spans="1:37">
      <c r="A5" s="98">
        <v>16908.795427019773</v>
      </c>
      <c r="B5" s="3">
        <v>10835</v>
      </c>
      <c r="F5" s="15">
        <f t="shared" si="0"/>
        <v>9.7355892049981403</v>
      </c>
      <c r="G5" s="15">
        <f t="shared" si="1"/>
        <v>9.2905369139704597</v>
      </c>
      <c r="I5" s="18">
        <v>142.39542279699936</v>
      </c>
      <c r="J5" s="18">
        <v>33</v>
      </c>
      <c r="N5" s="98">
        <v>16908.795427019773</v>
      </c>
      <c r="O5" s="15">
        <f t="shared" si="2"/>
        <v>9.2905369139704597</v>
      </c>
      <c r="Q5" s="18">
        <v>102.10164988152245</v>
      </c>
      <c r="R5" s="18">
        <v>33</v>
      </c>
      <c r="S5" s="208"/>
      <c r="T5" s="98">
        <v>16908.795427019773</v>
      </c>
      <c r="U5" s="3">
        <v>10835</v>
      </c>
      <c r="V5" s="22">
        <f t="shared" si="3"/>
        <v>117397225</v>
      </c>
      <c r="X5" s="18">
        <v>83.862813734868695</v>
      </c>
      <c r="Y5" s="18">
        <v>32</v>
      </c>
      <c r="Z5" t="e">
        <v>#N/A</v>
      </c>
      <c r="AD5" s="15">
        <f t="shared" si="4"/>
        <v>9.7355892049981403</v>
      </c>
      <c r="AE5" s="15">
        <v>10835</v>
      </c>
      <c r="AF5" s="27">
        <v>9.4454466819918537E-2</v>
      </c>
      <c r="AG5" s="27">
        <f t="shared" si="5"/>
        <v>8.9216463022350912E-3</v>
      </c>
      <c r="AI5" s="18">
        <v>178.15178912587555</v>
      </c>
      <c r="AJ5" s="18">
        <v>33</v>
      </c>
    </row>
    <row r="6" spans="1:37">
      <c r="A6" s="98">
        <v>15182.776397336605</v>
      </c>
      <c r="B6" s="95">
        <v>11641.9</v>
      </c>
      <c r="C6" s="96"/>
      <c r="F6" s="15">
        <f t="shared" si="0"/>
        <v>9.627916932601023</v>
      </c>
      <c r="G6" s="15">
        <f t="shared" si="1"/>
        <v>9.3623659382053717</v>
      </c>
      <c r="I6" s="18">
        <v>1.0960075038403163</v>
      </c>
      <c r="J6" s="18">
        <v>0.25399866734685939</v>
      </c>
      <c r="N6" s="98">
        <v>15182.776397336605</v>
      </c>
      <c r="O6" s="15">
        <f t="shared" si="2"/>
        <v>9.3623659382053717</v>
      </c>
      <c r="Q6" s="18">
        <v>430650749.35618347</v>
      </c>
      <c r="R6" s="18">
        <v>139189471.91592771</v>
      </c>
      <c r="T6" s="98">
        <v>15182.776397336605</v>
      </c>
      <c r="U6" s="3">
        <v>11641.9</v>
      </c>
      <c r="V6" s="22">
        <f t="shared" si="3"/>
        <v>135533835.60999998</v>
      </c>
      <c r="X6" s="18">
        <v>478540535.23922825</v>
      </c>
      <c r="Y6" s="18">
        <v>91299686.032882899</v>
      </c>
      <c r="Z6" t="e">
        <v>#N/A</v>
      </c>
      <c r="AD6" s="15">
        <f t="shared" si="4"/>
        <v>9.627916932601023</v>
      </c>
      <c r="AE6" s="15">
        <v>11641.9</v>
      </c>
      <c r="AF6" s="27">
        <v>-3.7043805343204284E-2</v>
      </c>
      <c r="AG6" s="27">
        <f t="shared" si="5"/>
        <v>1.3722435143052102E-3</v>
      </c>
      <c r="AI6" s="18">
        <v>1.1390195447720959</v>
      </c>
      <c r="AJ6" s="18">
        <v>0.2109866264150797</v>
      </c>
    </row>
    <row r="7" spans="1:37">
      <c r="A7" s="98">
        <v>16435.995568837679</v>
      </c>
      <c r="B7" s="95">
        <v>12433.8</v>
      </c>
      <c r="C7" s="96"/>
      <c r="F7" s="15">
        <f t="shared" si="0"/>
        <v>9.7072290604022466</v>
      </c>
      <c r="G7" s="15">
        <f t="shared" si="1"/>
        <v>9.4281738497714969</v>
      </c>
      <c r="N7" s="98">
        <v>16435.995568837679</v>
      </c>
      <c r="O7" s="15">
        <f t="shared" si="2"/>
        <v>9.4281738497714969</v>
      </c>
      <c r="T7" s="98">
        <v>16435.995568837679</v>
      </c>
      <c r="U7" s="3">
        <v>12433.8</v>
      </c>
      <c r="V7" s="22">
        <f t="shared" si="3"/>
        <v>154599382.43999997</v>
      </c>
      <c r="AD7" s="15">
        <f t="shared" si="4"/>
        <v>9.7072290604022466</v>
      </c>
      <c r="AE7" s="15">
        <v>12433.8</v>
      </c>
      <c r="AF7" s="27">
        <v>2.4429914095378535E-2</v>
      </c>
      <c r="AG7" s="27">
        <f t="shared" si="5"/>
        <v>5.9682070270757482E-4</v>
      </c>
    </row>
    <row r="8" spans="1:37">
      <c r="A8" s="98">
        <v>17715.787935387263</v>
      </c>
      <c r="B8" s="95">
        <v>13755.5</v>
      </c>
      <c r="C8" s="97"/>
      <c r="F8" s="15">
        <f t="shared" si="0"/>
        <v>9.7822114947404266</v>
      </c>
      <c r="G8" s="15">
        <f t="shared" si="1"/>
        <v>9.5291940231160446</v>
      </c>
      <c r="N8" s="98">
        <v>17715.787935387263</v>
      </c>
      <c r="O8" s="15">
        <f t="shared" si="2"/>
        <v>9.5291940231160446</v>
      </c>
      <c r="T8" s="98">
        <v>17715.787935387263</v>
      </c>
      <c r="U8" s="3">
        <v>13755.5</v>
      </c>
      <c r="V8" s="22">
        <f t="shared" si="3"/>
        <v>189213780.25</v>
      </c>
      <c r="AD8" s="15">
        <f t="shared" si="4"/>
        <v>9.7822114947404266</v>
      </c>
      <c r="AE8" s="15">
        <v>13755.5</v>
      </c>
      <c r="AF8" s="27">
        <v>6.4789364505211111E-2</v>
      </c>
      <c r="AG8" s="27">
        <f t="shared" si="5"/>
        <v>4.1976617529891095E-3</v>
      </c>
    </row>
    <row r="9" spans="1:37" ht="18">
      <c r="A9" s="98">
        <v>18768.889727077843</v>
      </c>
      <c r="B9" s="95">
        <v>15097.4</v>
      </c>
      <c r="C9" s="97"/>
      <c r="F9" s="15">
        <f t="shared" si="0"/>
        <v>9.8399559763700815</v>
      </c>
      <c r="G9" s="15">
        <f t="shared" si="1"/>
        <v>9.6222778225469394</v>
      </c>
      <c r="N9" s="98">
        <v>18768.889727077843</v>
      </c>
      <c r="O9" s="15">
        <f t="shared" si="2"/>
        <v>9.6222778225469394</v>
      </c>
      <c r="T9" s="98">
        <v>18768.889727077843</v>
      </c>
      <c r="U9" s="3">
        <v>15097.4</v>
      </c>
      <c r="V9" s="22">
        <f t="shared" si="3"/>
        <v>227931486.75999999</v>
      </c>
      <c r="AD9" s="15">
        <f t="shared" si="4"/>
        <v>9.8399559763700815</v>
      </c>
      <c r="AE9" s="15">
        <v>15097.4</v>
      </c>
      <c r="AF9" s="27">
        <v>8.7930401204719288E-2</v>
      </c>
      <c r="AG9" s="27">
        <f t="shared" si="5"/>
        <v>7.731755456022899E-3</v>
      </c>
      <c r="AI9" s="85" t="s">
        <v>176</v>
      </c>
      <c r="AJ9" s="85" t="s">
        <v>177</v>
      </c>
    </row>
    <row r="10" spans="1:37" ht="18">
      <c r="A10" s="98">
        <v>16370.002896506387</v>
      </c>
      <c r="B10" s="3">
        <v>15115.6</v>
      </c>
      <c r="F10" s="15">
        <f t="shared" si="0"/>
        <v>9.7032058473050782</v>
      </c>
      <c r="G10" s="15">
        <f t="shared" si="1"/>
        <v>9.6234826020922632</v>
      </c>
      <c r="I10" s="83" t="s">
        <v>174</v>
      </c>
      <c r="J10" s="83" t="s">
        <v>175</v>
      </c>
      <c r="N10" s="98">
        <v>16370.002896506387</v>
      </c>
      <c r="O10" s="15">
        <f t="shared" si="2"/>
        <v>9.6234826020922632</v>
      </c>
      <c r="Q10" s="83" t="s">
        <v>174</v>
      </c>
      <c r="R10" s="83" t="s">
        <v>175</v>
      </c>
      <c r="T10" s="98">
        <v>16370.002896506387</v>
      </c>
      <c r="U10" s="3">
        <v>15115.6</v>
      </c>
      <c r="V10" s="22">
        <f t="shared" si="3"/>
        <v>228481363.36000001</v>
      </c>
      <c r="X10" s="83" t="s">
        <v>174</v>
      </c>
      <c r="Y10" s="83" t="s">
        <v>175</v>
      </c>
      <c r="AD10" s="15">
        <f t="shared" si="4"/>
        <v>9.7032058473050782</v>
      </c>
      <c r="AE10" s="15">
        <v>15115.6</v>
      </c>
      <c r="AF10" s="27">
        <v>-4.9291528681633778E-2</v>
      </c>
      <c r="AG10" s="27">
        <f t="shared" si="5"/>
        <v>2.4296547997723255E-3</v>
      </c>
      <c r="AI10">
        <f>_xlfn.F.INV.RT(0.05,1,33)</f>
        <v>4.1392524955553727</v>
      </c>
      <c r="AJ10">
        <f>AI5</f>
        <v>178.15178912587555</v>
      </c>
    </row>
    <row r="11" spans="1:37">
      <c r="A11" s="98">
        <v>17507.88178128091</v>
      </c>
      <c r="B11" s="3">
        <v>16142.5</v>
      </c>
      <c r="F11" s="15">
        <f t="shared" si="0"/>
        <v>9.7704064460193649</v>
      </c>
      <c r="G11" s="15">
        <f t="shared" si="1"/>
        <v>9.6892108245006217</v>
      </c>
      <c r="I11">
        <f>_xlfn.F.INV.RT(0.05,1,33)</f>
        <v>4.1392524955553727</v>
      </c>
      <c r="J11">
        <f>I5</f>
        <v>142.39542279699936</v>
      </c>
      <c r="N11" s="98">
        <v>17507.88178128091</v>
      </c>
      <c r="O11" s="15">
        <f t="shared" si="2"/>
        <v>9.6892108245006217</v>
      </c>
      <c r="Q11">
        <f>_xlfn.F.INV.RT(0.05,1,33)</f>
        <v>4.1392524955553727</v>
      </c>
      <c r="R11">
        <f>Q5</f>
        <v>102.10164988152245</v>
      </c>
      <c r="T11" s="98">
        <v>17507.88178128091</v>
      </c>
      <c r="U11" s="3">
        <v>16142.5</v>
      </c>
      <c r="V11" s="22">
        <f t="shared" si="3"/>
        <v>260580306.25</v>
      </c>
      <c r="X11">
        <f>_xlfn.F.INV.RT(0.05,1,33)</f>
        <v>4.1392524955553727</v>
      </c>
      <c r="Y11">
        <f>X5</f>
        <v>83.862813734868695</v>
      </c>
      <c r="AD11" s="15">
        <f t="shared" si="4"/>
        <v>9.7704064460193649</v>
      </c>
      <c r="AE11" s="15">
        <v>16142.5</v>
      </c>
      <c r="AF11" s="27">
        <v>-6.6140313769267323E-3</v>
      </c>
      <c r="AG11" s="27">
        <f t="shared" si="5"/>
        <v>4.3745411054971327E-5</v>
      </c>
    </row>
    <row r="12" spans="1:37">
      <c r="A12" s="98">
        <v>19003.469310733559</v>
      </c>
      <c r="B12" s="3">
        <v>16689.400000000001</v>
      </c>
      <c r="F12" s="15">
        <f t="shared" si="0"/>
        <v>9.8523768367818505</v>
      </c>
      <c r="G12" s="15">
        <f t="shared" si="1"/>
        <v>9.7225290663392148</v>
      </c>
      <c r="N12" s="98">
        <v>19003.469310733559</v>
      </c>
      <c r="O12" s="15">
        <f t="shared" si="2"/>
        <v>9.7225290663392148</v>
      </c>
      <c r="T12" s="98">
        <v>19003.469310733559</v>
      </c>
      <c r="U12" s="3">
        <v>16689.400000000001</v>
      </c>
      <c r="V12" s="22">
        <f t="shared" si="3"/>
        <v>278536072.36000007</v>
      </c>
      <c r="AD12" s="15">
        <f t="shared" si="4"/>
        <v>9.8523768367818505</v>
      </c>
      <c r="AE12" s="15">
        <v>16689.400000000001</v>
      </c>
      <c r="AF12" s="27">
        <v>6.2630972080768288E-2</v>
      </c>
      <c r="AG12" s="27">
        <f t="shared" si="5"/>
        <v>3.9226386637819764E-3</v>
      </c>
    </row>
    <row r="13" spans="1:37">
      <c r="A13" s="98">
        <v>20104.347141818405</v>
      </c>
      <c r="B13" s="3">
        <v>18210.3</v>
      </c>
      <c r="F13" s="15">
        <f t="shared" si="0"/>
        <v>9.9086913463753046</v>
      </c>
      <c r="G13" s="15">
        <f t="shared" si="1"/>
        <v>9.8097426470505305</v>
      </c>
      <c r="N13" s="98">
        <v>20104.347141818405</v>
      </c>
      <c r="O13" s="15">
        <f t="shared" si="2"/>
        <v>9.8097426470505305</v>
      </c>
      <c r="T13" s="98">
        <v>20104.347141818405</v>
      </c>
      <c r="U13" s="3">
        <v>18210.3</v>
      </c>
      <c r="V13" s="22">
        <f t="shared" si="3"/>
        <v>331615026.08999997</v>
      </c>
      <c r="AD13" s="15">
        <f t="shared" si="4"/>
        <v>9.9086913463753046</v>
      </c>
      <c r="AE13" s="15">
        <v>18210.3</v>
      </c>
      <c r="AF13" s="27">
        <v>8.0460897513015439E-2</v>
      </c>
      <c r="AG13" s="27">
        <f t="shared" si="5"/>
        <v>6.4739560285999743E-3</v>
      </c>
      <c r="AH13" s="209" t="s">
        <v>110</v>
      </c>
      <c r="AI13" s="209"/>
      <c r="AJ13" s="209"/>
      <c r="AK13" s="209"/>
    </row>
    <row r="14" spans="1:37">
      <c r="A14" s="98">
        <v>17311.393635386459</v>
      </c>
      <c r="B14" s="3">
        <v>19109.599999999999</v>
      </c>
      <c r="F14" s="15">
        <f t="shared" si="0"/>
        <v>9.7591201553504039</v>
      </c>
      <c r="G14" s="15">
        <f>LN(B14)</f>
        <v>9.85794610556575</v>
      </c>
      <c r="N14" s="98">
        <v>17311.393635386459</v>
      </c>
      <c r="O14" s="15">
        <f t="shared" si="2"/>
        <v>9.85794610556575</v>
      </c>
      <c r="T14" s="98">
        <v>17311.393635386459</v>
      </c>
      <c r="U14" s="3">
        <v>19109.599999999999</v>
      </c>
      <c r="V14" s="22">
        <f t="shared" si="3"/>
        <v>365176812.15999997</v>
      </c>
      <c r="AD14" s="15">
        <f t="shared" si="4"/>
        <v>9.7591201553504039</v>
      </c>
      <c r="AE14" s="15">
        <v>19109.599999999999</v>
      </c>
      <c r="AF14" s="27">
        <v>-9.5266488409135874E-2</v>
      </c>
      <c r="AG14" s="27">
        <f t="shared" si="5"/>
        <v>9.0757038138080202E-3</v>
      </c>
    </row>
    <row r="15" spans="1:37">
      <c r="A15" s="98">
        <v>19044.189387806189</v>
      </c>
      <c r="B15" s="3">
        <v>19390.400000000001</v>
      </c>
      <c r="F15" s="15">
        <f t="shared" si="0"/>
        <v>9.854517315014288</v>
      </c>
      <c r="G15" s="15">
        <f t="shared" si="1"/>
        <v>9.8725333772142232</v>
      </c>
      <c r="N15" s="98">
        <v>19044.189387806189</v>
      </c>
      <c r="O15" s="15">
        <f t="shared" si="2"/>
        <v>9.8725333772142232</v>
      </c>
      <c r="T15" s="98">
        <v>19044.189387806189</v>
      </c>
      <c r="U15" s="3">
        <v>19390.400000000001</v>
      </c>
      <c r="V15" s="22">
        <f t="shared" si="3"/>
        <v>375987612.16000009</v>
      </c>
      <c r="AD15" s="15">
        <f t="shared" si="4"/>
        <v>9.854517315014288</v>
      </c>
      <c r="AE15" s="15">
        <v>19390.400000000001</v>
      </c>
      <c r="AF15" s="27">
        <v>-5.9966061767564582E-3</v>
      </c>
      <c r="AG15" s="27">
        <f t="shared" si="5"/>
        <v>3.5959285639113706E-5</v>
      </c>
    </row>
    <row r="16" spans="1:37">
      <c r="A16" s="98">
        <v>20544.004177204475</v>
      </c>
      <c r="B16" s="3">
        <v>20678.900000000001</v>
      </c>
      <c r="F16" s="15">
        <f t="shared" si="0"/>
        <v>9.930324409819324</v>
      </c>
      <c r="G16" s="15">
        <f t="shared" si="1"/>
        <v>9.9368691357182861</v>
      </c>
      <c r="J16" s="92" t="s">
        <v>212</v>
      </c>
      <c r="N16" s="98">
        <v>20544.004177204475</v>
      </c>
      <c r="O16" s="15">
        <f t="shared" si="2"/>
        <v>9.9368691357182861</v>
      </c>
      <c r="T16" s="98">
        <v>20544.004177204475</v>
      </c>
      <c r="U16" s="3">
        <v>20678.900000000001</v>
      </c>
      <c r="V16" s="22">
        <f t="shared" si="3"/>
        <v>427616905.21000004</v>
      </c>
      <c r="AD16" s="15">
        <f t="shared" si="4"/>
        <v>9.930324409819324</v>
      </c>
      <c r="AE16" s="15">
        <v>20678.900000000001</v>
      </c>
      <c r="AF16" s="27">
        <v>3.6716843612335737E-2</v>
      </c>
      <c r="AG16" s="27">
        <f t="shared" si="5"/>
        <v>1.3481266048527196E-3</v>
      </c>
    </row>
    <row r="17" spans="1:33">
      <c r="A17" s="98">
        <v>22130.452874336857</v>
      </c>
      <c r="B17" s="3">
        <v>25200.799999999999</v>
      </c>
      <c r="F17" s="15">
        <f t="shared" si="0"/>
        <v>10.004709897107592</v>
      </c>
      <c r="G17" s="15">
        <f t="shared" si="1"/>
        <v>10.134631019027367</v>
      </c>
      <c r="N17" s="98">
        <v>22130.452874336857</v>
      </c>
      <c r="O17" s="15">
        <f t="shared" si="2"/>
        <v>10.134631019027367</v>
      </c>
      <c r="T17" s="98">
        <v>22130.452874336857</v>
      </c>
      <c r="U17" s="3">
        <v>25200.799999999999</v>
      </c>
      <c r="V17" s="22">
        <f t="shared" si="3"/>
        <v>635080320.63999999</v>
      </c>
      <c r="AD17" s="15">
        <f t="shared" si="4"/>
        <v>10.004709897107592</v>
      </c>
      <c r="AE17" s="15">
        <v>25200.799999999999</v>
      </c>
      <c r="AF17" s="27">
        <v>-1.6737013313363747E-3</v>
      </c>
      <c r="AG17" s="27">
        <f t="shared" si="5"/>
        <v>2.8012761465171528E-6</v>
      </c>
    </row>
    <row r="18" spans="1:33">
      <c r="A18" s="98">
        <v>18467.912804445743</v>
      </c>
      <c r="B18" s="3">
        <v>24245.9</v>
      </c>
      <c r="F18" s="15">
        <f t="shared" si="0"/>
        <v>9.8237900621757159</v>
      </c>
      <c r="G18" s="15">
        <f t="shared" si="1"/>
        <v>10.096002809906372</v>
      </c>
      <c r="N18" s="98">
        <v>18467.912804445743</v>
      </c>
      <c r="O18" s="15">
        <f t="shared" si="2"/>
        <v>10.096002809906372</v>
      </c>
      <c r="T18" s="98">
        <v>18467.912804445743</v>
      </c>
      <c r="U18" s="3">
        <v>24245.9</v>
      </c>
      <c r="V18" s="22">
        <f t="shared" si="3"/>
        <v>587863666.81000006</v>
      </c>
      <c r="AD18" s="15">
        <f t="shared" si="4"/>
        <v>9.8237900621757159</v>
      </c>
      <c r="AE18" s="15">
        <v>24245.9</v>
      </c>
      <c r="AF18" s="27">
        <v>-0.16063086173959285</v>
      </c>
      <c r="AG18" s="27">
        <f t="shared" si="5"/>
        <v>2.5802273743204193E-2</v>
      </c>
    </row>
    <row r="19" spans="1:33">
      <c r="A19" s="98">
        <v>19751.014987984385</v>
      </c>
      <c r="B19" s="3">
        <v>23653</v>
      </c>
      <c r="F19" s="15">
        <f t="shared" si="0"/>
        <v>9.8909601608054327</v>
      </c>
      <c r="G19" s="15">
        <f t="shared" si="1"/>
        <v>10.071245235769604</v>
      </c>
      <c r="N19" s="98">
        <v>19751.014987984385</v>
      </c>
      <c r="O19" s="15">
        <f t="shared" si="2"/>
        <v>10.071245235769604</v>
      </c>
      <c r="T19" s="98">
        <v>19751.014987984385</v>
      </c>
      <c r="U19" s="3">
        <v>23653</v>
      </c>
      <c r="V19" s="22">
        <f t="shared" si="3"/>
        <v>559464409</v>
      </c>
      <c r="AD19" s="15">
        <f t="shared" si="4"/>
        <v>9.8909601608054327</v>
      </c>
      <c r="AE19" s="15">
        <v>23653</v>
      </c>
      <c r="AF19" s="27">
        <v>-7.7316639728925551E-2</v>
      </c>
      <c r="AG19" s="27">
        <f t="shared" si="5"/>
        <v>5.9778627789724686E-3</v>
      </c>
    </row>
    <row r="20" spans="1:33">
      <c r="A20" s="98">
        <v>21788.589405104605</v>
      </c>
      <c r="B20" s="3">
        <v>25934.400000000001</v>
      </c>
      <c r="F20" s="15">
        <f t="shared" si="0"/>
        <v>9.9891416899599861</v>
      </c>
      <c r="G20" s="15">
        <f t="shared" si="1"/>
        <v>10.163325551757911</v>
      </c>
      <c r="N20" s="98">
        <v>21788.589405104605</v>
      </c>
      <c r="O20" s="15">
        <f t="shared" si="2"/>
        <v>10.163325551757911</v>
      </c>
      <c r="T20" s="98">
        <v>21788.589405104605</v>
      </c>
      <c r="U20" s="3">
        <v>25934.400000000001</v>
      </c>
      <c r="V20" s="22">
        <f t="shared" si="3"/>
        <v>672593103.36000013</v>
      </c>
      <c r="AD20" s="15">
        <f t="shared" si="4"/>
        <v>9.9891416899599861</v>
      </c>
      <c r="AE20" s="15">
        <v>25934.400000000001</v>
      </c>
      <c r="AF20" s="27">
        <v>-3.605850455398496E-2</v>
      </c>
      <c r="AG20" s="27">
        <f t="shared" si="5"/>
        <v>1.3002157506697542E-3</v>
      </c>
    </row>
    <row r="21" spans="1:33">
      <c r="A21" s="98">
        <v>23079.842857342279</v>
      </c>
      <c r="B21" s="3">
        <v>27334.7</v>
      </c>
      <c r="F21" s="15">
        <f t="shared" si="0"/>
        <v>10.046714911991504</v>
      </c>
      <c r="G21" s="15">
        <f t="shared" si="1"/>
        <v>10.215912236328322</v>
      </c>
      <c r="N21" s="98">
        <v>23079.842857342279</v>
      </c>
      <c r="O21" s="15">
        <f t="shared" si="2"/>
        <v>10.215912236328322</v>
      </c>
      <c r="T21" s="98">
        <v>23079.842857342279</v>
      </c>
      <c r="U21" s="3">
        <v>27334.7</v>
      </c>
      <c r="V21" s="22">
        <f t="shared" si="3"/>
        <v>747185824.09000003</v>
      </c>
      <c r="AD21" s="15">
        <f t="shared" si="4"/>
        <v>10.046714911991504</v>
      </c>
      <c r="AE21" s="15">
        <v>27334.7</v>
      </c>
      <c r="AF21" s="27">
        <v>-1.5748242566102633E-2</v>
      </c>
      <c r="AG21" s="27">
        <f t="shared" si="5"/>
        <v>2.4800714392080682E-4</v>
      </c>
    </row>
    <row r="22" spans="1:33">
      <c r="A22" s="98">
        <v>18885.121082843765</v>
      </c>
      <c r="B22" s="3">
        <v>26571.7</v>
      </c>
      <c r="F22" s="15">
        <f t="shared" si="0"/>
        <v>9.8461296467142354</v>
      </c>
      <c r="G22" s="15">
        <f t="shared" si="1"/>
        <v>10.187602018641615</v>
      </c>
      <c r="N22" s="98">
        <v>18885.121082843765</v>
      </c>
      <c r="O22" s="15">
        <f t="shared" si="2"/>
        <v>10.187602018641615</v>
      </c>
      <c r="T22" s="98">
        <v>18885.121082843765</v>
      </c>
      <c r="U22" s="3">
        <v>26571.7</v>
      </c>
      <c r="V22" s="22">
        <f t="shared" si="3"/>
        <v>706055240.88999999</v>
      </c>
      <c r="AD22" s="15">
        <f t="shared" si="4"/>
        <v>9.8461296467142354</v>
      </c>
      <c r="AE22" s="15">
        <v>26571.7</v>
      </c>
      <c r="AF22" s="27">
        <v>-0.19295268436757773</v>
      </c>
      <c r="AG22" s="27">
        <f t="shared" si="5"/>
        <v>3.7230738404654073E-2</v>
      </c>
    </row>
    <row r="23" spans="1:33">
      <c r="A23" s="98">
        <v>20452.234645231969</v>
      </c>
      <c r="B23" s="3">
        <v>25794</v>
      </c>
      <c r="F23" s="15">
        <f t="shared" si="0"/>
        <v>9.9258474291064971</v>
      </c>
      <c r="G23" s="15">
        <f t="shared" si="1"/>
        <v>10.157897185724337</v>
      </c>
      <c r="N23" s="98">
        <v>20452.234645231969</v>
      </c>
      <c r="O23" s="15">
        <f t="shared" si="2"/>
        <v>10.157897185724337</v>
      </c>
      <c r="T23" s="98">
        <v>20452.234645231969</v>
      </c>
      <c r="U23" s="3">
        <v>25794</v>
      </c>
      <c r="V23" s="22">
        <f t="shared" si="3"/>
        <v>665330436</v>
      </c>
      <c r="AD23" s="15">
        <f t="shared" si="4"/>
        <v>9.9258474291064971</v>
      </c>
      <c r="AE23" s="15">
        <v>25794</v>
      </c>
      <c r="AF23" s="27">
        <v>-9.1842555694791272E-2</v>
      </c>
      <c r="AG23" s="27">
        <f t="shared" si="5"/>
        <v>8.4350550365508373E-3</v>
      </c>
    </row>
    <row r="24" spans="1:33">
      <c r="A24" s="98">
        <v>22235.115223401299</v>
      </c>
      <c r="B24" s="3">
        <v>25531.599999999999</v>
      </c>
      <c r="F24" s="15">
        <f t="shared" si="0"/>
        <v>10.009428085004735</v>
      </c>
      <c r="G24" s="15">
        <f t="shared" si="1"/>
        <v>10.14767217963878</v>
      </c>
      <c r="N24" s="98">
        <v>22235.115223401299</v>
      </c>
      <c r="O24" s="15">
        <f t="shared" si="2"/>
        <v>10.14767217963878</v>
      </c>
      <c r="T24" s="98">
        <v>22235.115223401299</v>
      </c>
      <c r="U24" s="3">
        <v>25531.599999999999</v>
      </c>
      <c r="V24" s="22">
        <f t="shared" si="3"/>
        <v>651862598.55999994</v>
      </c>
      <c r="AD24" s="15">
        <f t="shared" si="4"/>
        <v>10.009428085004735</v>
      </c>
      <c r="AE24" s="15">
        <v>25531.599999999999</v>
      </c>
      <c r="AF24" s="27">
        <v>-2.0890460625757612E-3</v>
      </c>
      <c r="AG24" s="27">
        <f t="shared" si="5"/>
        <v>4.3641134515632914E-6</v>
      </c>
    </row>
    <row r="25" spans="1:33">
      <c r="A25" s="98">
        <v>24043.612849930672</v>
      </c>
      <c r="B25" s="3">
        <v>25368.5</v>
      </c>
      <c r="F25" s="15">
        <f t="shared" si="0"/>
        <v>10.087624662296374</v>
      </c>
      <c r="G25" s="15">
        <f t="shared" si="1"/>
        <v>10.141263525894649</v>
      </c>
      <c r="N25" s="98">
        <v>24043.612849930672</v>
      </c>
      <c r="O25" s="15">
        <f t="shared" si="2"/>
        <v>10.141263525894649</v>
      </c>
      <c r="T25" s="98">
        <v>24043.612849930672</v>
      </c>
      <c r="U25" s="3">
        <v>25368.5</v>
      </c>
      <c r="V25" s="22">
        <f t="shared" si="3"/>
        <v>643560792.25</v>
      </c>
      <c r="AD25" s="15">
        <f t="shared" si="4"/>
        <v>10.087624662296374</v>
      </c>
      <c r="AE25" s="15">
        <v>25368.5</v>
      </c>
      <c r="AF25" s="27">
        <v>8.0598338300147176E-2</v>
      </c>
      <c r="AG25" s="27">
        <f t="shared" si="5"/>
        <v>6.4960921367449714E-3</v>
      </c>
    </row>
    <row r="26" spans="1:33">
      <c r="A26" s="98">
        <v>20586.119060373268</v>
      </c>
      <c r="B26" s="3">
        <v>24655.4</v>
      </c>
      <c r="F26" s="15">
        <f t="shared" si="0"/>
        <v>9.9323722956301257</v>
      </c>
      <c r="G26" s="15">
        <f t="shared" si="1"/>
        <v>10.112751222416298</v>
      </c>
      <c r="N26" s="98">
        <v>20586.119060373268</v>
      </c>
      <c r="O26" s="15">
        <f t="shared" si="2"/>
        <v>10.112751222416298</v>
      </c>
      <c r="T26" s="98">
        <v>20586.119060373268</v>
      </c>
      <c r="U26" s="3">
        <v>24655.4</v>
      </c>
      <c r="V26" s="22">
        <f t="shared" si="3"/>
        <v>607888749.16000009</v>
      </c>
      <c r="AD26" s="15">
        <f t="shared" si="4"/>
        <v>9.9323722956301257</v>
      </c>
      <c r="AE26" s="15">
        <v>24655.4</v>
      </c>
      <c r="AF26" s="27">
        <v>-5.8880309197391512E-2</v>
      </c>
      <c r="AG26" s="27">
        <f t="shared" si="5"/>
        <v>3.4668908111804273E-3</v>
      </c>
    </row>
    <row r="27" spans="1:33">
      <c r="A27" s="98">
        <v>21917.573773440705</v>
      </c>
      <c r="B27" s="3">
        <v>25754.7</v>
      </c>
      <c r="F27" s="15">
        <f t="shared" si="0"/>
        <v>9.9950440494176416</v>
      </c>
      <c r="G27" s="15">
        <f t="shared" si="1"/>
        <v>10.156372413708199</v>
      </c>
      <c r="N27" s="98">
        <v>21917.573773440705</v>
      </c>
      <c r="O27" s="15">
        <f t="shared" si="2"/>
        <v>10.156372413708199</v>
      </c>
      <c r="T27" s="98">
        <v>21917.573773440705</v>
      </c>
      <c r="U27" s="3">
        <v>25754.7</v>
      </c>
      <c r="V27" s="22">
        <f t="shared" si="3"/>
        <v>663304572.09000003</v>
      </c>
      <c r="AD27" s="15">
        <f t="shared" si="4"/>
        <v>9.9950440494176416</v>
      </c>
      <c r="AE27" s="15">
        <v>25754.7</v>
      </c>
      <c r="AF27" s="27">
        <v>-2.4343488735297569E-2</v>
      </c>
      <c r="AG27" s="27">
        <f t="shared" si="5"/>
        <v>5.9260544380555964E-4</v>
      </c>
    </row>
    <row r="28" spans="1:33">
      <c r="A28" s="98">
        <v>23718.216150578643</v>
      </c>
      <c r="B28" s="3">
        <v>26220.2</v>
      </c>
      <c r="F28" s="15">
        <f t="shared" si="0"/>
        <v>10.073998645839257</v>
      </c>
      <c r="G28" s="15">
        <f t="shared" si="1"/>
        <v>10.174285385053665</v>
      </c>
      <c r="N28" s="98">
        <v>23718.216150578643</v>
      </c>
      <c r="O28" s="15">
        <f t="shared" si="2"/>
        <v>10.174285385053665</v>
      </c>
      <c r="T28" s="98">
        <v>23718.216150578643</v>
      </c>
      <c r="U28" s="3">
        <v>26220.2</v>
      </c>
      <c r="V28" s="22">
        <f t="shared" si="3"/>
        <v>687498888.04000008</v>
      </c>
      <c r="AD28" s="15">
        <f t="shared" si="4"/>
        <v>10.073998645839257</v>
      </c>
      <c r="AE28" s="15">
        <v>26220.2</v>
      </c>
      <c r="AF28" s="27">
        <v>4.3616105438097463E-2</v>
      </c>
      <c r="AG28" s="27">
        <f t="shared" si="5"/>
        <v>1.902364653587235E-3</v>
      </c>
    </row>
    <row r="29" spans="1:33">
      <c r="A29" s="98">
        <v>25621.245234106133</v>
      </c>
      <c r="B29" s="3">
        <v>27112.2</v>
      </c>
      <c r="F29" s="15">
        <f t="shared" si="0"/>
        <v>10.151177178254997</v>
      </c>
      <c r="G29" s="15">
        <f t="shared" si="1"/>
        <v>10.207739090066996</v>
      </c>
      <c r="N29" s="98">
        <v>25621.245234106133</v>
      </c>
      <c r="O29" s="15">
        <f t="shared" si="2"/>
        <v>10.207739090066996</v>
      </c>
      <c r="T29" s="98">
        <v>25621.245234106133</v>
      </c>
      <c r="U29" s="3">
        <v>27112.2</v>
      </c>
      <c r="V29" s="22">
        <f t="shared" si="3"/>
        <v>735071388.84000003</v>
      </c>
      <c r="AD29" s="15">
        <f t="shared" si="4"/>
        <v>10.151177178254997</v>
      </c>
      <c r="AE29" s="15">
        <v>27112.2</v>
      </c>
      <c r="AF29" s="27">
        <v>9.7661009866282456E-2</v>
      </c>
      <c r="AG29" s="27">
        <f t="shared" si="5"/>
        <v>9.5376728481021186E-3</v>
      </c>
    </row>
    <row r="30" spans="1:33" ht="16" customHeight="1">
      <c r="A30" s="98">
        <v>22845.267305841073</v>
      </c>
      <c r="B30" s="3">
        <v>27267</v>
      </c>
      <c r="F30" s="15">
        <f t="shared" si="0"/>
        <v>10.036499254775539</v>
      </c>
      <c r="G30" s="15">
        <f t="shared" si="1"/>
        <v>10.21343245878688</v>
      </c>
      <c r="N30" s="98">
        <v>22845.267305841073</v>
      </c>
      <c r="O30" s="15">
        <f t="shared" si="2"/>
        <v>10.21343245878688</v>
      </c>
      <c r="T30" s="98">
        <v>22845.267305841073</v>
      </c>
      <c r="U30" s="3">
        <v>27267</v>
      </c>
      <c r="V30" s="22">
        <f t="shared" si="3"/>
        <v>743489289</v>
      </c>
      <c r="AD30" s="15">
        <f t="shared" si="4"/>
        <v>10.036499254775539</v>
      </c>
      <c r="AE30" s="15">
        <v>27267</v>
      </c>
      <c r="AF30" s="27">
        <v>-4.1590980696531332E-2</v>
      </c>
      <c r="AG30" s="27">
        <f t="shared" si="5"/>
        <v>1.729809675299242E-3</v>
      </c>
    </row>
    <row r="31" spans="1:33">
      <c r="A31" s="98">
        <v>25225.572014042726</v>
      </c>
      <c r="B31" s="3">
        <v>28786.3</v>
      </c>
      <c r="F31" s="15">
        <f t="shared" si="0"/>
        <v>10.135613521438151</v>
      </c>
      <c r="G31" s="15">
        <f t="shared" si="1"/>
        <v>10.267654858501096</v>
      </c>
      <c r="N31" s="98">
        <v>25225.572014042726</v>
      </c>
      <c r="O31" s="15">
        <f t="shared" si="2"/>
        <v>10.267654858501096</v>
      </c>
      <c r="T31" s="98">
        <v>25225.572014042726</v>
      </c>
      <c r="U31" s="3">
        <v>28786.3</v>
      </c>
      <c r="V31" s="22">
        <f t="shared" si="3"/>
        <v>828651067.68999994</v>
      </c>
      <c r="AD31" s="15">
        <f t="shared" si="4"/>
        <v>10.135613521438151</v>
      </c>
      <c r="AE31" s="15">
        <v>28786.3</v>
      </c>
      <c r="AF31" s="27">
        <v>2.1031472732396139E-2</v>
      </c>
      <c r="AG31" s="27">
        <f t="shared" si="5"/>
        <v>4.4232284529352234E-4</v>
      </c>
    </row>
    <row r="32" spans="1:33">
      <c r="A32" s="98">
        <v>27508.923945592385</v>
      </c>
      <c r="B32" s="3">
        <v>29247.9</v>
      </c>
      <c r="F32" s="15">
        <f t="shared" si="0"/>
        <v>10.222265738126067</v>
      </c>
      <c r="G32" s="15">
        <f t="shared" si="1"/>
        <v>10.283563055210832</v>
      </c>
      <c r="N32" s="98">
        <v>27508.923945592385</v>
      </c>
      <c r="O32" s="15">
        <f t="shared" si="2"/>
        <v>10.283563055210832</v>
      </c>
      <c r="T32" s="98">
        <v>27508.923945592385</v>
      </c>
      <c r="U32" s="3">
        <v>29247.9</v>
      </c>
      <c r="V32" s="22">
        <f t="shared" si="3"/>
        <v>855439654.41000009</v>
      </c>
      <c r="AD32" s="15">
        <f t="shared" si="4"/>
        <v>10.222265738126067</v>
      </c>
      <c r="AE32" s="15">
        <v>29247.9</v>
      </c>
      <c r="AF32" s="27">
        <v>9.8091372417774991E-2</v>
      </c>
      <c r="AG32" s="27">
        <f t="shared" si="5"/>
        <v>9.621917342802629E-3</v>
      </c>
    </row>
    <row r="33" spans="1:33">
      <c r="A33" s="98">
        <v>29049.874466912686</v>
      </c>
      <c r="B33" s="3">
        <v>31197.5</v>
      </c>
      <c r="F33" s="15">
        <f t="shared" si="0"/>
        <v>10.276769440994048</v>
      </c>
      <c r="G33" s="15">
        <f t="shared" si="1"/>
        <v>10.34809324238201</v>
      </c>
      <c r="N33" s="98">
        <v>29049.874466912686</v>
      </c>
      <c r="O33" s="15">
        <f t="shared" si="2"/>
        <v>10.34809324238201</v>
      </c>
      <c r="T33" s="98">
        <v>29049.874466912686</v>
      </c>
      <c r="U33" s="3">
        <v>31197.5</v>
      </c>
      <c r="V33" s="22">
        <f t="shared" si="3"/>
        <v>973284006.25</v>
      </c>
      <c r="AD33" s="15">
        <f t="shared" si="4"/>
        <v>10.276769440994048</v>
      </c>
      <c r="AE33" s="15">
        <v>31197.5</v>
      </c>
      <c r="AF33" s="27">
        <v>0.13219256934042889</v>
      </c>
      <c r="AG33" s="27">
        <f t="shared" si="5"/>
        <v>1.7474875388824099E-2</v>
      </c>
    </row>
    <row r="34" spans="1:33">
      <c r="A34" s="98">
        <v>24944.791223251686</v>
      </c>
      <c r="B34" s="3">
        <v>31328.7</v>
      </c>
      <c r="F34" s="15">
        <f t="shared" si="0"/>
        <v>10.124420310777319</v>
      </c>
      <c r="G34" s="15">
        <f t="shared" si="1"/>
        <v>10.352289889309413</v>
      </c>
      <c r="N34" s="98">
        <v>24944.791223251686</v>
      </c>
      <c r="O34" s="15">
        <f t="shared" si="2"/>
        <v>10.352289889309413</v>
      </c>
      <c r="T34" s="98">
        <v>24944.791223251686</v>
      </c>
      <c r="U34" s="3">
        <v>31328.7</v>
      </c>
      <c r="V34" s="22">
        <f t="shared" si="3"/>
        <v>981487443.69000006</v>
      </c>
      <c r="AD34" s="15">
        <f t="shared" si="4"/>
        <v>10.124420310777319</v>
      </c>
      <c r="AE34" s="15">
        <v>31328.7</v>
      </c>
      <c r="AF34" s="27">
        <v>-5.6917167406727032E-2</v>
      </c>
      <c r="AG34" s="27">
        <f t="shared" si="5"/>
        <v>3.23956394560539E-3</v>
      </c>
    </row>
    <row r="35" spans="1:33">
      <c r="A35" s="98">
        <v>26410.242403030679</v>
      </c>
      <c r="B35" s="3">
        <v>31561.9</v>
      </c>
      <c r="F35" s="15">
        <f t="shared" si="0"/>
        <v>10.181507183705348</v>
      </c>
      <c r="G35" s="15">
        <f t="shared" si="1"/>
        <v>10.359705975936036</v>
      </c>
      <c r="N35" s="98">
        <v>26410.242403030679</v>
      </c>
      <c r="O35" s="15">
        <f t="shared" si="2"/>
        <v>10.359705975936036</v>
      </c>
      <c r="T35" s="98">
        <v>26410.242403030679</v>
      </c>
      <c r="U35" s="3">
        <v>31561.9</v>
      </c>
      <c r="V35" s="22">
        <f t="shared" si="3"/>
        <v>996153531.61000013</v>
      </c>
      <c r="AD35" s="15">
        <f t="shared" si="4"/>
        <v>10.181507183705348</v>
      </c>
      <c r="AE35" s="15">
        <v>31561.9</v>
      </c>
      <c r="AF35" s="27">
        <v>4.3395654461964028E-3</v>
      </c>
      <c r="AG35" s="27">
        <f t="shared" si="5"/>
        <v>1.8831828261821785E-5</v>
      </c>
    </row>
    <row r="36" spans="1:33">
      <c r="A36" s="98">
        <v>28875.418562758801</v>
      </c>
      <c r="B36" s="3">
        <v>30254.2</v>
      </c>
      <c r="F36" s="15">
        <f t="shared" si="0"/>
        <v>10.270745943398992</v>
      </c>
      <c r="G36" s="15">
        <f t="shared" si="1"/>
        <v>10.3173902967964</v>
      </c>
      <c r="N36" s="98">
        <v>28875.418562758801</v>
      </c>
      <c r="O36" s="15">
        <f>LN(B36)</f>
        <v>10.3173902967964</v>
      </c>
      <c r="T36" s="98">
        <v>28875.418562758801</v>
      </c>
      <c r="U36" s="3">
        <v>30254.2</v>
      </c>
      <c r="V36" s="22">
        <f t="shared" si="3"/>
        <v>915316617.63999999</v>
      </c>
      <c r="AD36" s="15">
        <f t="shared" si="4"/>
        <v>10.270745943398992</v>
      </c>
      <c r="AE36" s="15">
        <v>30254.2</v>
      </c>
      <c r="AF36" s="27">
        <v>0.10432848226325397</v>
      </c>
      <c r="AG36" s="27">
        <f t="shared" si="5"/>
        <v>1.0884432211354099E-2</v>
      </c>
    </row>
    <row r="37" spans="1:33">
      <c r="AC37" t="s">
        <v>115</v>
      </c>
      <c r="AE37">
        <f>SUM(AE2:AE36)</f>
        <v>759443.6</v>
      </c>
      <c r="AF37">
        <f>SUM(AF2:AF36)</f>
        <v>1.5987211554602254E-14</v>
      </c>
      <c r="AG37">
        <f>SUM(AG2:AG36)</f>
        <v>0.2074617220520833</v>
      </c>
    </row>
    <row r="38" spans="1:33">
      <c r="B38" s="2"/>
      <c r="O38" s="2"/>
      <c r="S38" s="2"/>
      <c r="AC38" t="s">
        <v>116</v>
      </c>
      <c r="AE38">
        <f>AVERAGE(AE2:AE36)</f>
        <v>21698.388571428572</v>
      </c>
      <c r="AF38">
        <f>AVERAGE(AF2:AF36)</f>
        <v>4.5677747298863579E-16</v>
      </c>
      <c r="AG38">
        <f>AVERAGE(AG2:AG36)</f>
        <v>5.927477772916666E-3</v>
      </c>
    </row>
    <row r="39" spans="1:33">
      <c r="B39" s="4"/>
      <c r="O39" s="4"/>
      <c r="S39" s="1"/>
    </row>
    <row r="54" spans="1:20">
      <c r="L54" s="18"/>
      <c r="N54"/>
      <c r="R54" s="18"/>
      <c r="T54"/>
    </row>
    <row r="55" spans="1:20">
      <c r="A55" s="207" t="s">
        <v>192</v>
      </c>
      <c r="B55" s="207"/>
      <c r="C55" s="207"/>
      <c r="N55"/>
      <c r="T55"/>
    </row>
    <row r="56" spans="1:20" ht="19">
      <c r="B56" t="s">
        <v>195</v>
      </c>
      <c r="C56" t="s">
        <v>196</v>
      </c>
      <c r="D56" s="88"/>
    </row>
    <row r="57" spans="1:20">
      <c r="A57" s="133" t="s">
        <v>187</v>
      </c>
      <c r="B57">
        <f>'ВМНК АД (лин)'!B5</f>
        <v>0.89997770090587292</v>
      </c>
      <c r="C57" s="17"/>
      <c r="M57" s="18"/>
      <c r="N57"/>
      <c r="S57" s="18"/>
      <c r="T57"/>
    </row>
    <row r="58" spans="1:20">
      <c r="A58" s="133" t="s">
        <v>97</v>
      </c>
      <c r="B58">
        <f>I4</f>
        <v>0.81185369906605942</v>
      </c>
      <c r="C58" s="17"/>
    </row>
    <row r="59" spans="1:20">
      <c r="A59" s="133" t="s">
        <v>193</v>
      </c>
      <c r="B59">
        <f>Q4</f>
        <v>0.75573947447022749</v>
      </c>
      <c r="C59" s="17"/>
    </row>
    <row r="60" spans="1:20">
      <c r="A60" s="133" t="s">
        <v>194</v>
      </c>
      <c r="B60">
        <f>X4</f>
        <v>0.83978020044098411</v>
      </c>
      <c r="C60" s="17"/>
    </row>
    <row r="61" spans="1:20">
      <c r="A61" s="133" t="s">
        <v>98</v>
      </c>
      <c r="B61">
        <f>AI4</f>
        <v>0.8437143244837606</v>
      </c>
      <c r="C61" s="17"/>
    </row>
  </sheetData>
  <mergeCells count="7">
    <mergeCell ref="A55:C55"/>
    <mergeCell ref="S4:S5"/>
    <mergeCell ref="AH13:AK13"/>
    <mergeCell ref="I1:J1"/>
    <mergeCell ref="Q1:R1"/>
    <mergeCell ref="X1:Z1"/>
    <mergeCell ref="AI1:AJ1"/>
  </mergeCells>
  <phoneticPr fontId="2" type="noConversion"/>
  <hyperlinks>
    <hyperlink ref="J16" location="'Титульный лист'!A1" display="'Титульный лист'!A1" xr:uid="{4FE60D8A-EF8D-D948-BCA6-0A90BE149F6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</vt:i4>
      </vt:variant>
    </vt:vector>
  </HeadingPairs>
  <TitlesOfParts>
    <vt:vector size="16" baseType="lpstr">
      <vt:lpstr>Титульный лист</vt:lpstr>
      <vt:lpstr>Корр</vt:lpstr>
      <vt:lpstr>Прогноз</vt:lpstr>
      <vt:lpstr>АД(исх)</vt:lpstr>
      <vt:lpstr>Исх.Данные</vt:lpstr>
      <vt:lpstr>АД без x3</vt:lpstr>
      <vt:lpstr>АД без x3x5</vt:lpstr>
      <vt:lpstr>АД без x3x5x1</vt:lpstr>
      <vt:lpstr>АД без x3x1</vt:lpstr>
      <vt:lpstr>(Итог)АД без x3x1x5x4</vt:lpstr>
      <vt:lpstr>Тест Глейзера(лин)</vt:lpstr>
      <vt:lpstr>Тест Уайта(лин)</vt:lpstr>
      <vt:lpstr>ВМНК(лин)</vt:lpstr>
      <vt:lpstr>ВМНК АД (лин)</vt:lpstr>
      <vt:lpstr>YX2 (нелин)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Stepakov</dc:creator>
  <cp:lastModifiedBy>Dmitry Stepakov</cp:lastModifiedBy>
  <dcterms:created xsi:type="dcterms:W3CDTF">2020-02-16T10:13:48Z</dcterms:created>
  <dcterms:modified xsi:type="dcterms:W3CDTF">2020-04-21T16:51:30Z</dcterms:modified>
</cp:coreProperties>
</file>