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showInkAnnotation="0" defaultThemeVersion="124226"/>
  <bookViews>
    <workbookView xWindow="0" yWindow="0" windowWidth="19430" windowHeight="10560" activeTab="3"/>
  </bookViews>
  <sheets>
    <sheet name="Cover" sheetId="31" r:id="rId1"/>
    <sheet name="Front Page" sheetId="26" r:id="rId2"/>
    <sheet name="Assessment Steps" sheetId="13" r:id="rId3"/>
    <sheet name="Compliance Class" sheetId="24" r:id="rId4"/>
    <sheet name="Business Process" sheetId="5" r:id="rId5"/>
    <sheet name="Device Hardware" sheetId="11" r:id="rId6"/>
    <sheet name="Device Software" sheetId="8" r:id="rId7"/>
    <sheet name="Device OS" sheetId="10" r:id="rId8"/>
    <sheet name="Device Interfaces" sheetId="9" r:id="rId9"/>
    <sheet name="Authentication &amp; Authorisation" sheetId="14" r:id="rId10"/>
    <sheet name="Encryption &amp; Key Management" sheetId="15" r:id="rId11"/>
    <sheet name="Web User Interface" sheetId="16" r:id="rId12"/>
    <sheet name="Mobile Application" sheetId="17" r:id="rId13"/>
    <sheet name="Privacy" sheetId="18" r:id="rId14"/>
    <sheet name="Cloud and Network Elements" sheetId="19" r:id="rId15"/>
    <sheet name="Secure Supply Chain Production" sheetId="20" r:id="rId16"/>
    <sheet name="Configuration" sheetId="21" r:id="rId17"/>
    <sheet name="Device Ownership Transfer" sheetId="23" r:id="rId18"/>
    <sheet name="Sheet1" sheetId="32" r:id="rId19"/>
    <sheet name="Notes" sheetId="30" r:id="rId20"/>
  </sheets>
  <externalReferences>
    <externalReference r:id="rId21"/>
  </externalReferences>
  <definedNames>
    <definedName name="_xlnm._FilterDatabase" localSheetId="4" hidden="1">'Business Process'!$A$4:$J$28</definedName>
    <definedName name="_xlnm._FilterDatabase" localSheetId="5" hidden="1">'Device Hardware'!$A$4:$J$20</definedName>
    <definedName name="_xlnm._FilterDatabase" localSheetId="6" hidden="1">'Device Software'!$A$4:$J$38</definedName>
    <definedName name="Assesment_method">'Assessment Steps'!$A$39:$B$42</definedName>
    <definedName name="Assessee">'Assessment Steps'!$B$9</definedName>
    <definedName name="Assessment">'Assessment Steps'!$B$39:$B$42</definedName>
    <definedName name="Assessor">'Assessment Steps'!$B$10</definedName>
    <definedName name="CC">'Assessment Steps'!#REF!</definedName>
    <definedName name="Chosen_Class">'Compliance Class'!$F$32</definedName>
    <definedName name="Date">'[1]Product Details'!$B$6</definedName>
    <definedName name="Method">'Assessment Steps'!$A$39:$B$42</definedName>
    <definedName name="_xlnm.Print_Titles" localSheetId="14">'Cloud and Network Elements'!$1:$3</definedName>
    <definedName name="Product">'Assessment Steps'!$B$11</definedName>
    <definedName name="status">'Business Process'!$L$3:$L$5</definedName>
  </definedNames>
  <calcPr calcId="171027"/>
</workbook>
</file>

<file path=xl/calcChain.xml><?xml version="1.0" encoding="utf-8"?>
<calcChain xmlns="http://schemas.openxmlformats.org/spreadsheetml/2006/main">
  <c r="F27" i="5" l="1"/>
  <c r="F25" i="5"/>
  <c r="F24" i="5"/>
  <c r="F22" i="5"/>
  <c r="F21" i="5"/>
  <c r="G21" i="14"/>
  <c r="G28" i="9"/>
  <c r="G9" i="9"/>
  <c r="G40" i="8"/>
  <c r="G39" i="8"/>
  <c r="G26" i="8"/>
  <c r="F26" i="8"/>
  <c r="D13" i="24"/>
  <c r="D15" i="24"/>
  <c r="D11" i="24"/>
  <c r="F5" i="23"/>
  <c r="F10" i="23"/>
  <c r="F9" i="23"/>
  <c r="F8" i="23"/>
  <c r="F6" i="23"/>
  <c r="F6" i="21"/>
  <c r="F5" i="21"/>
  <c r="G10" i="23"/>
  <c r="G9" i="23"/>
  <c r="G8" i="23"/>
  <c r="G7" i="23"/>
  <c r="F7" i="23"/>
  <c r="G6" i="23"/>
  <c r="G5" i="23"/>
  <c r="H3" i="23"/>
  <c r="I3" i="23" s="1"/>
  <c r="H1" i="21"/>
  <c r="C1" i="21"/>
  <c r="B1" i="21"/>
  <c r="G6" i="21"/>
  <c r="G5" i="21"/>
  <c r="H3" i="21"/>
  <c r="I3" i="21"/>
  <c r="H1" i="20"/>
  <c r="C1" i="20"/>
  <c r="B1" i="20"/>
  <c r="G12" i="20"/>
  <c r="G11" i="20"/>
  <c r="F11" i="20"/>
  <c r="G10" i="20"/>
  <c r="G9" i="20"/>
  <c r="G8" i="20"/>
  <c r="F8" i="20"/>
  <c r="G7" i="20"/>
  <c r="F7" i="20"/>
  <c r="G6" i="20"/>
  <c r="G5" i="20"/>
  <c r="H3" i="20"/>
  <c r="I3" i="20"/>
  <c r="F37" i="19"/>
  <c r="F32" i="19"/>
  <c r="F30" i="19"/>
  <c r="F25" i="19"/>
  <c r="F28" i="19"/>
  <c r="F27" i="19"/>
  <c r="F26" i="19"/>
  <c r="F24" i="19"/>
  <c r="F22" i="19"/>
  <c r="F21" i="19"/>
  <c r="F20" i="19"/>
  <c r="F19" i="19"/>
  <c r="F18" i="19"/>
  <c r="F13" i="19"/>
  <c r="F12" i="19"/>
  <c r="F11" i="19"/>
  <c r="F9" i="19"/>
  <c r="F8" i="19"/>
  <c r="F7" i="19"/>
  <c r="F5" i="19"/>
  <c r="H1" i="19"/>
  <c r="C1" i="19"/>
  <c r="B1" i="19"/>
  <c r="G38" i="19"/>
  <c r="G37" i="19"/>
  <c r="G36" i="19"/>
  <c r="G35" i="19"/>
  <c r="G34" i="19"/>
  <c r="G33" i="19"/>
  <c r="G32" i="19"/>
  <c r="G31" i="19"/>
  <c r="G30" i="19"/>
  <c r="G29" i="19"/>
  <c r="G28" i="19"/>
  <c r="G27" i="19"/>
  <c r="G26" i="19"/>
  <c r="G25" i="19"/>
  <c r="G24" i="19"/>
  <c r="G23" i="19"/>
  <c r="G22" i="19"/>
  <c r="G21" i="19"/>
  <c r="G20" i="19"/>
  <c r="G19" i="19"/>
  <c r="G18" i="19"/>
  <c r="G15" i="19"/>
  <c r="F15" i="19"/>
  <c r="G14" i="19"/>
  <c r="G13" i="19"/>
  <c r="G12" i="19"/>
  <c r="G11" i="19"/>
  <c r="G10" i="19"/>
  <c r="G9" i="19"/>
  <c r="G8" i="19"/>
  <c r="G7" i="19"/>
  <c r="G6" i="19"/>
  <c r="F6" i="19"/>
  <c r="G5" i="19"/>
  <c r="H3" i="19"/>
  <c r="I3" i="19" s="1"/>
  <c r="H1" i="18"/>
  <c r="C1" i="18"/>
  <c r="B1" i="18"/>
  <c r="F16" i="18"/>
  <c r="F15" i="18"/>
  <c r="F6" i="18"/>
  <c r="G5" i="18"/>
  <c r="G19" i="18"/>
  <c r="G18" i="18"/>
  <c r="G17" i="18"/>
  <c r="G16" i="18"/>
  <c r="G15" i="18"/>
  <c r="G14" i="18"/>
  <c r="G13" i="18"/>
  <c r="G12" i="18"/>
  <c r="G11" i="18"/>
  <c r="G10" i="18"/>
  <c r="F10" i="18"/>
  <c r="G9" i="18"/>
  <c r="F9" i="18"/>
  <c r="G8" i="18"/>
  <c r="G7" i="18"/>
  <c r="G6" i="18"/>
  <c r="F5" i="18"/>
  <c r="H3" i="18"/>
  <c r="I3" i="18" s="1"/>
  <c r="G13" i="17"/>
  <c r="G12" i="17"/>
  <c r="F12" i="17"/>
  <c r="G11" i="17"/>
  <c r="F11" i="17"/>
  <c r="G10" i="17"/>
  <c r="F10" i="17"/>
  <c r="G9" i="17"/>
  <c r="F9" i="17"/>
  <c r="G8" i="17"/>
  <c r="F8" i="17"/>
  <c r="G7" i="17"/>
  <c r="F7" i="17"/>
  <c r="G6" i="17"/>
  <c r="F5" i="17"/>
  <c r="H3" i="17"/>
  <c r="I3" i="17"/>
  <c r="H1" i="17"/>
  <c r="C1" i="17"/>
  <c r="B1" i="17"/>
  <c r="H1" i="16"/>
  <c r="C1" i="16"/>
  <c r="B1" i="16"/>
  <c r="F5" i="16"/>
  <c r="G19" i="16"/>
  <c r="F19" i="16"/>
  <c r="G18" i="16"/>
  <c r="F18" i="16"/>
  <c r="G17" i="16"/>
  <c r="F17" i="16"/>
  <c r="G16" i="16"/>
  <c r="F16" i="16"/>
  <c r="G15" i="16"/>
  <c r="G14" i="16"/>
  <c r="G13" i="16"/>
  <c r="F13" i="16"/>
  <c r="G12" i="16"/>
  <c r="F12" i="16"/>
  <c r="G11" i="16"/>
  <c r="F11" i="16"/>
  <c r="G10" i="16"/>
  <c r="F10" i="16"/>
  <c r="G9" i="16"/>
  <c r="F9" i="16"/>
  <c r="G8" i="16"/>
  <c r="F8" i="16"/>
  <c r="G7" i="16"/>
  <c r="F7" i="16"/>
  <c r="G6" i="16"/>
  <c r="H3" i="16"/>
  <c r="I3" i="16"/>
  <c r="H3" i="15"/>
  <c r="I3" i="15"/>
  <c r="H3" i="14"/>
  <c r="I3" i="14"/>
  <c r="H3" i="9"/>
  <c r="I3" i="9"/>
  <c r="H3" i="10"/>
  <c r="I3" i="10"/>
  <c r="H3" i="8"/>
  <c r="I3" i="8"/>
  <c r="H3" i="11"/>
  <c r="I3" i="11"/>
  <c r="H3" i="5"/>
  <c r="I3" i="5"/>
  <c r="H1" i="15"/>
  <c r="C1" i="15"/>
  <c r="B1" i="15"/>
  <c r="G14" i="15"/>
  <c r="F14" i="15"/>
  <c r="G13" i="15"/>
  <c r="F13" i="15"/>
  <c r="G12" i="15"/>
  <c r="F12" i="15"/>
  <c r="G11" i="15"/>
  <c r="F11" i="15"/>
  <c r="G10" i="15"/>
  <c r="F10" i="15"/>
  <c r="G9" i="15"/>
  <c r="F9" i="15"/>
  <c r="G8" i="15"/>
  <c r="F8" i="15"/>
  <c r="G7" i="15"/>
  <c r="F7" i="15"/>
  <c r="G6" i="15"/>
  <c r="F15" i="14"/>
  <c r="F14" i="14"/>
  <c r="F13" i="14"/>
  <c r="F12" i="14"/>
  <c r="F11" i="14"/>
  <c r="G9" i="14"/>
  <c r="F9" i="14"/>
  <c r="G20" i="14"/>
  <c r="G19" i="14"/>
  <c r="F19" i="14"/>
  <c r="G18" i="14"/>
  <c r="F18" i="14"/>
  <c r="G17" i="14"/>
  <c r="G16" i="14"/>
  <c r="G15" i="14"/>
  <c r="G14" i="14"/>
  <c r="G13" i="14"/>
  <c r="G12" i="14"/>
  <c r="G11" i="14"/>
  <c r="G10" i="14"/>
  <c r="F10" i="14"/>
  <c r="G8" i="14"/>
  <c r="F8" i="14"/>
  <c r="G7" i="14"/>
  <c r="F7" i="14"/>
  <c r="G6" i="14"/>
  <c r="G5" i="14"/>
  <c r="F5" i="14"/>
  <c r="H1" i="14"/>
  <c r="C1" i="14"/>
  <c r="B1" i="14"/>
  <c r="F7" i="11"/>
  <c r="F15" i="11"/>
  <c r="F38" i="8"/>
  <c r="F37" i="8"/>
  <c r="F28" i="8"/>
  <c r="F17" i="8"/>
  <c r="F18" i="8"/>
  <c r="F16" i="8"/>
  <c r="F9" i="8"/>
  <c r="G7" i="9"/>
  <c r="F8" i="9"/>
  <c r="F7" i="9"/>
  <c r="F6" i="9"/>
  <c r="F5" i="9"/>
  <c r="F16" i="9"/>
  <c r="F20" i="9"/>
  <c r="G27" i="9"/>
  <c r="G26" i="9"/>
  <c r="G25" i="9"/>
  <c r="F25" i="9"/>
  <c r="G24" i="9"/>
  <c r="F24" i="9"/>
  <c r="G23" i="9"/>
  <c r="F23" i="9"/>
  <c r="G22" i="9"/>
  <c r="F22" i="9"/>
  <c r="G21" i="9"/>
  <c r="G20" i="9"/>
  <c r="G19" i="9"/>
  <c r="F19" i="9"/>
  <c r="G5" i="9"/>
  <c r="G18" i="9"/>
  <c r="F18" i="9"/>
  <c r="G17" i="9"/>
  <c r="F17" i="9"/>
  <c r="G16" i="9"/>
  <c r="G15" i="9"/>
  <c r="F15" i="9"/>
  <c r="G14" i="9"/>
  <c r="G13" i="9"/>
  <c r="F13" i="9"/>
  <c r="G12" i="9"/>
  <c r="G11" i="9"/>
  <c r="G10" i="9"/>
  <c r="F10" i="9"/>
  <c r="G8" i="9"/>
  <c r="G6" i="9"/>
  <c r="H1" i="9"/>
  <c r="C1" i="9"/>
  <c r="B1" i="9"/>
  <c r="F17" i="10"/>
  <c r="F16" i="10"/>
  <c r="F14" i="10"/>
  <c r="F9" i="10"/>
  <c r="F12" i="10"/>
  <c r="H1" i="10"/>
  <c r="C1" i="10"/>
  <c r="B1" i="10"/>
  <c r="G17" i="10"/>
  <c r="G16" i="10"/>
  <c r="G15" i="10"/>
  <c r="G14" i="10"/>
  <c r="G13" i="10"/>
  <c r="G12" i="10"/>
  <c r="G11" i="10"/>
  <c r="G10" i="10"/>
  <c r="G9" i="10"/>
  <c r="G8" i="10"/>
  <c r="G7" i="10"/>
  <c r="G5" i="10"/>
  <c r="F27" i="8"/>
  <c r="F24" i="8"/>
  <c r="F23" i="8"/>
  <c r="F21" i="8"/>
  <c r="F15" i="8"/>
  <c r="F8" i="8"/>
  <c r="F36" i="8"/>
  <c r="F35" i="8"/>
  <c r="F34" i="8"/>
  <c r="F33" i="8"/>
  <c r="F25" i="8"/>
  <c r="F20" i="8"/>
  <c r="F19" i="8"/>
  <c r="F21" i="11"/>
  <c r="F14" i="11"/>
  <c r="F12" i="11"/>
  <c r="F11" i="11"/>
  <c r="F6" i="11"/>
  <c r="F10" i="11"/>
  <c r="F9" i="11"/>
  <c r="F8" i="11"/>
  <c r="F5" i="11"/>
  <c r="G21" i="11"/>
  <c r="C1" i="8"/>
  <c r="B1" i="8"/>
  <c r="G38" i="8"/>
  <c r="G37" i="8"/>
  <c r="G36" i="8"/>
  <c r="G35" i="8"/>
  <c r="G34" i="8"/>
  <c r="G33" i="8"/>
  <c r="G32" i="8"/>
  <c r="G31" i="8"/>
  <c r="G30" i="8"/>
  <c r="G29" i="8"/>
  <c r="G28" i="8"/>
  <c r="G27" i="8"/>
  <c r="G25" i="8"/>
  <c r="G24" i="8"/>
  <c r="G23" i="8"/>
  <c r="G22" i="8"/>
  <c r="G21" i="8"/>
  <c r="G20" i="8"/>
  <c r="G19" i="8"/>
  <c r="G18" i="8"/>
  <c r="G17" i="8"/>
  <c r="G16" i="8"/>
  <c r="G15" i="8"/>
  <c r="G14" i="8"/>
  <c r="G13" i="8"/>
  <c r="G12" i="8"/>
  <c r="G11" i="8"/>
  <c r="G10" i="8"/>
  <c r="G9" i="8"/>
  <c r="G8" i="8"/>
  <c r="G7" i="8"/>
  <c r="G6" i="8"/>
  <c r="G5" i="8"/>
  <c r="H1" i="8"/>
  <c r="C1" i="11"/>
  <c r="B1" i="11"/>
  <c r="G20" i="11"/>
  <c r="G19" i="11"/>
  <c r="G18" i="11"/>
  <c r="G17" i="11"/>
  <c r="G15" i="11"/>
  <c r="G14" i="11"/>
  <c r="G13" i="11"/>
  <c r="G12" i="11"/>
  <c r="G11" i="11"/>
  <c r="G10" i="11"/>
  <c r="G9" i="11"/>
  <c r="G8" i="11"/>
  <c r="G7" i="11"/>
  <c r="G6" i="11"/>
  <c r="H1" i="11"/>
  <c r="G5" i="11"/>
  <c r="G28" i="5"/>
  <c r="G27" i="5"/>
  <c r="G26" i="5"/>
  <c r="G25" i="5"/>
  <c r="G24" i="5"/>
  <c r="G23" i="5"/>
  <c r="G22" i="5"/>
  <c r="G21" i="5"/>
  <c r="G20" i="5"/>
  <c r="G19" i="5"/>
  <c r="G18" i="5"/>
  <c r="G17" i="5"/>
  <c r="G16" i="5"/>
  <c r="G15" i="5"/>
  <c r="G14" i="5"/>
  <c r="G13" i="5"/>
  <c r="G12" i="5"/>
  <c r="G11" i="5"/>
  <c r="G10" i="5"/>
  <c r="G9" i="5"/>
  <c r="G8" i="5"/>
  <c r="G7" i="5"/>
  <c r="G6" i="5"/>
  <c r="G5" i="5"/>
  <c r="H1" i="5"/>
  <c r="I11" i="24"/>
  <c r="I13" i="24"/>
  <c r="I15" i="24"/>
  <c r="F13" i="24"/>
  <c r="F15" i="24"/>
  <c r="F11" i="24"/>
  <c r="F17" i="5"/>
  <c r="C1" i="5"/>
  <c r="B1" i="5"/>
  <c r="D1" i="24"/>
  <c r="B1" i="24"/>
  <c r="F8" i="5"/>
  <c r="F31" i="24"/>
</calcChain>
</file>

<file path=xl/sharedStrings.xml><?xml version="1.0" encoding="utf-8"?>
<sst xmlns="http://schemas.openxmlformats.org/spreadsheetml/2006/main" count="1774" uniqueCount="630">
  <si>
    <t xml:space="preserve">IoTSF 合规检查清单 </t>
  </si>
  <si>
    <t>loT Security Foundation</t>
  </si>
  <si>
    <t>发布日期：</t>
  </si>
  <si>
    <t>版本：</t>
  </si>
  <si>
    <t>0.13a</t>
  </si>
  <si>
    <t>供与合规框架版本使用：</t>
  </si>
  <si>
    <t>通告、免责声明、使用条款以及版权、商标和许可</t>
  </si>
  <si>
    <t>通知：</t>
  </si>
  <si>
    <t xml:space="preserve">物联网安全基金会（简称“IoTSF”）发布的文件将会定期进行审查，并且可能随时更新或更改。IoTSF 出版物（包括本文件）的最新状态可在以下公共网站上查看：https://iotsecurityfoundation.org/ </t>
  </si>
  <si>
    <t>使用条款：</t>
  </si>
  <si>
    <t>IoTSF 在提供本文件方面所起的作用是推广当代物联网安全最佳做法，以造福社会。提供本文件时，IoTSF 并未基于使用第三方提供的内容，验证、认可或确认任何第三方，也未验证用户做出的任何声明。</t>
  </si>
  <si>
    <t xml:space="preserve">提供本文件并不构成或解释为 IoTSF 向本文件的任何收件人或用户或任何第三方提供服务。 </t>
  </si>
  <si>
    <t>免责声明：</t>
  </si>
  <si>
    <t>（与信息安全的任何方面一样，）物联网安全并不是绝对的，并且永远无法得到保证。新的漏洞不断被发现，这意味着需要定期监测、维持和审查与特定用例和操作环境有关的政策和实践。</t>
  </si>
  <si>
    <t>IoTSF 是一个非盈利组织，不时发布物联网安全最佳做法指引资料。IoTSF 发布的资料包括安全专业人员、研究员、行业经验丰富的人员以及 IoTSF 会员和合作伙伴的其他相关来源提供的资料。IoTSF 制定了一个多阶段流程，旨在发布之前，通过质量保证同行评审开发当代最佳做法。虽然 IoTSF 善意提供信息，并竭尽全力地提供正确、最新和高质量的指引，但 IoTSF 仅按“原样”提供所有资料（包括本文件），不作任何明示或暗示性担保、承诺或保证。</t>
  </si>
  <si>
    <t>本文件内容仅供参考，并不意味着全面。IoTSF 或其任何成员（或其各自的高级职员、员工或代理人）并未或不会作出与本文件或本文件的任何使用有关的任何陈述、担保、保证或承诺（无论明示或默示），并未或不会接受对本文件收件人或用户或任何第三方负有与本文件或本文件的任何使用有关的任何责任或义务，包括与本文件或其内容的充分性、准确性、完整性或及时性有关。明确拒绝承认任何此类责任或义务。</t>
  </si>
  <si>
    <t>本文件的任何内容均不得排除以下任何义务：(i) 由疏忽过失造成的死亡或人身伤害；或 (ii) 欺诈或虚假陈述。</t>
  </si>
  <si>
    <t>接受或使用本文件即表示，收件人或用户同意受本免责声明的约束。本免责声明受英国法律管辖。</t>
  </si>
  <si>
    <t>版权、商标和许可：</t>
  </si>
  <si>
    <t>所有产品名称均是其各自所有者的商标、注册商标或服务商标。</t>
  </si>
  <si>
    <t>版权所有 © 2016，2017 和 2018，IoTSF。保留所有权利。</t>
  </si>
  <si>
    <t>本文采用“知识共享署名 4.0 国际许可协议”进行授权许可。若要查看此许可证的副本，请访问知识共享署名 4.0 国际许可协议。</t>
  </si>
  <si>
    <t>修订记录</t>
  </si>
  <si>
    <t>版本</t>
  </si>
  <si>
    <t>作者</t>
  </si>
  <si>
    <t>日期</t>
  </si>
  <si>
    <t>初稿</t>
  </si>
  <si>
    <t>R. Marshall</t>
  </si>
  <si>
    <t>更新了 Rel 1.1 框架的而最终预发布草案</t>
  </si>
  <si>
    <t>新增草案测试标准</t>
  </si>
  <si>
    <t>更新 2.0 版框架合规</t>
  </si>
  <si>
    <t>0.13c</t>
  </si>
  <si>
    <t>C.Shire</t>
  </si>
  <si>
    <t>IoTSF 合规检查清单需要完成三个步骤</t>
  </si>
  <si>
    <t>第 1 步：产品或服务评估细节</t>
  </si>
  <si>
    <t>请在下方输入详细信息</t>
  </si>
  <si>
    <t xml:space="preserve">OEM/企业或组织： </t>
  </si>
  <si>
    <t>&lt;插入 OEM 或被评估者名称&gt;</t>
  </si>
  <si>
    <t>评估员</t>
  </si>
  <si>
    <t>&lt;插入评估员或组织….&gt;</t>
  </si>
  <si>
    <t>产品名称：</t>
  </si>
  <si>
    <t>&lt;插入产品名称/型号&gt;</t>
  </si>
  <si>
    <t>完成日期：</t>
  </si>
  <si>
    <t>&lt;评估完成日期&gt;</t>
  </si>
  <si>
    <t>第 2 步：确定合规等级</t>
  </si>
  <si>
    <r>
      <rPr>
        <sz val="12"/>
        <rFont val="SimSun"/>
        <charset val="134"/>
      </rPr>
      <t>A) 针对三个安全目标使用风险因素分析：</t>
    </r>
    <r>
      <rPr>
        <sz val="12"/>
        <rFont val="SimSun"/>
        <charset val="134"/>
      </rPr>
      <t>保密性、完整性、可用性，以确定每种风险偏好:</t>
    </r>
    <r>
      <rPr>
        <b/>
        <sz val="12"/>
        <color rgb="FF000000"/>
        <rFont val="SimSun"/>
        <charset val="134"/>
      </rPr>
      <t xml:space="preserve"> </t>
    </r>
    <r>
      <rPr>
        <b/>
        <sz val="12"/>
        <color rgb="FF000000"/>
        <rFont val="SimSun"/>
        <charset val="134"/>
      </rPr>
      <t>基本、中等或偏高</t>
    </r>
  </si>
  <si>
    <r>
      <rPr>
        <sz val="12"/>
        <rFont val="SimSun"/>
        <charset val="134"/>
      </rPr>
      <t xml:space="preserve">B) </t>
    </r>
    <r>
      <rPr>
        <sz val="12"/>
        <color rgb="FF000000"/>
        <rFont val="SimSun"/>
        <charset val="134"/>
      </rPr>
      <t>从下拉框中</t>
    </r>
    <r>
      <rPr>
        <b/>
        <sz val="12"/>
        <color rgb="FF000000"/>
        <rFont val="SimSun"/>
        <charset val="134"/>
      </rPr>
      <t>选择风险偏好级别</t>
    </r>
    <r>
      <rPr>
        <sz val="12"/>
        <color rgb="FF000000"/>
        <rFont val="SimSun"/>
        <charset val="134"/>
      </rPr>
      <t>。</t>
    </r>
    <r>
      <rPr>
        <sz val="12"/>
        <color rgb="FF000000"/>
        <rFont val="SimSun"/>
        <charset val="134"/>
      </rPr>
      <t>每个安全目标使用 IoTSF 框架合规等级确定适当的合规等级 - 表 2。</t>
    </r>
    <r>
      <rPr>
        <sz val="12"/>
        <color rgb="FF000000"/>
        <rFont val="SimSun"/>
        <charset val="134"/>
      </rPr>
      <t>将推导出最高值，并显示为建议的评估值。</t>
    </r>
  </si>
  <si>
    <r>
      <rPr>
        <sz val="12"/>
        <rFont val="SimSun"/>
        <charset val="134"/>
      </rPr>
      <t>C) 输入</t>
    </r>
    <r>
      <rPr>
        <b/>
        <sz val="12"/>
        <color rgb="FF000000"/>
        <rFont val="SimSun"/>
        <charset val="134"/>
      </rPr>
      <t>选定的合规等级</t>
    </r>
    <r>
      <rPr>
        <sz val="12"/>
        <color rgb="FF000000"/>
        <rFont val="SimSun"/>
        <charset val="134"/>
      </rPr>
      <t>，如果与建议的合规等级不同，可以输入简短的注释</t>
    </r>
  </si>
  <si>
    <t>第 3 步：要求评估</t>
  </si>
  <si>
    <t>A) 工作表包含待评估的要求。  可以使用关键字过滤器选择与评估主题相关的选项</t>
  </si>
  <si>
    <t>B：每项要求输入测试程序、证据或链接以及要求的所有者，应是指定的个人或被评估者的部门，并从下拉列表中更新状态</t>
  </si>
  <si>
    <t>注：有些要求的文本“故意留空以记录要求编号”，以便与以前的框架版本保持一致</t>
  </si>
  <si>
    <t>注：如果认为某项要求不适用，应选择不适用状态，可在证据项下输入注释</t>
  </si>
  <si>
    <t>要求的关键</t>
  </si>
  <si>
    <t>含义</t>
  </si>
  <si>
    <t>适用性</t>
  </si>
  <si>
    <t>M=</t>
  </si>
  <si>
    <t>强制性</t>
  </si>
  <si>
    <t>A=</t>
  </si>
  <si>
    <t>建议性</t>
  </si>
  <si>
    <t>合规方法（按类别划分）</t>
  </si>
  <si>
    <t>评估</t>
  </si>
  <si>
    <t>审计</t>
  </si>
  <si>
    <t>评估中使用的 IoTSF 框架合规版本</t>
  </si>
  <si>
    <t>&lt;最后评估日期&gt;</t>
  </si>
  <si>
    <t>合规等级评估</t>
  </si>
  <si>
    <t>设备的合规等级取决于三个安全目标：保密性、完整性和可用性</t>
  </si>
  <si>
    <t>必须对物联网设备进行风险评估。这将产生风险因素（针对给定威胁集的风险和影响的组合）</t>
  </si>
  <si>
    <t>这些风险因素影响安全目标所需的级别</t>
  </si>
  <si>
    <t>安全目标</t>
  </si>
  <si>
    <t>选择水平</t>
  </si>
  <si>
    <t>导致的影响</t>
  </si>
  <si>
    <t>合规等级</t>
  </si>
  <si>
    <t>保密性</t>
  </si>
  <si>
    <t>基本</t>
  </si>
  <si>
    <t>完整性</t>
  </si>
  <si>
    <t>可用性</t>
  </si>
  <si>
    <t xml:space="preserve">确定的最高合规等级 </t>
  </si>
  <si>
    <t>选定的合规等级</t>
  </si>
  <si>
    <t>对选定的合规等级添加注释</t>
  </si>
  <si>
    <t>输入文本</t>
  </si>
  <si>
    <t>说明</t>
  </si>
  <si>
    <t xml:space="preserve">等级 0：生成的数据损坏或失去控制可能会对个人或组织产生很小的影响。 </t>
  </si>
  <si>
    <t xml:space="preserve">等级 1：生成的数据损坏或失去控制可能会对个人或组织产生有限的影响。 </t>
  </si>
  <si>
    <t>等级 2：除了等级 1 外，部署的设备旨在抵御可能会对个人或组织产生重大影响，或者对许多人产生影响的可用性攻击；</t>
  </si>
  <si>
    <t xml:space="preserve">                例如限制与其连接的基础设施的操作。</t>
  </si>
  <si>
    <t>等级 3：除了等级 2 外，部署的设备旨在包含敏感数据，包括敏感的个人数据。</t>
  </si>
  <si>
    <t>等级 4：  除了等级 3 外，如果生成的数据损坏或失去控制可能会影响到关键基础设施，或造成人身伤害。</t>
  </si>
  <si>
    <t>2.4.3 业务安全流程和责任</t>
  </si>
  <si>
    <t>请求编号</t>
  </si>
  <si>
    <t>要求</t>
  </si>
  <si>
    <t>主要关键字</t>
  </si>
  <si>
    <t>次要关键字</t>
  </si>
  <si>
    <t>适用性级别</t>
  </si>
  <si>
    <t xml:space="preserve">合规方法 </t>
  </si>
  <si>
    <t>证据</t>
  </si>
  <si>
    <t>责任</t>
  </si>
  <si>
    <t>状态</t>
  </si>
  <si>
    <t>2.4.3.1</t>
  </si>
  <si>
    <t>由某个人或角色（通常是董事级高级管理人员）全权管理和负责产品、服务和业务层级的安全。</t>
  </si>
  <si>
    <t>强制性，适用于所有等级</t>
  </si>
  <si>
    <t>业务</t>
  </si>
  <si>
    <t>M</t>
  </si>
  <si>
    <t>输入测试程序参考和结果</t>
  </si>
  <si>
    <t>输入要求的所有者</t>
  </si>
  <si>
    <t>打开</t>
  </si>
  <si>
    <t>2.4.3.2</t>
  </si>
  <si>
    <t>由某个人或角色全权管理，以确保遵守本合规检查清单流程。</t>
  </si>
  <si>
    <t>2.4.3.3</t>
  </si>
  <si>
    <t xml:space="preserve">故意留空以记录要求编号 </t>
  </si>
  <si>
    <t>流程</t>
  </si>
  <si>
    <t>2.4.3.4</t>
  </si>
  <si>
    <t>公司遵循行业标准网络安全建议（如英国 Cyber Essentials、NIST 网络安全框架、ISO27000 等）。</t>
  </si>
  <si>
    <t>强制性，适用于等级 2 及以上等级</t>
  </si>
  <si>
    <t>政策/策略</t>
  </si>
  <si>
    <t>2.4.3.5</t>
  </si>
  <si>
    <t>已经制定了与内部和第三方安全研究人员就产品或服务进行互动的政策。</t>
  </si>
  <si>
    <t>2.4.3.6</t>
  </si>
  <si>
    <t>已制定相关政策，以便消除可能影响安全，并影响或涉及所提供的产品或服务采用的技术或组件的风险。</t>
  </si>
  <si>
    <t>2.4.3.7</t>
  </si>
  <si>
    <t>根据 IoTSF 漏洞披露指南[参考文献 19]或类似公认流程制定了相关流程和计划，以便在发生安全漏洞或损坏时及时发现。</t>
  </si>
  <si>
    <t>2.4.3.8</t>
  </si>
  <si>
    <t>制定了相关流程，以便在发现漏洞或安全漏洞的情况下，为高管人员提供一致性的简报，特别是负责媒体关系或发布公告的高级管理人员。特别是，在发生安全漏洞事件时所作的任何公开声明都应尽可能全面准确地描述事实。</t>
  </si>
  <si>
    <t>2.4.3.9</t>
  </si>
  <si>
    <t>根据 IoTSF 漏洞披露指南[参考文献 19]或类似公认流程制定了安全通知流程，以便通知合作伙伴/用户任何安全更新。</t>
  </si>
  <si>
    <t>2.4.3.10</t>
  </si>
  <si>
    <t>应使用标准方法，如 OWASP、Octave 或 NIST RMF 风险管理框架[参考文献 35]进行安全威胁和风险评估，以在开始设计之前确定风险和不断演进的威胁</t>
  </si>
  <si>
    <t>2.4.3.11</t>
  </si>
  <si>
    <t>根据安全策略，开发用于漏洞披露报告的特定联系人网页。</t>
  </si>
  <si>
    <t>2.4.3.12</t>
  </si>
  <si>
    <t>根据安全策略，为漏洞披露通信提供专用的安全电子邮件地址和/或安全在线页面。</t>
  </si>
  <si>
    <t>2.4.3.13</t>
  </si>
  <si>
    <t>根据安全策略，开发用于漏洞披露的冲突解决流程。</t>
  </si>
  <si>
    <t>强制性，适用于等级 3 及以上等级</t>
  </si>
  <si>
    <t>2.4.3.14</t>
  </si>
  <si>
    <t>根据安全策略，发布组织用于漏洞披露的冲突解决流程。</t>
  </si>
  <si>
    <t>建议性，适用于所有等级</t>
  </si>
  <si>
    <t>A</t>
  </si>
  <si>
    <t>2.4.3.16</t>
  </si>
  <si>
    <t>根据安全策略，制定安全咨询通知步骤。有关示例，请参见美国认证计划 [参考文献 46]</t>
  </si>
  <si>
    <t>2.4.3.17</t>
  </si>
  <si>
    <t>安全策略应符合 ISO 30111 或类似标准。</t>
  </si>
  <si>
    <t>2.4.3.18</t>
  </si>
  <si>
    <t>如果存在实时或正常工作时间预期，则必须定义一个程序，用于通知联网组件即将发生的停机时间更新。</t>
  </si>
  <si>
    <t>2.4.3.19</t>
  </si>
  <si>
    <t>为更新过程的每个阶段分配责任。</t>
  </si>
  <si>
    <t>2.4.3.20</t>
  </si>
  <si>
    <t>为更新过程的控制、日志记录和审计分配责任。</t>
  </si>
  <si>
    <t>2.4.3.21</t>
  </si>
  <si>
    <t>设有联络点，以便第三方供应商就安全问题进行联系。</t>
  </si>
  <si>
    <t>强制性，适用于等级 1 及以上等级</t>
  </si>
  <si>
    <t>2.4.3.22</t>
  </si>
  <si>
    <t>在支持远程更新的情况下，制定了相关流程/计划，以便在持续或补救的基础上验证“更新”和更新设备，例如，可从 IoTSF L 部分 [参考文献 44]获得软件更新指南</t>
  </si>
  <si>
    <t>2.4.3.23</t>
  </si>
  <si>
    <t>应对电源供电受限的设备的安全更新策略进行评估，以平衡维护设备完整性和可用性的需求。</t>
  </si>
  <si>
    <t>2.4.3.24</t>
  </si>
  <si>
    <t>指定一名所有者负责评估产品中使用的第三方提供的组件（硬件和软件），例如操作系统供应商提供了填写妥当的“IoTSF 框架合规检查清单” [参考文献 19]、文件或同等文件。</t>
  </si>
  <si>
    <t>角色</t>
  </si>
  <si>
    <t>2.4.3.25</t>
  </si>
  <si>
    <t>如果设备支持远程软件升级，应制定一项透明且可审计的策略，其中包含用于修复发现的任何漏洞的行动计划表。</t>
  </si>
  <si>
    <t>2.4.4 设备硬件和物理安全</t>
  </si>
  <si>
    <t>2.4.4.1</t>
  </si>
  <si>
    <t>产品的处理器系统设有不可撤销的硬件安全启动过程。</t>
  </si>
  <si>
    <t>系统</t>
  </si>
  <si>
    <t>硬件</t>
  </si>
  <si>
    <t>2.4.4.2</t>
  </si>
  <si>
    <t>产品的处理器系统设有不可撤销的“可信启动硬件安全启动”。</t>
  </si>
  <si>
    <t>2.4.4.3</t>
  </si>
  <si>
    <t>产品的处理器系统设有慎重的不可撤销的硬件安全启动过程。</t>
  </si>
  <si>
    <t>2.4.4.4</t>
  </si>
  <si>
    <t>安全启动过程是默认启用的。</t>
  </si>
  <si>
    <t>2.4.4.5</t>
  </si>
  <si>
    <t>任何调试接口（例如 I/O 端口，如 JTAG）仅与生产设备上经授权和验证的实体通信</t>
  </si>
  <si>
    <t>硬件/软件</t>
  </si>
  <si>
    <t>2.4.4.6</t>
  </si>
  <si>
    <t>硬件具有防篡改功能，并且已启用该功能。防篡改级别必须根据风险评估结果予以确定</t>
  </si>
  <si>
    <t>2.4.4.7</t>
  </si>
  <si>
    <t>硬件设有防篡改的实体保护措施，以减少攻击面。防护级别根据风险评估结果予以确定。</t>
  </si>
  <si>
    <t>硬件/物理</t>
  </si>
  <si>
    <t>2.4.4.8</t>
  </si>
  <si>
    <t>硬件设有物理保护措施，以防止逆向工程。  防护级别根据风险评估结果予以确定。</t>
  </si>
  <si>
    <t>2.4.4.9</t>
  </si>
  <si>
    <t>所有未作为产品正常操作一部分使用的通信端口（如 USB、RS232 等）都无法实际访问，或只能与经授权和验证的实体通信。</t>
  </si>
  <si>
    <t>硬件/物理/软件</t>
  </si>
  <si>
    <t>2.4.4.10</t>
  </si>
  <si>
    <t>在生产设备中，所有产品的开发测试点都被安全地禁用或删除。</t>
  </si>
  <si>
    <t>2.4.4.11</t>
  </si>
  <si>
    <t xml:space="preserve"> 已使用防篡改措施来识别对最终用户的程序集的任何干扰</t>
  </si>
  <si>
    <t>2.4.4.12</t>
  </si>
  <si>
    <t>故意留空以记录要求编号</t>
  </si>
  <si>
    <t>2.4.4.13</t>
  </si>
  <si>
    <t>在生产设备中，微控制器/微处理器不允许从产品非易失性[FLASH]存储器中读取固件。如果使用单独的非易失性存储设备，则内容须加密。</t>
  </si>
  <si>
    <t>2.4.4.14</t>
  </si>
  <si>
    <t>如果产品的凭证/密钥存储在其处理器外部，则存储和处理器应以加密方式配对，以防止凭证/密钥存储被未经授权的软件使用。</t>
  </si>
  <si>
    <t>2.4.4.15</t>
  </si>
  <si>
    <t>如果生产设备配有 CPU 监视器，则会启用该监视器，并在未经授权尝试暂停或暂停 CPU 执行时重置。</t>
  </si>
  <si>
    <t>2.4.4.16</t>
  </si>
  <si>
    <t>如果产品具有生成真随机数的硬件源，则用于所有相关的加密操作，包括新鲜值、初始化向量和密钥生成算法。有关指引，请参阅：NIST SP 800-90A [参考文献 33]。</t>
  </si>
  <si>
    <t>2.4.4.17</t>
  </si>
  <si>
    <t>产品应具有生成真随机数的硬件源。</t>
  </si>
  <si>
    <t>2.4.5    合规适用性 – 设备软件</t>
  </si>
  <si>
    <t>合规等级和适用性</t>
  </si>
  <si>
    <t>次要</t>
  </si>
  <si>
    <t>2.4.5.1</t>
  </si>
  <si>
    <t>产品设有防护措施，以防止将未经验证的软件和文件加载到其上。如果产品旨在允许加载未经验证的软件，则此类软件只能以有限权限和/或在沙箱中运行。</t>
  </si>
  <si>
    <t>软件</t>
  </si>
  <si>
    <t>2.4.5.2</t>
  </si>
  <si>
    <t>如果设备支持远程软件更新，则软件映像将由经批准的签署机构进行数字签名。</t>
  </si>
  <si>
    <t>2.4.5.3</t>
  </si>
  <si>
    <t>如果支持更新，则在更新过程开始前，软件更新包须由设备验证其数字签名、签名证书和签名证书链。</t>
  </si>
  <si>
    <t>2.4.5.4</t>
  </si>
  <si>
    <t>如果设备支持远程软件升级，则软件映像须在传输至设备的过程中加密。</t>
  </si>
  <si>
    <t>2.4.5.5</t>
  </si>
  <si>
    <t>如果产品具有正常操作不需要的任何虚拟端口，则仅允许这些端口与经授权和验证的实体进行通信，或在装运时安全地禁用。                                                                                 如果端口用于现场诊断，则停用端口输入命令，并且输出不会提供任何可能危及设备的信息，例如凭证、内存地址或函数名称。</t>
  </si>
  <si>
    <t>2.4.5.6</t>
  </si>
  <si>
    <t>为防止设备软件操作暂停或中断，配有监视计时器，且不能将其禁用。</t>
  </si>
  <si>
    <t>2.4.5.7</t>
  </si>
  <si>
    <t>产品的软件签名信任根存储在防篡改的内存中。</t>
  </si>
  <si>
    <t>2.4.5.8</t>
  </si>
  <si>
    <t>产品设有防护措施，以防未经授权地将软件还原到可能不太安全的较早版本。</t>
  </si>
  <si>
    <t>2.4.5.9</t>
  </si>
  <si>
    <t>设有防止将非生产软件安装到生产设备上的措施。</t>
  </si>
  <si>
    <t>2.4.5.10</t>
  </si>
  <si>
    <t>生产软件映像应按如下方式进行编译：确保删除所有不必要的调试和符号信息，以防意外发布多余数据。</t>
  </si>
  <si>
    <t>2.4.5.11</t>
  </si>
  <si>
    <t>如果软件在产品供应商的可信环境之外的产品上运行，开发软件版本将关闭任何调试功能。</t>
  </si>
  <si>
    <t>2.4.5.12</t>
  </si>
  <si>
    <t xml:space="preserve">已采取措施保护产品软件免于敏感信息泄露和旁道攻击。 </t>
  </si>
  <si>
    <t>软件/硬件</t>
  </si>
  <si>
    <t>2.4.5.13</t>
  </si>
  <si>
    <t>产品的软件源代码遵循语言子集（如 MISRA-C）编码标准的基本良好做法。</t>
  </si>
  <si>
    <t>2.4.5.14</t>
  </si>
  <si>
    <t>产品的软件源代码遵循由开发人员进行的静态漏洞分析的基本良好做法[参考文献 37]。</t>
  </si>
  <si>
    <t>2.4.5.15</t>
  </si>
  <si>
    <t>软件架构的设计必须能识别和圈出敏感软件组件，包括加密过程，以协助检查、审查和测试。控制从其他软件组件进行访问，并且仅限其进行已知且可接受的操作。例如，安全相关流程应该在应用程序处理器硬件的更高特权级别上执行。</t>
  </si>
  <si>
    <t>2.4.5.16</t>
  </si>
  <si>
    <t>遵循定义的可重复流程，开发、测试和维护软件源代码。</t>
  </si>
  <si>
    <t xml:space="preserve">强制性，适用于所有等级  </t>
  </si>
  <si>
    <t>2.4.5.17</t>
  </si>
  <si>
    <t>用于编译应用程序的生成环境和工具链在具有受控和可审计访问的构建系统上运行。</t>
  </si>
  <si>
    <t>政策/流程</t>
  </si>
  <si>
    <t>2.4.5.18</t>
  </si>
  <si>
    <t>用于创建软件的生成环境和工具链可以进行配置管理和版本控制，并定期验证其完整性。</t>
  </si>
  <si>
    <t>2.4.5.19</t>
  </si>
  <si>
    <t>如果有，生产软件签名密钥可以进行访问控制。</t>
  </si>
  <si>
    <t>2.4.5.20</t>
  </si>
  <si>
    <t>生产软件签名密钥妥善存储在符合 FIPS-140-2 2 级或同等或更高标准的存储设备中。</t>
  </si>
  <si>
    <t>2.4.5.21</t>
  </si>
  <si>
    <t>如果设备软件通过 TCP/IP 或 UDP/IP 与产品相关的网络服务器或应用程序进行通信，则设备软件可以在适当情况下使用证书固定或公钥/私钥等效项。</t>
  </si>
  <si>
    <t>2.4.5.22</t>
  </si>
  <si>
    <t xml:space="preserve">对于无法进行软件更新的设备，确更换支持的条件和期限应清楚明确。 </t>
  </si>
  <si>
    <t>2.4.5.23</t>
  </si>
  <si>
    <t>检查所有输入和输出的有效性，例如使用“模糊”测试检查预期（有效）和意外（无效）输入刺激的可接受响应或输出。</t>
  </si>
  <si>
    <t xml:space="preserve"> 流程</t>
  </si>
  <si>
    <t>2.4.5.24</t>
  </si>
  <si>
    <t>软件的设计旨在满足风险评估中确定的安全要求；例如，在意外无效输入或错误软件操作的情况下，产品不会变得危险，或危及其他联网系统的安全性。</t>
  </si>
  <si>
    <t>2.4.5.25</t>
  </si>
  <si>
    <t>对于无法按时完成整个更新安装的设备，提供部分安装更新支持。</t>
  </si>
  <si>
    <t>2.4.5.26</t>
  </si>
  <si>
    <t>对于网络接入受限或不定时发生的设备，提供部分下载更新。</t>
  </si>
  <si>
    <t>2.4.5.27</t>
  </si>
  <si>
    <t>如果存在实时性能期望，则更新机制不得妨碍这些期望的达成（例如，以低优先级运行更新进程）。</t>
  </si>
  <si>
    <t>2.4.5.28</t>
  </si>
  <si>
    <t>如果设备不支持安全启动，则在进行固件更新时，用户数据和凭证应重新初始化。</t>
  </si>
  <si>
    <t>2.4.5.29</t>
  </si>
  <si>
    <t>如果设备无法自行验证更新的真实性（例如由于无加密功能），则只允许实际用户进行本地更新，并由其负责。</t>
  </si>
  <si>
    <t>2.4.5.30</t>
  </si>
  <si>
    <t xml:space="preserve">当设备无法自行验证更新的真实性时，应可以还原至上次已知的正确配置，该配置已在尝试更新之前存储到设备上。     </t>
  </si>
  <si>
    <t>2.4.5.31</t>
  </si>
  <si>
    <t>更新完整性保护和保密性的加密密钥更新按照行业标准（例如 FIPS 140[参考文献 5]）进行安全管理。</t>
  </si>
  <si>
    <t>流程/政策</t>
  </si>
  <si>
    <t>2.4.5.32</t>
  </si>
  <si>
    <t>可以根据行业标准（例如 FIPS 140 [参考文献 5]），在制造过程中安全地提供加密密钥。</t>
  </si>
  <si>
    <t>2.4.5.33</t>
  </si>
  <si>
    <t>一旦不再需要，则用于存储敏感资料（如加密密钥、密码/密码短语等）的内存位置须尽快进行安全审查。这些包括但不限于堆、堆栈和静态分布存储上的位置。[参考文献 47]</t>
  </si>
  <si>
    <t>2.4.5.34</t>
  </si>
  <si>
    <t>任何可能存储敏感材料的缓存，在包含敏感材料的内存位置经过清理后将被清除/刷新。</t>
  </si>
  <si>
    <t>2.4.5.35</t>
  </si>
  <si>
    <t>应发布报废政策，明确规定设备接收软件更新的最短时间和支持期限时长的原因。应向用户清楚说明每次更新需求，并且更新应易于实施。</t>
  </si>
  <si>
    <t>2.4.5.36</t>
  </si>
  <si>
    <t>如果可能，应根据适当的周期向设备推送软件更新。供应设备时，应向用户清楚说明该周期。供应链合作伙伴应告知用户，设备需要更新。</t>
  </si>
  <si>
    <t>2.4.6 合规适用性 – 设备操作系统</t>
  </si>
  <si>
    <t>2.4.6.1</t>
  </si>
  <si>
    <t>操作系统在发布之前进行了相关安全更新。</t>
  </si>
  <si>
    <t>2.4.6.2</t>
  </si>
  <si>
    <t>2.4.6.3</t>
  </si>
  <si>
    <t>在软件开发过程结束时，已禁用或从软件中删除了所有不必要的帐户或登录。例如，开发或调试帐户。</t>
  </si>
  <si>
    <t xml:space="preserve">系统   </t>
  </si>
  <si>
    <t>2.4.6.4</t>
  </si>
  <si>
    <t>文件、目录和持久性数据被设置为正确运行所需的最低访问权限。</t>
  </si>
  <si>
    <t>2.4.6.5</t>
  </si>
  <si>
    <t>如果密码绝对必须存储在本地文件中，则密码文件归设备操作系统的最高权限帐户所有，并且只能该账户访问和写入。</t>
  </si>
  <si>
    <t xml:space="preserve"> 系统  </t>
  </si>
  <si>
    <t>2.4.6.6</t>
  </si>
  <si>
    <t>所有操作系统非必要的服务均已从产品的软件、映像或文件系统中删除。</t>
  </si>
  <si>
    <t xml:space="preserve"> 系统</t>
  </si>
  <si>
    <t>2.4.6.7</t>
  </si>
  <si>
    <t>所有操作系统命令行对特权帐户的访问都已从操作系统中删除</t>
  </si>
  <si>
    <t>2.4.6.8</t>
  </si>
  <si>
    <t>产品的操作系统内核及其功能不会被外部产品级接口和未经授权的应用程序调用。</t>
  </si>
  <si>
    <t>2.4.6.9</t>
  </si>
  <si>
    <t>应用程序以尽可能低的权限级别运行，并且只能通过适当的访问控制机制访问其所需的资源。  例如，具有一个或多个网络接口的产品，不受控制的和任何意外的数据包转发功能都应该被阻止。</t>
  </si>
  <si>
    <t>2.4.6.10</t>
  </si>
  <si>
    <t>操作系统支持的所有适用安全功能已启用。</t>
  </si>
  <si>
    <t>2.4.6.11</t>
  </si>
  <si>
    <t>操作系统与应用程序分离，并且只能通过定义的安全接口进行访问。</t>
  </si>
  <si>
    <t>2.4.6.12</t>
  </si>
  <si>
    <t>操作系统采用分离架构，将受信任的应用程序与不受信任的应用程序分开。</t>
  </si>
  <si>
    <t>2.4.6.13</t>
  </si>
  <si>
    <r>
      <rPr>
        <sz val="10"/>
        <rFont val="SimSun"/>
        <charset val="134"/>
      </rPr>
      <t>产品的操作系统内核的设计</t>
    </r>
    <r>
      <rPr>
        <sz val="10"/>
        <color rgb="FF000000"/>
        <rFont val="SimSun"/>
        <charset val="134"/>
      </rPr>
      <t>使得每个组件都能以所需的最小限度安全功能运行（例如微内核架构）</t>
    </r>
  </si>
  <si>
    <t>2.4.7 合规适用性 – 设备有线和无线接口</t>
  </si>
  <si>
    <t>2.4.7.1</t>
  </si>
  <si>
    <t>产品可以防止未经授权地连接到自身或与产品连接的其他设备。例如，在每个接口和互联网层协议上都有防火墙。</t>
  </si>
  <si>
    <t>2.4.7.2</t>
  </si>
  <si>
    <t>已针对所需/定义的安全行为，审查并记录了网络组件和防火墙（如果适用）配置。</t>
  </si>
  <si>
    <t>2.4.7.3</t>
  </si>
  <si>
    <t xml:space="preserve">在设有网络接口的产品中，为了停止安全域的桥接，应阻止不受控制和任何意外的数据包转发功能，以停止不合需要的通信路径。  </t>
  </si>
  <si>
    <t>2.4.7.4</t>
  </si>
  <si>
    <t>设备只支持没有公开已知漏洞的应用层协议版本</t>
  </si>
  <si>
    <t>2.4.7.5</t>
  </si>
  <si>
    <t>如果检测到未经授权的变更，则设备应向用户/管理员发出问题警报，并且不应连接到比执行警报功能所需网络更广阔的网络。</t>
  </si>
  <si>
    <t>2.4.7.6</t>
  </si>
  <si>
    <t>所有未使用的产品端口都已关闭，只有所需的端口处于活动状态。</t>
  </si>
  <si>
    <t>2.4.7.7</t>
  </si>
  <si>
    <t>如果连接需要密码或密钥进行连接验证，出厂设置或重置的密码对于每台设备都是唯一的。示例包括 Wi-Fi 访问密码和蓝牙 PINS。</t>
  </si>
  <si>
    <t>2.4.7.8</t>
  </si>
  <si>
    <t>在使用初始配对过程时，应使用强验证；需要与设备进行物理交互，或持有共享密钥。  例如，蓝牙数字比较。[参考文献 38]</t>
  </si>
  <si>
    <t>2.4.7.9</t>
  </si>
  <si>
    <t>当无线接口具有初始配对过程时，密钥将依据工厂发出的密钥做出更改，或者在提供正常服务之前重置密码。</t>
  </si>
  <si>
    <t>2.4.7.10</t>
  </si>
  <si>
    <t>对于任何 Wi-Fi 连接，已使用 WPA2[参考文献 51]、采取 AES 的更高版本或类似强度加密，并且不安全的协议（如 WPA 和 TKIP）已被禁用</t>
  </si>
  <si>
    <t>2.4.7.11</t>
  </si>
  <si>
    <t>如果使用 WPA2 WPS，每台设备有一个唯一的随机密钥，并执行增加的重试尝试延迟。</t>
  </si>
  <si>
    <t>2.4.7.12</t>
  </si>
  <si>
    <t>所有网络通信密钥均按照行业标准（如 FIPS 140 [参考文献 5]）或类似标准安全存储。</t>
  </si>
  <si>
    <t>2.4.7.13</t>
  </si>
  <si>
    <t>如果使用 TCP 协议（如 MQTT），则其受到无已知漏洞的 TLS 连接保护。</t>
  </si>
  <si>
    <t>2.4.7.14</t>
  </si>
  <si>
    <t>如果使用 UDP 协议（如 CoAP），则其受到无已知漏洞的 DTLS 连接保护。</t>
  </si>
  <si>
    <t>2.4.7.15</t>
  </si>
  <si>
    <t>如果使用加密套件（如 TLS），则应应列出所有密码套件，并根据最新的安全建议（如 NIST 800-131A[参考文献 2]或 OWASP）进行验证。如果发现了不安全的密码套件，则应将其从产品中删除。</t>
  </si>
  <si>
    <t>2.4.7.16</t>
  </si>
  <si>
    <t>产品的所有加密使用，如 TLS 密码组，都应根据产品销售和/或发货地区的进口/出口要求列出和进行验证。 </t>
  </si>
  <si>
    <t>2.4.7.17</t>
  </si>
  <si>
    <r>
      <rPr>
        <sz val="10"/>
        <rFont val="SimSun"/>
        <charset val="134"/>
      </rPr>
      <t>如果通信中断或变得不可用，则不得损害设备的本地完整性。</t>
    </r>
    <r>
      <rPr>
        <sz val="8"/>
        <color rgb="FF000000"/>
        <rFont val="SimSun"/>
        <charset val="134"/>
      </rPr>
      <t xml:space="preserve"> </t>
    </r>
  </si>
  <si>
    <t>2.4.7.18</t>
  </si>
  <si>
    <r>
      <rPr>
        <sz val="10"/>
        <rFont val="SimSun"/>
        <charset val="134"/>
      </rPr>
      <t>产品仅启用产品操作所需的通信接口、网络协议、应用程序协议和网络服务。</t>
    </r>
    <r>
      <rPr>
        <sz val="10"/>
        <rFont val="SimSun"/>
        <charset val="134"/>
      </rPr>
      <t xml:space="preserve"> </t>
    </r>
    <r>
      <rPr>
        <sz val="8"/>
        <color rgb="FF000000"/>
        <rFont val="SimSun"/>
        <charset val="134"/>
      </rPr>
      <t xml:space="preserve"> </t>
    </r>
  </si>
  <si>
    <t>2.4.7.19</t>
  </si>
  <si>
    <t xml:space="preserve">通信协议应保持最新版本，且无任何众所周知的漏洞和/或适用于产品。  </t>
  </si>
  <si>
    <t>2.4.7.20</t>
  </si>
  <si>
    <t>产品发布后的通信协议应在整个产品生命周期内，保持最安全的版本，且无任何众所周知的漏洞</t>
  </si>
  <si>
    <t>2.4.7.21</t>
  </si>
  <si>
    <t>如果恢复出厂设置，设备应发出警告，除非进行更新，否则可能会影响安全操作。</t>
  </si>
  <si>
    <t>2.4.7.22</t>
  </si>
  <si>
    <t>如果启用了 RF 通信（如 ZigBee 等），天线功率被配置为限制映射资产的能力，以限制 WAR-Driving 等攻击  （参阅 https://techterms.com/definition/wardriving）</t>
  </si>
  <si>
    <t>2.4.7.23</t>
  </si>
  <si>
    <t xml:space="preserve">启用了协议中的协议匿名功能（如蓝牙），以限制位置跟踪功能。  </t>
  </si>
  <si>
    <t>2.4.7.24</t>
  </si>
  <si>
    <t>在网络连接断开的情况下，设备应尽可能保持运行和本地功能，并在恢复电源时干净恢复。设备应能以合理的状态和有序的方式恢复网络连接，而不是大规模重新连接。</t>
  </si>
  <si>
    <t>2.4.8 验证和授权</t>
  </si>
  <si>
    <t>2.4.8.1</t>
  </si>
  <si>
    <t>产品含有一个防篡改的唯一设备标识符（例如芯片序列号或其他唯一的硅标识符），例如将代码和数据绑定到特定的设备硬件。这是为了减少克隆带来的威胁</t>
  </si>
  <si>
    <t>2.4.8.2</t>
  </si>
  <si>
    <t>如果产品有一个安全的时间源，可通过一种方法来验证其完整性，例如安全 NTP：https://www.ntpsec.org/。</t>
  </si>
  <si>
    <t>2.4.8.3</t>
  </si>
  <si>
    <t>如果使用用户界面密码进行登录身份验证，出厂设置或重置的密码对于产品系列中的每台设备都是唯一的。如果使用无密码身份验证，则相同的唯一性原则适用。</t>
  </si>
  <si>
    <t>2.4.8.4</t>
  </si>
  <si>
    <t>产品不接受使用空密码。</t>
  </si>
  <si>
    <t>2.4.8.5</t>
  </si>
  <si>
    <t>产品不允许新密码包含与用户帐户关联的用户账户名。</t>
  </si>
  <si>
    <t>2.4.8.6</t>
  </si>
  <si>
    <t>密码输入遵循行业标准，例如 3GPP TS33.117 密码政策[参考文献 17]、NIST SP800-63b[参考文献 26] 或 NCSC[参考文献 48]有关密码长度、分组字符和特殊字符的建议。</t>
  </si>
  <si>
    <t>2.4.8.7</t>
  </si>
  <si>
    <t>产品可以抵御暴力重复登录尝试，例如以指数增加的重试尝试延迟。</t>
  </si>
  <si>
    <t>2.4.8.8</t>
  </si>
  <si>
    <t>产品使用符合行业标准的行业标准加密算法，安全地存储任何密码，例如 NIST SP800-63b [参考文献 26]或类似标准。</t>
  </si>
  <si>
    <t>2.4.8.9</t>
  </si>
  <si>
    <t>产品支持对根/最高特权帐户的访问控制措施，以限制访问敏感信息或系统进程。</t>
  </si>
  <si>
    <t>2.4.8.10</t>
  </si>
  <si>
    <t>访问控制特权进行了定义、充分论证和记录。</t>
  </si>
  <si>
    <t>2.4.8.11</t>
  </si>
  <si>
    <t>本产品仅允许受控用户帐号访问；在没有正当理由的情况下，不支持使用匿名或客户用户帐户访问。</t>
  </si>
  <si>
    <t>2.4.8.12</t>
  </si>
  <si>
    <t>本产品允许在安装或调试时禁用、擦除、重命名出厂或 OEM 登录帐户。.</t>
  </si>
  <si>
    <t>2.4.8.13</t>
  </si>
  <si>
    <t>本产品支持在安装或调试时更改任何或所有出厂默认用户登录密码。</t>
  </si>
  <si>
    <t>2.4.8.14</t>
  </si>
  <si>
    <t>如果产品设有密码恢复或重置机制，则已进行评估，以确认该机制不会轻易被未经授权方滥用。</t>
  </si>
  <si>
    <t>2.4.8.15</t>
  </si>
  <si>
    <t>当在用户界面上输入密码时，实际通行短语会默认隐藏。</t>
  </si>
  <si>
    <t>2.4.8.16</t>
  </si>
  <si>
    <t>产品认可经授权的完全恢复出厂设置，和设备的所有授权信息。</t>
  </si>
  <si>
    <t>2.4.8.17</t>
  </si>
  <si>
    <t>如果产品能够从攻击中远程恢复，则应依赖于已知良好状态，以实现设备的安全恢复和更新</t>
  </si>
  <si>
    <t>2.4.9 合规适用性 – 硬件加密和密钥管理</t>
  </si>
  <si>
    <t>2.4.9.1</t>
  </si>
  <si>
    <t xml:space="preserve"> 故意留空以记录要求编号</t>
  </si>
  <si>
    <t>2.4.9.2</t>
  </si>
  <si>
    <t>如果存在，已使用 NIST SP800-22[参考文献 4]、FIPS 140-2[参考文献 5] 或类似合规流程对真随机数生成器源进行了真实随机性验证。</t>
  </si>
  <si>
    <t>2.4.9.3</t>
  </si>
  <si>
    <t>制定了安全提供密钥的流程，包括生成、分配、更新、撤销和销毁。例如按照 FIPS140-2[参考文献 5]或类似流程。</t>
  </si>
  <si>
    <t>2.4.9.4</t>
  </si>
  <si>
    <t>采用一种安全的密钥插入方法，以防止密钥被复制。</t>
  </si>
  <si>
    <t>2.4.9.5</t>
  </si>
  <si>
    <t>所有产品相关的加密功能都没有众所周知的弱点，例如未使用 MD5 和 SHA-1，如 NIST SP800-131A[参考文献 2]中规定的那些功能。</t>
  </si>
  <si>
    <t>2.4.9.6</t>
  </si>
  <si>
    <t>所有产品相关的加密功能对于产品的生命周期都是足够安全的，例如 NIST SP800-131A[参考文献 2]中规定的那些功能。</t>
  </si>
  <si>
    <t>2.4.9.7</t>
  </si>
  <si>
    <t>产品将所有敏感的未加密参数（如密钥）存储在安全的防篡改位置。</t>
  </si>
  <si>
    <t>2.4.9.8</t>
  </si>
  <si>
    <t>用于生产软件签名的加密密钥链不同于用于任何其他测试、开发或其他软件映像或支持要求的加密</t>
  </si>
  <si>
    <t>2.4.9.9</t>
  </si>
  <si>
    <t>在设备制造中，每个设备独有的所有非对称加密私钥都是安全的，如 FIPS 140-2[参考文献 5]所述。它们必须是真正随机内部生成的，或安全地编程到每个设备中。</t>
  </si>
  <si>
    <t>2.4.9.10</t>
  </si>
  <si>
    <t>所有密钥长度都足以满足所需的保证级别，例如 NIST SP800-57 第 1 部分。</t>
  </si>
  <si>
    <t>2.4.10 合规适用性 – Web 用户界面</t>
  </si>
  <si>
    <t>2.4.10.1</t>
  </si>
  <si>
    <t>如果产品或服务提供基于 Web 的用户界面，则使用强验证。</t>
  </si>
  <si>
    <t>2.4.10.2</t>
  </si>
  <si>
    <t>如果产品或服务提供基于 Web 的界面，则须将公共区域和限制区域分开进行验证。</t>
  </si>
  <si>
    <t>2.4.10.3</t>
  </si>
  <si>
    <t>如果产品或服务提供基于 Web 的用户界面，则对 Web 服务器进行强验证。</t>
  </si>
  <si>
    <t>2.4.10.4</t>
  </si>
  <si>
    <t>如果使用 web 用户界面密码进行登录身份验证，初始密码或出厂设置密码对于产品系列中的每台设备都是唯一的。</t>
  </si>
  <si>
    <t>2.4.10.5</t>
  </si>
  <si>
    <t>Web 用户界面受自动会话空闲注销超时功能保护。</t>
  </si>
  <si>
    <t>2.4.10.6</t>
  </si>
  <si>
    <t xml:space="preserve"> 用户密码不以纯文本格式存储。需要使用强密码，并且密码中含有一个随机混淆值。若需了解更多信息，请参阅 3GPP TS33.117 密码政策[参考文献 17]、NIST SP800-63b[参考文献 26] 和 NCSC[参考文献 48]。</t>
  </si>
  <si>
    <t>2.4.10.7</t>
  </si>
  <si>
    <t>当在用户界面上输入密码时，实际通行短语会默认隐藏，以防撷取密码。</t>
  </si>
  <si>
    <t>2.4.10.8</t>
  </si>
  <si>
    <t>Web 用户界面应遵循良好做法指南，例如 OWASP 中列出的指南。[参考文献 32]</t>
  </si>
  <si>
    <t>2.4.10.9</t>
  </si>
  <si>
    <t>在部署之前和部署之后都进行了漏洞评估。</t>
  </si>
  <si>
    <t>2.4.10.10</t>
  </si>
  <si>
    <t>所有通过接口传输的数据都应在适当的情况下进行验证。这可能包括检查数据类型、长度、格式、范围、真实性、来源和频率。</t>
  </si>
  <si>
    <t>2.4.10.11</t>
  </si>
  <si>
    <t>使用 URL 编码或 HTML 编码对 Web 应用程序中的输入进行安全审查，以包装数据并将其视为文字文本，而不是可执行脚本。</t>
  </si>
  <si>
    <t>2.4.10.12</t>
  </si>
  <si>
    <t>使用白名单等措施验证所有输入和输出，该白名单包含经授权的数据来源和此类数据的有效属性。</t>
  </si>
  <si>
    <t>2.4.10.13</t>
  </si>
  <si>
    <t>仅限获得授权的操作员访问管理界面。可以在管理界面使用相互认证，例如通过使用证书。</t>
  </si>
  <si>
    <t>2.4.10.14</t>
  </si>
  <si>
    <t>缩短会话的生存期，以降低会话劫持和重播攻击的风险。（例如为了缩短时间，攻击者必须撷取会话 Cookie，并使用其访问应用程序。）</t>
  </si>
  <si>
    <t>2.4.10.15</t>
  </si>
  <si>
    <t>2.4.11 合规适用性 – 移动应用程序</t>
  </si>
  <si>
    <t>2.4.11.1</t>
  </si>
  <si>
    <t>如果使用应用程序的用户界面密码进行登录身份验证，初始密码或出厂设置密码对于产品系列中的每台设备都是唯一的。</t>
  </si>
  <si>
    <t>2.4.11.2</t>
  </si>
  <si>
    <t>密码输入遵循行业标准，例如 3GPP TS33.117 密码政策[参考文献 17]、NIST SP800-63b[参考文献 26]</t>
  </si>
  <si>
    <t>2.4.11.3</t>
  </si>
  <si>
    <t>移动应用程序确保任何相关数据库或文件都具有防篡改或访问限制功能。一旦检测到数据库或文件被篡改，数据库或文件就会被重新初始化。</t>
  </si>
  <si>
    <t>2.4.11.4</t>
  </si>
  <si>
    <t>当应用程序与产品相关远程服务器或设备进行通信时，会通过安全连接进行通信，例如使用证书固定的 TLS 连接。</t>
  </si>
  <si>
    <t>2.4.11.5</t>
  </si>
  <si>
    <t>产品使用行业标准加密算法安全地存储任何密码，示例请参见 FIPS 140-2[参考文献 5]。</t>
  </si>
  <si>
    <t>2.4.11.6</t>
  </si>
  <si>
    <t>2.4.11.7</t>
  </si>
  <si>
    <t>2.4.11.8</t>
  </si>
  <si>
    <t>安全管理界面；重要的是，仅限获得授权的操作员和管理员访问配置管理。可以在管理界面实施强验证，例如通过使用证书。</t>
  </si>
  <si>
    <t>2.4.11.9</t>
  </si>
  <si>
    <t>使用白名单等措施验证所有应用程序输入和输出，该白名单包含经授权的数据来源和此类数据的有效属性，参阅 NIST SP 800-167[参考文献 34]。</t>
  </si>
  <si>
    <t>2.4.12 合规适用性 – 隐私</t>
  </si>
  <si>
    <t xml:space="preserve">次要关键字 </t>
  </si>
  <si>
    <t>2.4.12.1</t>
  </si>
  <si>
    <t>产品/服务存储服务操作所需的最小量用户个人信息。</t>
  </si>
  <si>
    <t>系统
业务</t>
  </si>
  <si>
    <t>软件
政策</t>
  </si>
  <si>
    <t>2.4.12.2</t>
  </si>
  <si>
    <t>产品/服务确保所有个人信息都进行加密（存储时和从设备外通信时）。有关网络连接，请参阅 IoTSF 指南 [参考文献 44] H 部分。</t>
  </si>
  <si>
    <t>2.4.12.3</t>
  </si>
  <si>
    <t>本产品/服务确保只有获授权人士才可查阅用户的个人数据。</t>
  </si>
  <si>
    <t>2.4.12.4</t>
  </si>
  <si>
    <t>产品/服务确保个人信息尽可能匿名，特别是在任何报告中。</t>
  </si>
  <si>
    <t>2.4.12.5</t>
  </si>
  <si>
    <t>产品制造商或服务提供商应确保为用户制定了数据保留策略，并形成文件。</t>
  </si>
  <si>
    <t>2.4.12.6</t>
  </si>
  <si>
    <t xml:space="preserve">有一种方法或多种方法可以让产品所有者了解收集哪些个人信息、为什么收集以及在何处存储个人信息。  </t>
  </si>
  <si>
    <t xml:space="preserve">业务 </t>
  </si>
  <si>
    <t>2.4.12.7</t>
  </si>
  <si>
    <t xml:space="preserve">产品所有者有一种或多种方法来检查/验证收集和删除了哪些个人信息。  </t>
  </si>
  <si>
    <t>2.4.12.8</t>
  </si>
  <si>
    <t>产品/服务应符合产品销售地的地方和/或地区个人信息保护法规。例如 GDPR [参考文献 14]</t>
  </si>
  <si>
    <t>软件
流程</t>
  </si>
  <si>
    <t>2.4.12.9</t>
  </si>
  <si>
    <t>任何设备的供应商或制造商应提供有关设备功能如何在最终用户网络中影响用户隐私的信息</t>
  </si>
  <si>
    <t>2.4.12.10</t>
  </si>
  <si>
    <t xml:space="preserve">任何设备或设备的供应商或制造商应提供有关如何设置设备，以保持最终用户的隐私和安全的明确信息。  </t>
  </si>
  <si>
    <t>2.4.12.11</t>
  </si>
  <si>
    <t xml:space="preserve">任何设备和/或服务的供应商或制造商应提供有关如何删除和/或处置设备，以保持最终用户的隐私和安全的信息。  </t>
  </si>
  <si>
    <t>2.4.12.12</t>
  </si>
  <si>
    <t xml:space="preserve">任何设备或服务的供应商或制造商应提供有关最终用户维护设备和/或服务隐私和安全的责任的明确信息。  </t>
  </si>
  <si>
    <t>2.4.12.13</t>
  </si>
  <si>
    <t>在设计设备和服务的安全性时，应考虑到可用性。减少可能对安全性和隐私造成不利影响的用户决策点。</t>
  </si>
  <si>
    <t>2.4.12.14</t>
  </si>
  <si>
    <t>产品或服务仅根据用户的授权记录音频/视频数据（例如，无明确授权的无被动记录）。</t>
  </si>
  <si>
    <t>2.4.12.15</t>
  </si>
  <si>
    <t>供应商或制造商执行隐私影响评估 (PIA)，以识别个人身份信息 (PII) 和设计保护用户隐私的方法。[参考文献 49]</t>
  </si>
  <si>
    <t>2.4.13 合规适用性 – 云和网络元素</t>
  </si>
  <si>
    <t>2.4.13.1</t>
  </si>
  <si>
    <t>所有与产品相关的云和网络元素都实施了最新的操作系统安全更新，并已实施流程以保持更新。</t>
  </si>
  <si>
    <t>业务
系统</t>
  </si>
  <si>
    <t>流程
软件</t>
  </si>
  <si>
    <t>2.4.13.2</t>
  </si>
  <si>
    <t>任何与产品相关的 Web 服务器都会关闭其 Web 服务器标识选项（例如 Apache 或 Linux）。</t>
  </si>
  <si>
    <t>2.4.13.3</t>
  </si>
  <si>
    <t>所有与产品相关的 Web 服务器都禁用其 Web 服务器 HTTP 跟踪和跟踪方法。</t>
  </si>
  <si>
    <t>2.4.13.4</t>
  </si>
  <si>
    <t>所有与产品相关的 Web 服务器 TLS 证书都由受信任的证书颁发机构签发；在有效期内；并且有适当的续订流程。</t>
  </si>
  <si>
    <t>2.4.13.5</t>
  </si>
  <si>
    <t>产品制造商或服务提供商有流程监控相关安全公告，以确保所有与产品相关的 Web 服务器使用的协议没有众所周知的弱点。</t>
  </si>
  <si>
    <t>2.4.13.6</t>
  </si>
  <si>
    <t>与产品相关的 Web 服务器支持适当安全的 TLS/DTLS 密码，并禁用/删除对已弃用密码的支持。例如，请参阅 ENISA [参考文献 27]、SSL Labs [参考文献 29]和 IETF RFC7525[参考文献 28]上的指南：  NCSC[参考文献 50]</t>
  </si>
  <si>
    <t>2.4.13.7</t>
  </si>
  <si>
    <t>与产品相关的 Web 服务器已多次重新协商禁用 TLS 连接。</t>
  </si>
  <si>
    <t>2.4.13.8</t>
  </si>
  <si>
    <t>相关服务器已禁用未使用的 IP 端口。</t>
  </si>
  <si>
    <t>2.4.13.9</t>
  </si>
  <si>
    <t>如果与 Web 服务器相关的产品使用 TLS 加密通信并请求客户端证书，则服务器仅在客户端证书及其信任链有效时才建立连接。</t>
  </si>
  <si>
    <t>2.4.13.10</t>
  </si>
  <si>
    <t>如果与 Web 服务器相关的产品使用 TLS 加密通信，则会实施证书固定。例如，使用 OWASP[参考文献 31]或类似组织的证书和公开密钥固定指南。</t>
  </si>
  <si>
    <t>2.4.13.11</t>
  </si>
  <si>
    <t>所有相关的服务器和网络元素都防止使用空密码。</t>
  </si>
  <si>
    <t>2.4.13.12</t>
  </si>
  <si>
    <t>2.4.13.13</t>
  </si>
  <si>
    <t>2.4.13.14</t>
  </si>
  <si>
    <t>所有相关的服务器和网络元素都执行遵循行业标准惯例的密码，例如 3GPP TS33.117 密码策略的建议。[参考文献 17]、NIST SP800-63b[参考文献 26]和 NCSC 指南[参考文献 48]</t>
  </si>
  <si>
    <t>2.4.13.15</t>
  </si>
  <si>
    <t>用户帐户登录尝试连续失败的最大允许数量遵循 3GPP TS33.117 的建议。[参考文献 17]。</t>
  </si>
  <si>
    <t>2.4.13.16</t>
  </si>
  <si>
    <t>所有相关的服务器和网络元素存储的密码均使用行业标准的加密算法实现加密，例如参阅 FIPS 140-2 [参考文献 5]。</t>
  </si>
  <si>
    <t>2.4.13.17</t>
  </si>
  <si>
    <t>所有相关的服务器和网络元素都支持访问控制措施，以限制访问特权帐户的敏感信息或系统进程。</t>
  </si>
  <si>
    <t>2.4.13.18</t>
  </si>
  <si>
    <t>所有相关服务器和网络元素都禁止匿名/访客访问，但对公共信息的只读访问除外。</t>
  </si>
  <si>
    <t>2.4.13.19</t>
  </si>
  <si>
    <t>如果作为云服务运行，该服务符合行业标准的云安全原则，例如云安全联盟[参考文献 18]，NIST 网络安全框架[参考文献 21]或英国政府云安全原则[参考文献 24]。</t>
  </si>
  <si>
    <t>2.4.13.20</t>
  </si>
  <si>
    <t>如果产品或服务包含任何安全关键或影响寿命的功能，则服务基础结构应包含针对 DDOS 攻击的保护，例如流量下降或沉入漏洞。参阅 NIST SP 800-53 SC-5 [参考文献 32]</t>
  </si>
  <si>
    <t>2.4.13.21</t>
  </si>
  <si>
    <t>如果产品或服务包含任何关键的安全功能或影响寿命的功能，则服务基础结构应包含冗余，以确保服务连续性和可用性。</t>
  </si>
  <si>
    <t>2.4.13.22</t>
  </si>
  <si>
    <t>输入数据验证应按照 NIST 800-53 SI-10[参考文献 33]的行业实践方法进行维护。</t>
  </si>
  <si>
    <t>2.4.13.23</t>
  </si>
  <si>
    <t>如果作为云服务运行，则使用最新的 TLS 标准对基于 TCP 服务的云服务（例如 MQTT 连接）进行加密和身份验证</t>
  </si>
  <si>
    <t>2.4.13.24</t>
  </si>
  <si>
    <t>如果作为云服务运行，则使用最新的数据报传输层安全 (DTLS) 对基于 UDP 的通信进行加密</t>
  </si>
  <si>
    <t>2.4.13.25</t>
  </si>
  <si>
    <t>如果在云服务中实现了设备标识和/或配置注册表（例如，事物影子），注册表被配置为仅限访问授权管理员。</t>
  </si>
  <si>
    <t>2.4.13.26</t>
  </si>
  <si>
    <t>与产品相关的云服务将 API 密钥绑定到特定的物联网应用程序，而不是安装在未经授权的设备上。</t>
  </si>
  <si>
    <t>2.4.13.27</t>
  </si>
  <si>
    <t>与产品相关的云服务 API 密钥不会硬编码到设备或应用程序中。</t>
  </si>
  <si>
    <t>2.4.13.28</t>
  </si>
  <si>
    <t>如果作为云服务运行，则可以为可以配置设备的任何网关/服务定义和实施特权角色。</t>
  </si>
  <si>
    <t>2.4.13.29</t>
  </si>
  <si>
    <t>与产品相关的云服务数据库在存储期间进行加密。</t>
  </si>
  <si>
    <t>2.4.13.30</t>
  </si>
  <si>
    <t>与产品相关的云服务数据库仅限以读/写方式访问获授权的个人、设备和服务。</t>
  </si>
  <si>
    <t>2.4.13.31</t>
  </si>
  <si>
    <t xml:space="preserve">与产品相关的云服务采用深度纵深架构设计，该架构由虚拟私有云 (VPC)、防火墙访问和基于云的监控组成。  </t>
  </si>
  <si>
    <t>2.4.13.32</t>
  </si>
  <si>
    <t>当作为云服务实施时，所有对云服务的远程访问都是通过安全手段（例如，SSH）实现的</t>
  </si>
  <si>
    <t>2.4.13.33</t>
  </si>
  <si>
    <t>与产品相关的云服务监控连接策略的合规性，并报告不合规的连接尝试。</t>
  </si>
  <si>
    <t>2.4.13.34</t>
  </si>
  <si>
    <t>物联网设备应使用边缘到云的安全硬件连接到云服务（例如，零接触配置）</t>
  </si>
  <si>
    <t>2.4.14 合规适用性 – 供应链和生产安全</t>
  </si>
  <si>
    <t>2.4.14.1</t>
  </si>
  <si>
    <t>本产品在出厂前已将生产过程中使用的全部生产测试和校准软件擦除、删除或提供保护。这是为了防止在使用授权的生产软件时改变制造后的产品，例如，为实现更大的 RF ERP 而对 RF 特性进行黑客攻击。如果服务中心需要此类功能，则应在完成任何维修活动后将其擦除或删除。</t>
  </si>
  <si>
    <t>2.4.14.2</t>
  </si>
  <si>
    <r>
      <rPr>
        <sz val="10"/>
        <rFont val="SimSun"/>
        <charset val="134"/>
      </rPr>
      <t>任何带有完整描述性注释的硬件设计文件、软件源代码和最终生产软件映像都在非现场位置或由第三方托管服务加密存储</t>
    </r>
  </si>
  <si>
    <t>2.4.14.3</t>
  </si>
  <si>
    <t>在制造过程中，所有设备都由产品供应商记录下来，利用唯一的防篡改标识符（如序列号），以便识别克隆或复制的设备，并禁用或防止与系统一起使用。</t>
  </si>
  <si>
    <t>2.4.14.4</t>
  </si>
  <si>
    <t>设备的生产系统有相应流程，确保具有重复序列号的任何设备不得发货，且会被重新编程或销毁。</t>
  </si>
  <si>
    <t>2.4.14.5</t>
  </si>
  <si>
    <t>如果产品包含受信任的安全启动过程，整个生产测试和任何相关校准只有在处理器系统处于安全启动、经过身份验证的软件模式下，才能执行。</t>
  </si>
  <si>
    <t>2.4.14.6</t>
  </si>
  <si>
    <t>如果生产设施不受信任，则应使用安全控制的区域和流程进行设备预配。例如，实施通用标准 EAL5 + / 6认证中所需的控制[参考文献 6,7,8,9]</t>
  </si>
  <si>
    <t>2.4.14.7</t>
  </si>
  <si>
    <t>如果供应链中添加了新的所有者，则应沿着供应链传输受密码保护的所有权证明，并对其进行扩展。此过程应基于开放标准，如增强型隐私 ID、ISO 20008/20009 [参考文献 42]中的证书（按定义划分）。</t>
  </si>
  <si>
    <t>2.4.14..8</t>
  </si>
  <si>
    <t xml:space="preserve"> 维护产品中用于支持部署期间通知的漏洞管理的所有库（开源等）的可审计清单</t>
  </si>
  <si>
    <t xml:space="preserve">2.4.15 合规适用性 – 配置 </t>
  </si>
  <si>
    <t>2.4.15.1</t>
  </si>
  <si>
    <t>设备和任何相关 Web 服务的配置都是防篡改的，即敏感的配置参数只能由获授权人员更改（证据应列出参数以及获得更改授权的人员）。</t>
  </si>
  <si>
    <t>2.4.15.2</t>
  </si>
  <si>
    <t>配置由授权服务及时提供给设备，以替换任何现有的预配置，确保安全操作</t>
  </si>
  <si>
    <t>2.4.16 合规适用性 – 设备所有权转让</t>
  </si>
  <si>
    <t>2.4.16.1</t>
  </si>
  <si>
    <t>如果一个或多个设备能够将其所有权转让给不同的所有者，则应从设备和注册服务中删除所有先前所有者的个人信息。当发生所有权转移或最终用户希望从服务或设备中删除其个人信息时，此选项必须可用。</t>
  </si>
  <si>
    <t>2.4.16.2</t>
  </si>
  <si>
    <t>如果设备或设备用户希望终止服务，则应从设备和相关服务中删除所有个人信息。</t>
  </si>
  <si>
    <t>2.4.16.3</t>
  </si>
  <si>
    <t>服务提供商不应能够从设备标识中反向查找设备所有权。</t>
  </si>
  <si>
    <t>2.4.16.4</t>
  </si>
  <si>
    <t>在所有权发生变化的情况下，设备具有不可撤销的退役和重新调试方法。</t>
  </si>
  <si>
    <t>2.4.16.5</t>
  </si>
  <si>
    <t>服务提供商的设备注册[参考文献 16]应该是安全的（证据中需要的方法和推理）。</t>
  </si>
  <si>
    <t>2.4.16.6</t>
  </si>
  <si>
    <t>设备制造商确保设备的身份独立于最终用户，以确保匿名并遵守相关的本地数据隐私法，例如欧盟的 GDPR [参考文献 14]。</t>
  </si>
  <si>
    <t>Open</t>
  </si>
  <si>
    <t>Completed</t>
  </si>
  <si>
    <t>N/A</t>
  </si>
  <si>
    <t>number open</t>
  </si>
  <si>
    <t>Integrity</t>
  </si>
  <si>
    <t>BASIC</t>
  </si>
  <si>
    <t xml:space="preserve"> devices or services whose malfunction would have a minor or negligible impact on an individual or organisation</t>
  </si>
  <si>
    <t>MEDIUM</t>
  </si>
  <si>
    <t xml:space="preserve"> devices or services whose malfunction would have limited impact on an individual or organisation</t>
  </si>
  <si>
    <t xml:space="preserve">HIGH </t>
  </si>
  <si>
    <t>devices or services whose malfunction would have a significant or catastrophic impact on an individual or organisation</t>
  </si>
  <si>
    <t>Availability</t>
  </si>
  <si>
    <t xml:space="preserve"> devices or services whose lack of availability would cause minor disruption</t>
  </si>
  <si>
    <t xml:space="preserve"> devices or services whose lack of availability would have limited impact on an individual or organisation</t>
  </si>
  <si>
    <t xml:space="preserve">devices or services whose lack of availability would have significant impact to an individual or organisation, or impacts many individuals </t>
  </si>
  <si>
    <t>Confidentiality</t>
  </si>
  <si>
    <t>devices or services processing public information</t>
  </si>
  <si>
    <t xml:space="preserve"> devices or services processing sensitive information, including Personally Identifiable Information, whose compromise would have limited impact on an individual or organisation</t>
  </si>
  <si>
    <t>devices or services processing very sensitive information, including sensitive personal data whose compromise would have significant impact on an individual or organisation</t>
  </si>
  <si>
    <t>Compliance Class</t>
  </si>
  <si>
    <t>Security Objective</t>
  </si>
  <si>
    <t>Class No</t>
  </si>
  <si>
    <t>Class 0</t>
  </si>
  <si>
    <t>Class 1</t>
  </si>
  <si>
    <t>Class 2</t>
  </si>
  <si>
    <t>HIGH</t>
  </si>
  <si>
    <t>Class 3</t>
  </si>
  <si>
    <t>Class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</si>
</sst>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quot;£&quot;#,##0.00"/>
    <numFmt numFmtId="177" formatCode="0.0"/>
    <numFmt numFmtId="178" formatCode="[$-809]dd\ mmmm\ yyyy;@"/>
  </numFmts>
  <fonts count="28">
    <font>
      <sz val="10"/>
      <name val="SimSun"/>
    </font>
    <font>
      <sz val="11"/>
      <color theme="1"/>
      <name val="SimSun"/>
      <charset val="134"/>
    </font>
    <font>
      <sz val="11"/>
      <color theme="1"/>
      <name val="SimSun"/>
      <charset val="134"/>
    </font>
    <font>
      <sz val="11"/>
      <color theme="1"/>
      <name val="SimSun"/>
      <charset val="134"/>
    </font>
    <font>
      <sz val="11"/>
      <color theme="1"/>
      <name val="SimSun"/>
      <charset val="134"/>
    </font>
    <font>
      <sz val="11"/>
      <color theme="1"/>
      <name val="SimSun"/>
      <charset val="134"/>
    </font>
    <font>
      <sz val="12"/>
      <name val="SimSun"/>
      <charset val="134"/>
    </font>
    <font>
      <b/>
      <sz val="12"/>
      <name val="SimSun"/>
      <charset val="134"/>
    </font>
    <font>
      <sz val="10"/>
      <name val="SimSun"/>
      <charset val="134"/>
    </font>
    <font>
      <b/>
      <sz val="10"/>
      <name val="SimSun"/>
      <charset val="134"/>
    </font>
    <font>
      <sz val="10"/>
      <name val="SimSun"/>
      <charset val="134"/>
    </font>
    <font>
      <b/>
      <sz val="14"/>
      <name val="SimSun"/>
      <charset val="134"/>
    </font>
    <font>
      <b/>
      <sz val="11"/>
      <color theme="1"/>
      <name val="SimSun"/>
      <charset val="134"/>
    </font>
    <font>
      <sz val="14"/>
      <color theme="1"/>
      <name val="SimSun"/>
      <charset val="134"/>
    </font>
    <font>
      <b/>
      <sz val="14"/>
      <color theme="1"/>
      <name val="SimSun"/>
      <charset val="134"/>
    </font>
    <font>
      <b/>
      <i/>
      <sz val="14"/>
      <color theme="1"/>
      <name val="SimSun"/>
      <charset val="134"/>
    </font>
    <font>
      <sz val="14"/>
      <name val="SimSun"/>
      <charset val="134"/>
    </font>
    <font>
      <sz val="10"/>
      <color rgb="FFFF0000"/>
      <name val="SimSun"/>
      <charset val="134"/>
    </font>
    <font>
      <b/>
      <sz val="24"/>
      <name val="SimSun"/>
      <charset val="134"/>
    </font>
    <font>
      <b/>
      <sz val="18"/>
      <name val="SimSun"/>
      <charset val="134"/>
    </font>
    <font>
      <b/>
      <sz val="26"/>
      <color rgb="FFFF0000"/>
      <name val="SimSun"/>
      <charset val="134"/>
    </font>
    <font>
      <sz val="10"/>
      <name val="SimSun"/>
      <charset val="134"/>
    </font>
    <font>
      <sz val="10"/>
      <color rgb="FF000000"/>
      <name val="SimSun"/>
      <charset val="134"/>
    </font>
    <font>
      <sz val="10"/>
      <color theme="0"/>
      <name val="SimSun"/>
      <charset val="134"/>
    </font>
    <font>
      <b/>
      <sz val="12"/>
      <color rgb="FF000000"/>
      <name val="SimSun"/>
      <charset val="134"/>
    </font>
    <font>
      <sz val="12"/>
      <color rgb="FF000000"/>
      <name val="SimSun"/>
      <charset val="134"/>
    </font>
    <font>
      <sz val="8"/>
      <color rgb="FF000000"/>
      <name val="SimSun"/>
      <charset val="134"/>
    </font>
    <font>
      <sz val="9"/>
      <name val="宋体"/>
      <family val="3"/>
      <charset val="134"/>
    </font>
  </fonts>
  <fills count="8">
    <fill>
      <patternFill patternType="none"/>
    </fill>
    <fill>
      <patternFill patternType="gray125"/>
    </fill>
    <fill>
      <patternFill patternType="solid">
        <fgColor rgb="FFEAEAEA"/>
        <bgColor indexed="64"/>
      </patternFill>
    </fill>
    <fill>
      <patternFill patternType="solid">
        <fgColor rgb="FFF8F8F8"/>
        <bgColor indexed="64"/>
      </patternFill>
    </fill>
    <fill>
      <patternFill patternType="solid">
        <fgColor rgb="FFF2F2F2"/>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rgb="FFFFFF00"/>
        <bgColor indexed="64"/>
      </patternFill>
    </fill>
  </fills>
  <borders count="47">
    <border>
      <left/>
      <right/>
      <top/>
      <bottom/>
      <diagonal/>
    </border>
    <border>
      <left style="medium">
        <color rgb="FF00000A"/>
      </left>
      <right style="medium">
        <color rgb="FF00000A"/>
      </right>
      <top style="medium">
        <color rgb="FF00000A"/>
      </top>
      <bottom style="medium">
        <color rgb="FF00000A"/>
      </bottom>
      <diagonal/>
    </border>
    <border>
      <left style="medium">
        <color rgb="FF00000A"/>
      </left>
      <right style="medium">
        <color rgb="FF00000A"/>
      </right>
      <top style="medium">
        <color rgb="FF00000A"/>
      </top>
      <bottom/>
      <diagonal/>
    </border>
    <border>
      <left style="medium">
        <color rgb="FF00000A"/>
      </left>
      <right style="medium">
        <color rgb="FF00000A"/>
      </right>
      <top/>
      <bottom style="medium">
        <color rgb="FF00000A"/>
      </bottom>
      <diagonal/>
    </border>
    <border>
      <left/>
      <right style="medium">
        <color rgb="FF00000A"/>
      </right>
      <top style="medium">
        <color rgb="FF00000A"/>
      </top>
      <bottom style="medium">
        <color rgb="FF00000A"/>
      </bottom>
      <diagonal/>
    </border>
    <border>
      <left/>
      <right style="medium">
        <color rgb="FF00000A"/>
      </right>
      <top/>
      <bottom style="medium">
        <color rgb="FF00000A"/>
      </bottom>
      <diagonal/>
    </border>
    <border>
      <left/>
      <right/>
      <top style="medium">
        <color rgb="FF00000A"/>
      </top>
      <bottom/>
      <diagonal/>
    </border>
    <border>
      <left style="medium">
        <color rgb="FF00000A"/>
      </left>
      <right/>
      <top style="medium">
        <color rgb="FF00000A"/>
      </top>
      <bottom style="medium">
        <color rgb="FF00000A"/>
      </bottom>
      <diagonal/>
    </border>
    <border>
      <left/>
      <right/>
      <top style="medium">
        <color rgb="FF00000A"/>
      </top>
      <bottom style="medium">
        <color rgb="FF00000A"/>
      </bottom>
      <diagonal/>
    </border>
    <border>
      <left style="medium">
        <color rgb="FF00000A"/>
      </left>
      <right style="medium">
        <color rgb="FF00000A"/>
      </right>
      <top/>
      <bottom style="medium">
        <color indexed="64"/>
      </bottom>
      <diagonal/>
    </border>
    <border>
      <left/>
      <right style="medium">
        <color rgb="FF00000A"/>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rgb="FF00000A"/>
      </left>
      <right style="medium">
        <color rgb="FF00000A"/>
      </right>
      <top/>
      <bottom/>
      <diagonal/>
    </border>
    <border>
      <left/>
      <right style="medium">
        <color rgb="FF00000A"/>
      </right>
      <top/>
      <bottom/>
      <diagonal/>
    </border>
    <border>
      <left/>
      <right style="medium">
        <color rgb="FF00000A"/>
      </right>
      <top style="medium">
        <color rgb="FF00000A"/>
      </top>
      <bottom/>
      <diagonal/>
    </border>
    <border>
      <left style="medium">
        <color indexed="64"/>
      </left>
      <right style="medium">
        <color rgb="FF00000A"/>
      </right>
      <top style="medium">
        <color indexed="64"/>
      </top>
      <bottom style="medium">
        <color indexed="64"/>
      </bottom>
      <diagonal/>
    </border>
    <border>
      <left style="medium">
        <color rgb="FF00000A"/>
      </left>
      <right/>
      <top/>
      <bottom style="medium">
        <color rgb="FF00000A"/>
      </bottom>
      <diagonal/>
    </border>
    <border>
      <left style="medium">
        <color indexed="64"/>
      </left>
      <right style="medium">
        <color indexed="64"/>
      </right>
      <top/>
      <bottom style="medium">
        <color indexed="64"/>
      </bottom>
      <diagonal/>
    </border>
    <border>
      <left style="medium">
        <color indexed="64"/>
      </left>
      <right style="medium">
        <color indexed="64"/>
      </right>
      <top/>
      <bottom style="medium">
        <color rgb="FF00000A"/>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00000A"/>
      </right>
      <top style="medium">
        <color indexed="64"/>
      </top>
      <bottom style="medium">
        <color indexed="64"/>
      </bottom>
      <diagonal/>
    </border>
    <border>
      <left/>
      <right style="medium">
        <color indexed="64"/>
      </right>
      <top style="medium">
        <color rgb="FF00000A"/>
      </top>
      <bottom style="medium">
        <color rgb="FF00000A"/>
      </bottom>
      <diagonal/>
    </border>
    <border>
      <left style="medium">
        <color indexed="64"/>
      </left>
      <right style="medium">
        <color rgb="FF00000A"/>
      </right>
      <top style="medium">
        <color rgb="FF00000A"/>
      </top>
      <bottom style="medium">
        <color rgb="FF00000A"/>
      </bottom>
      <diagonal/>
    </border>
    <border>
      <left style="medium">
        <color indexed="64"/>
      </left>
      <right style="medium">
        <color rgb="FF00000A"/>
      </right>
      <top/>
      <bottom style="medium">
        <color rgb="FF00000A"/>
      </bottom>
      <diagonal/>
    </border>
    <border>
      <left style="medium">
        <color indexed="64"/>
      </left>
      <right style="medium">
        <color rgb="FF00000A"/>
      </right>
      <top/>
      <bottom style="medium">
        <color indexed="64"/>
      </bottom>
      <diagonal/>
    </border>
    <border>
      <left/>
      <right style="medium">
        <color rgb="FF00000A"/>
      </right>
      <top style="medium">
        <color rgb="FF00000A"/>
      </top>
      <bottom style="medium">
        <color indexed="64"/>
      </bottom>
      <diagonal/>
    </border>
    <border>
      <left style="medium">
        <color indexed="64"/>
      </left>
      <right style="medium">
        <color rgb="FF00000A"/>
      </right>
      <top/>
      <bottom/>
      <diagonal/>
    </border>
    <border>
      <left/>
      <right style="medium">
        <color indexed="64"/>
      </right>
      <top style="medium">
        <color rgb="FF00000A"/>
      </top>
      <bottom/>
      <diagonal/>
    </border>
    <border>
      <left style="medium">
        <color rgb="FF00000A"/>
      </left>
      <right/>
      <top style="medium">
        <color rgb="FF00000A"/>
      </top>
      <bottom/>
      <diagonal/>
    </border>
    <border>
      <left style="medium">
        <color rgb="FF00000A"/>
      </left>
      <right style="medium">
        <color rgb="FF00000A"/>
      </right>
      <top style="medium">
        <color indexed="64"/>
      </top>
      <bottom style="medium">
        <color indexed="64"/>
      </bottom>
      <diagonal/>
    </border>
    <border>
      <left style="medium">
        <color rgb="FF00000A"/>
      </left>
      <right style="medium">
        <color indexed="64"/>
      </right>
      <top style="medium">
        <color indexed="64"/>
      </top>
      <bottom style="medium">
        <color indexed="64"/>
      </bottom>
      <diagonal/>
    </border>
    <border>
      <left/>
      <right style="medium">
        <color indexed="64"/>
      </right>
      <top/>
      <bottom style="medium">
        <color rgb="FF00000A"/>
      </bottom>
      <diagonal/>
    </border>
    <border>
      <left/>
      <right style="medium">
        <color indexed="64"/>
      </right>
      <top style="medium">
        <color indexed="64"/>
      </top>
      <bottom style="medium">
        <color rgb="FF00000A"/>
      </bottom>
      <diagonal/>
    </border>
    <border>
      <left style="medium">
        <color indexed="64"/>
      </left>
      <right style="medium">
        <color rgb="FF00000A"/>
      </right>
      <top style="medium">
        <color indexed="64"/>
      </top>
      <bottom/>
      <diagonal/>
    </border>
    <border>
      <left style="medium">
        <color rgb="FF00000A"/>
      </left>
      <right style="medium">
        <color rgb="FF00000A"/>
      </right>
      <top style="medium">
        <color indexed="64"/>
      </top>
      <bottom/>
      <diagonal/>
    </border>
    <border>
      <left style="medium">
        <color rgb="FF00000A"/>
      </left>
      <right/>
      <top style="medium">
        <color indexed="64"/>
      </top>
      <bottom style="medium">
        <color indexed="64"/>
      </bottom>
      <diagonal/>
    </border>
    <border>
      <left/>
      <right style="medium">
        <color rgb="FF00000A"/>
      </right>
      <top style="medium">
        <color indexed="64"/>
      </top>
      <bottom/>
      <diagonal/>
    </border>
  </borders>
  <cellStyleXfs count="3">
    <xf numFmtId="0" fontId="0" fillId="0" borderId="0"/>
    <xf numFmtId="0" fontId="8" fillId="0" borderId="0"/>
    <xf numFmtId="0" fontId="5" fillId="0" borderId="0"/>
  </cellStyleXfs>
  <cellXfs count="259">
    <xf numFmtId="0" fontId="0" fillId="0" borderId="0" xfId="0"/>
    <xf numFmtId="0" fontId="6" fillId="0" borderId="0" xfId="0" applyFont="1"/>
    <xf numFmtId="2" fontId="6" fillId="0" borderId="0" xfId="0" applyNumberFormat="1" applyFont="1"/>
    <xf numFmtId="0" fontId="9" fillId="0" borderId="0" xfId="0" applyFont="1"/>
    <xf numFmtId="0" fontId="8" fillId="0" borderId="0" xfId="0" applyFont="1"/>
    <xf numFmtId="2" fontId="8" fillId="0" borderId="0" xfId="0" applyNumberFormat="1" applyFont="1"/>
    <xf numFmtId="0" fontId="6" fillId="0" borderId="0" xfId="0" applyFont="1" applyAlignment="1">
      <alignment vertical="center"/>
    </xf>
    <xf numFmtId="0" fontId="6" fillId="0" borderId="0" xfId="0" applyFont="1" applyAlignment="1">
      <alignment vertical="center" wrapText="1"/>
    </xf>
    <xf numFmtId="10" fontId="8" fillId="0" borderId="0" xfId="0" applyNumberFormat="1" applyFont="1"/>
    <xf numFmtId="2" fontId="9" fillId="0" borderId="0" xfId="0" applyNumberFormat="1" applyFont="1"/>
    <xf numFmtId="0" fontId="6" fillId="0" borderId="0" xfId="0" applyFont="1" applyAlignment="1">
      <alignment horizontal="center" vertical="center" wrapText="1"/>
    </xf>
    <xf numFmtId="2" fontId="6" fillId="0" borderId="0" xfId="0" applyNumberFormat="1" applyFont="1" applyAlignment="1">
      <alignment horizontal="center"/>
    </xf>
    <xf numFmtId="178" fontId="6" fillId="0" borderId="0" xfId="0" applyNumberFormat="1" applyFont="1" applyAlignment="1">
      <alignment horizontal="center"/>
    </xf>
    <xf numFmtId="2" fontId="7" fillId="0" borderId="0" xfId="0" applyNumberFormat="1" applyFont="1" applyAlignment="1">
      <alignment horizontal="center"/>
    </xf>
    <xf numFmtId="0" fontId="10" fillId="2" borderId="2" xfId="0" applyFont="1" applyFill="1" applyBorder="1" applyAlignment="1">
      <alignment horizontal="justify" vertical="center" wrapText="1"/>
    </xf>
    <xf numFmtId="0" fontId="10" fillId="3" borderId="4" xfId="0" applyFont="1" applyFill="1" applyBorder="1" applyAlignment="1">
      <alignment horizontal="center" vertical="center" wrapText="1"/>
    </xf>
    <xf numFmtId="0" fontId="10" fillId="3" borderId="3" xfId="0" applyFont="1" applyFill="1" applyBorder="1" applyAlignment="1">
      <alignment horizontal="justify" vertical="center" wrapText="1"/>
    </xf>
    <xf numFmtId="0" fontId="10" fillId="3" borderId="5" xfId="0" applyFont="1" applyFill="1" applyBorder="1" applyAlignment="1">
      <alignment vertical="center" wrapText="1"/>
    </xf>
    <xf numFmtId="0" fontId="10" fillId="3" borderId="5" xfId="0" applyFont="1" applyFill="1" applyBorder="1" applyAlignment="1">
      <alignment horizontal="center" vertical="center" wrapText="1"/>
    </xf>
    <xf numFmtId="0" fontId="10" fillId="4" borderId="3" xfId="0" applyFont="1" applyFill="1" applyBorder="1" applyAlignment="1">
      <alignment horizontal="justify" vertical="center" wrapText="1"/>
    </xf>
    <xf numFmtId="0" fontId="10" fillId="4" borderId="5" xfId="0" applyFont="1" applyFill="1" applyBorder="1" applyAlignment="1">
      <alignment vertical="center" wrapText="1"/>
    </xf>
    <xf numFmtId="0" fontId="10" fillId="4" borderId="5" xfId="0" applyFont="1" applyFill="1" applyBorder="1" applyAlignment="1">
      <alignment horizontal="center" vertical="center" wrapText="1"/>
    </xf>
    <xf numFmtId="0" fontId="10" fillId="3" borderId="5" xfId="0" applyFont="1" applyFill="1" applyBorder="1" applyAlignment="1">
      <alignment horizontal="left" vertical="center" wrapText="1"/>
    </xf>
    <xf numFmtId="0" fontId="10" fillId="3" borderId="9" xfId="0" applyFont="1" applyFill="1" applyBorder="1" applyAlignment="1">
      <alignment horizontal="justify" vertical="center" wrapText="1"/>
    </xf>
    <xf numFmtId="0" fontId="10" fillId="3" borderId="10" xfId="0" applyFont="1" applyFill="1" applyBorder="1" applyAlignment="1">
      <alignment vertical="center" wrapText="1"/>
    </xf>
    <xf numFmtId="0" fontId="10" fillId="3" borderId="10" xfId="0" applyFont="1" applyFill="1" applyBorder="1" applyAlignment="1">
      <alignment horizontal="center" vertical="center" wrapText="1"/>
    </xf>
    <xf numFmtId="0" fontId="10" fillId="3" borderId="1" xfId="0" applyFont="1" applyFill="1" applyBorder="1" applyAlignment="1">
      <alignment horizontal="justify" vertical="center" wrapText="1"/>
    </xf>
    <xf numFmtId="0" fontId="10" fillId="3" borderId="4" xfId="0" applyFont="1" applyFill="1" applyBorder="1" applyAlignment="1">
      <alignment vertical="center" wrapText="1"/>
    </xf>
    <xf numFmtId="0" fontId="10" fillId="3" borderId="1" xfId="0" applyFont="1" applyFill="1" applyBorder="1" applyAlignment="1">
      <alignment vertical="center" wrapText="1"/>
    </xf>
    <xf numFmtId="0" fontId="10" fillId="3"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0" fillId="0" borderId="0" xfId="0" applyBorder="1"/>
    <xf numFmtId="0" fontId="8" fillId="0" borderId="0" xfId="0" applyFont="1" applyBorder="1"/>
    <xf numFmtId="0" fontId="10" fillId="2" borderId="2" xfId="0" applyFont="1" applyFill="1" applyBorder="1" applyAlignment="1">
      <alignment horizontal="center" vertical="center" wrapText="1"/>
    </xf>
    <xf numFmtId="2" fontId="6" fillId="0" borderId="0" xfId="0" applyNumberFormat="1" applyFont="1" applyAlignment="1">
      <alignment horizontal="center" vertical="center"/>
    </xf>
    <xf numFmtId="178" fontId="6" fillId="0" borderId="0" xfId="0" applyNumberFormat="1" applyFont="1" applyAlignment="1">
      <alignment horizontal="center" vertical="center"/>
    </xf>
    <xf numFmtId="0" fontId="10" fillId="3" borderId="4" xfId="0" applyFont="1" applyFill="1" applyBorder="1" applyAlignment="1">
      <alignment horizontal="left" vertical="center" wrapText="1"/>
    </xf>
    <xf numFmtId="0" fontId="10" fillId="2" borderId="1" xfId="0" applyFont="1" applyFill="1" applyBorder="1" applyAlignment="1">
      <alignment horizontal="justify" vertical="center" wrapText="1"/>
    </xf>
    <xf numFmtId="0" fontId="8" fillId="0" borderId="0" xfId="1"/>
    <xf numFmtId="0" fontId="5" fillId="0" borderId="0" xfId="2"/>
    <xf numFmtId="0" fontId="5" fillId="0" borderId="0" xfId="2" applyAlignment="1">
      <alignment horizontal="center" vertical="center"/>
    </xf>
    <xf numFmtId="0" fontId="12" fillId="0" borderId="0" xfId="2" applyFont="1"/>
    <xf numFmtId="0" fontId="12" fillId="0" borderId="0" xfId="2" applyFont="1" applyBorder="1"/>
    <xf numFmtId="0" fontId="5" fillId="0" borderId="0" xfId="2" applyBorder="1"/>
    <xf numFmtId="0" fontId="5" fillId="0" borderId="0" xfId="2" applyBorder="1" applyAlignment="1">
      <alignment horizontal="center" vertical="center"/>
    </xf>
    <xf numFmtId="0" fontId="5" fillId="0" borderId="11" xfId="2" applyBorder="1"/>
    <xf numFmtId="0" fontId="13" fillId="0" borderId="12" xfId="2" applyFont="1" applyBorder="1" applyAlignment="1">
      <alignment horizontal="center" vertical="center"/>
    </xf>
    <xf numFmtId="0" fontId="13" fillId="0" borderId="12" xfId="2" applyFont="1" applyBorder="1"/>
    <xf numFmtId="0" fontId="5" fillId="0" borderId="13" xfId="2" applyBorder="1"/>
    <xf numFmtId="0" fontId="14" fillId="5" borderId="14" xfId="2" applyFont="1" applyFill="1" applyBorder="1" applyAlignment="1">
      <alignment horizontal="center" vertical="center"/>
    </xf>
    <xf numFmtId="0" fontId="5" fillId="0" borderId="15" xfId="2" applyBorder="1"/>
    <xf numFmtId="0" fontId="13" fillId="0" borderId="0" xfId="2" applyFont="1" applyBorder="1"/>
    <xf numFmtId="0" fontId="13" fillId="0" borderId="0" xfId="2" applyFont="1" applyBorder="1" applyAlignment="1">
      <alignment wrapText="1"/>
    </xf>
    <xf numFmtId="0" fontId="15" fillId="6" borderId="14" xfId="2" applyFont="1" applyFill="1" applyBorder="1" applyAlignment="1" applyProtection="1">
      <alignment horizontal="center" vertical="center"/>
      <protection locked="0"/>
    </xf>
    <xf numFmtId="0" fontId="14" fillId="0" borderId="0" xfId="2" applyFont="1" applyBorder="1"/>
    <xf numFmtId="0" fontId="5" fillId="0" borderId="16" xfId="2" applyBorder="1"/>
    <xf numFmtId="0" fontId="13" fillId="0" borderId="0" xfId="2" applyFont="1" applyBorder="1" applyAlignment="1">
      <alignment horizontal="center" vertical="center"/>
    </xf>
    <xf numFmtId="0" fontId="14" fillId="0" borderId="0" xfId="2" applyFont="1" applyBorder="1" applyAlignment="1">
      <alignment horizontal="center" vertical="center"/>
    </xf>
    <xf numFmtId="0" fontId="14" fillId="0" borderId="0" xfId="2" applyFont="1" applyBorder="1" applyAlignment="1">
      <alignment horizontal="center"/>
    </xf>
    <xf numFmtId="0" fontId="5" fillId="0" borderId="17" xfId="2" applyBorder="1"/>
    <xf numFmtId="0" fontId="5" fillId="0" borderId="18" xfId="2" applyBorder="1" applyAlignment="1">
      <alignment horizontal="center" vertical="center"/>
    </xf>
    <xf numFmtId="0" fontId="5" fillId="0" borderId="18" xfId="2" applyBorder="1"/>
    <xf numFmtId="0" fontId="5" fillId="0" borderId="19" xfId="2" applyBorder="1"/>
    <xf numFmtId="0" fontId="5" fillId="0" borderId="0" xfId="2" applyFont="1"/>
    <xf numFmtId="0" fontId="7" fillId="0" borderId="0" xfId="1" applyFont="1"/>
    <xf numFmtId="176" fontId="8" fillId="0" borderId="0" xfId="1" applyNumberFormat="1"/>
    <xf numFmtId="0" fontId="18" fillId="0" borderId="0" xfId="1" applyFont="1"/>
    <xf numFmtId="2" fontId="7" fillId="0" borderId="0" xfId="1" applyNumberFormat="1" applyFont="1"/>
    <xf numFmtId="0" fontId="6" fillId="0" borderId="0" xfId="1" applyFont="1"/>
    <xf numFmtId="176" fontId="6" fillId="0" borderId="0" xfId="1" applyNumberFormat="1" applyFont="1"/>
    <xf numFmtId="2" fontId="6" fillId="0" borderId="0" xfId="1" applyNumberFormat="1" applyFont="1"/>
    <xf numFmtId="2" fontId="6" fillId="0" borderId="0" xfId="1" applyNumberFormat="1" applyFont="1" applyAlignment="1">
      <alignment horizontal="center" vertical="center"/>
    </xf>
    <xf numFmtId="0" fontId="8" fillId="0" borderId="0" xfId="1" applyAlignment="1">
      <alignment horizontal="center" vertical="center"/>
    </xf>
    <xf numFmtId="0" fontId="7" fillId="0" borderId="0" xfId="1" applyFont="1" applyAlignment="1">
      <alignment vertical="center" wrapText="1"/>
    </xf>
    <xf numFmtId="178" fontId="6" fillId="0" borderId="0" xfId="1" applyNumberFormat="1" applyFont="1" applyAlignment="1">
      <alignment horizontal="center" vertical="center"/>
    </xf>
    <xf numFmtId="0" fontId="6" fillId="0" borderId="0" xfId="1" applyFont="1" applyAlignment="1">
      <alignment vertical="center" wrapText="1"/>
    </xf>
    <xf numFmtId="2" fontId="7" fillId="0" borderId="0" xfId="1" applyNumberFormat="1" applyFont="1" applyAlignment="1">
      <alignment horizontal="center" vertical="center"/>
    </xf>
    <xf numFmtId="0" fontId="8" fillId="0" borderId="0" xfId="1" applyAlignment="1">
      <alignment vertical="center" wrapText="1"/>
    </xf>
    <xf numFmtId="0" fontId="9" fillId="0" borderId="0" xfId="1" applyFont="1" applyAlignment="1">
      <alignment vertical="center" wrapText="1"/>
    </xf>
    <xf numFmtId="2" fontId="6" fillId="0" borderId="0" xfId="1" applyNumberFormat="1" applyFont="1" applyAlignment="1">
      <alignment horizontal="center"/>
    </xf>
    <xf numFmtId="0" fontId="7" fillId="0" borderId="0" xfId="1" applyFont="1" applyAlignment="1">
      <alignment horizontal="center"/>
    </xf>
    <xf numFmtId="2" fontId="7" fillId="0" borderId="0" xfId="1" applyNumberFormat="1" applyFont="1" applyAlignment="1">
      <alignment horizontal="center"/>
    </xf>
    <xf numFmtId="0" fontId="8" fillId="0" borderId="0" xfId="1" applyAlignment="1">
      <alignment vertical="center"/>
    </xf>
    <xf numFmtId="0" fontId="14" fillId="0" borderId="0" xfId="2" applyFont="1" applyAlignment="1"/>
    <xf numFmtId="0" fontId="14" fillId="0" borderId="0" xfId="2" applyFont="1" applyAlignment="1"/>
    <xf numFmtId="0" fontId="10" fillId="2" borderId="7" xfId="0" applyFont="1" applyFill="1" applyBorder="1" applyAlignment="1">
      <alignment horizontal="center" vertical="center" wrapText="1"/>
    </xf>
    <xf numFmtId="0" fontId="4" fillId="0" borderId="0" xfId="2" applyFont="1"/>
    <xf numFmtId="0" fontId="14" fillId="0" borderId="0" xfId="2" applyFont="1"/>
    <xf numFmtId="0" fontId="14" fillId="0" borderId="0" xfId="2" applyFont="1" applyAlignment="1">
      <alignment horizontal="center" vertical="center"/>
    </xf>
    <xf numFmtId="0" fontId="0" fillId="0" borderId="0" xfId="0" applyAlignment="1">
      <alignment horizontal="center"/>
    </xf>
    <xf numFmtId="0" fontId="7" fillId="0" borderId="0" xfId="0" applyFont="1" applyAlignment="1">
      <alignment horizontal="right" vertical="center"/>
    </xf>
    <xf numFmtId="0" fontId="6" fillId="0" borderId="0" xfId="0" applyFont="1" applyAlignment="1">
      <alignment horizontal="right" vertical="center"/>
    </xf>
    <xf numFmtId="2" fontId="8" fillId="0" borderId="0" xfId="1" applyNumberFormat="1" applyAlignment="1">
      <alignment horizontal="center"/>
    </xf>
    <xf numFmtId="0" fontId="8" fillId="0" borderId="0" xfId="1" applyAlignment="1">
      <alignment horizontal="center" vertical="center" wrapText="1"/>
    </xf>
    <xf numFmtId="0" fontId="9" fillId="0" borderId="0" xfId="1" applyFont="1" applyAlignment="1">
      <alignment horizontal="center" vertical="center" wrapText="1"/>
    </xf>
    <xf numFmtId="0" fontId="8" fillId="0" borderId="0" xfId="1" applyAlignment="1">
      <alignment horizontal="center"/>
    </xf>
    <xf numFmtId="0" fontId="6" fillId="0" borderId="0" xfId="1" applyFont="1" applyAlignment="1">
      <alignment horizontal="center" wrapText="1"/>
    </xf>
    <xf numFmtId="0" fontId="6" fillId="0" borderId="0" xfId="1" applyFont="1" applyAlignment="1">
      <alignment horizontal="center"/>
    </xf>
    <xf numFmtId="0" fontId="10" fillId="3" borderId="21" xfId="0" applyFont="1" applyFill="1" applyBorder="1" applyAlignment="1">
      <alignment horizontal="center" vertical="center" wrapText="1"/>
    </xf>
    <xf numFmtId="0" fontId="10" fillId="3" borderId="20" xfId="0" applyFont="1" applyFill="1" applyBorder="1" applyAlignment="1">
      <alignment horizontal="justify" vertical="center" wrapText="1"/>
    </xf>
    <xf numFmtId="0" fontId="10" fillId="3" borderId="3" xfId="0" applyFont="1" applyFill="1" applyBorder="1" applyAlignment="1">
      <alignment horizontal="justify" vertical="center" wrapText="1"/>
    </xf>
    <xf numFmtId="0" fontId="10" fillId="4" borderId="3" xfId="0" applyFont="1" applyFill="1" applyBorder="1" applyAlignment="1">
      <alignment horizontal="justify" vertical="center" wrapText="1"/>
    </xf>
    <xf numFmtId="0" fontId="14" fillId="0" borderId="0" xfId="2" applyFont="1" applyAlignment="1">
      <alignment horizontal="left"/>
    </xf>
    <xf numFmtId="0" fontId="14" fillId="0" borderId="0" xfId="2" applyFont="1" applyAlignment="1">
      <alignment horizontal="center"/>
    </xf>
    <xf numFmtId="0" fontId="10" fillId="3" borderId="22" xfId="0" applyFont="1" applyFill="1" applyBorder="1" applyAlignment="1">
      <alignment horizontal="center" vertical="center" wrapText="1"/>
    </xf>
    <xf numFmtId="0" fontId="14" fillId="0" borderId="0" xfId="2" applyFont="1" applyAlignment="1"/>
    <xf numFmtId="1" fontId="19" fillId="0" borderId="0" xfId="0" applyNumberFormat="1" applyFont="1" applyAlignment="1">
      <alignment horizontal="center" vertical="center"/>
    </xf>
    <xf numFmtId="0" fontId="0" fillId="0" borderId="19" xfId="0" applyBorder="1"/>
    <xf numFmtId="0" fontId="0" fillId="0" borderId="18" xfId="0" applyBorder="1" applyAlignment="1">
      <alignment horizontal="center"/>
    </xf>
    <xf numFmtId="0" fontId="0" fillId="0" borderId="17" xfId="0" applyBorder="1"/>
    <xf numFmtId="0" fontId="7" fillId="0" borderId="16" xfId="0" applyFont="1" applyBorder="1"/>
    <xf numFmtId="2" fontId="7" fillId="0" borderId="0" xfId="0" applyNumberFormat="1" applyFont="1" applyBorder="1" applyAlignment="1">
      <alignment horizontal="center"/>
    </xf>
    <xf numFmtId="0" fontId="6" fillId="0" borderId="15" xfId="0" applyFont="1" applyBorder="1" applyAlignment="1">
      <alignment wrapText="1"/>
    </xf>
    <xf numFmtId="0" fontId="7" fillId="0" borderId="16" xfId="0" applyFont="1" applyBorder="1" applyAlignment="1">
      <alignment horizontal="right" vertical="center"/>
    </xf>
    <xf numFmtId="2" fontId="6" fillId="7" borderId="0" xfId="0" applyNumberFormat="1" applyFont="1" applyFill="1" applyBorder="1" applyAlignment="1" applyProtection="1">
      <alignment horizontal="center" vertical="center"/>
      <protection locked="0"/>
    </xf>
    <xf numFmtId="2" fontId="6" fillId="0" borderId="15" xfId="0" applyNumberFormat="1" applyFont="1" applyBorder="1"/>
    <xf numFmtId="178" fontId="6" fillId="7" borderId="0" xfId="0" applyNumberFormat="1" applyFont="1" applyFill="1" applyBorder="1" applyAlignment="1" applyProtection="1">
      <alignment horizontal="center" vertical="center"/>
      <protection locked="0"/>
    </xf>
    <xf numFmtId="0" fontId="0" fillId="0" borderId="13" xfId="0" applyBorder="1"/>
    <xf numFmtId="0" fontId="0" fillId="0" borderId="12" xfId="0" applyBorder="1" applyAlignment="1">
      <alignment horizontal="center"/>
    </xf>
    <xf numFmtId="2" fontId="6" fillId="0" borderId="11" xfId="0" applyNumberFormat="1" applyFont="1" applyBorder="1"/>
    <xf numFmtId="0" fontId="10" fillId="2" borderId="3" xfId="0" applyFont="1" applyFill="1" applyBorder="1" applyAlignment="1">
      <alignment horizontal="justify" vertical="center" wrapText="1"/>
    </xf>
    <xf numFmtId="0" fontId="10" fillId="2" borderId="24" xfId="0" applyFont="1" applyFill="1" applyBorder="1" applyAlignment="1">
      <alignment horizontal="justify" vertical="center" wrapText="1"/>
    </xf>
    <xf numFmtId="0" fontId="10" fillId="2" borderId="25" xfId="0" applyFont="1" applyFill="1" applyBorder="1" applyAlignment="1">
      <alignment horizontal="center" vertical="center" wrapText="1"/>
    </xf>
    <xf numFmtId="0" fontId="10" fillId="2" borderId="3" xfId="0" applyFont="1" applyFill="1" applyBorder="1" applyAlignment="1">
      <alignment horizontal="center" vertical="center" wrapText="1"/>
    </xf>
    <xf numFmtId="0" fontId="10" fillId="2" borderId="24" xfId="0" applyFont="1" applyFill="1" applyBorder="1" applyAlignment="1">
      <alignment horizontal="center" vertical="center" wrapText="1"/>
    </xf>
    <xf numFmtId="0" fontId="10" fillId="2" borderId="26" xfId="0" applyFont="1" applyFill="1" applyBorder="1" applyAlignment="1">
      <alignment horizontal="center" vertical="center" wrapText="1"/>
    </xf>
    <xf numFmtId="0" fontId="11" fillId="0" borderId="28" xfId="0" applyFont="1" applyBorder="1" applyAlignment="1">
      <alignment horizontal="center" vertical="center" wrapText="1"/>
    </xf>
    <xf numFmtId="0" fontId="17" fillId="0" borderId="28" xfId="0" applyFont="1" applyBorder="1" applyAlignment="1">
      <alignment horizontal="left" vertical="center"/>
    </xf>
    <xf numFmtId="2" fontId="6" fillId="0" borderId="15" xfId="0" applyNumberFormat="1" applyFont="1" applyBorder="1" applyAlignment="1">
      <alignment horizontal="center"/>
    </xf>
    <xf numFmtId="0" fontId="6" fillId="0" borderId="13" xfId="0" applyFont="1" applyBorder="1" applyAlignment="1">
      <alignment vertical="center" wrapText="1"/>
    </xf>
    <xf numFmtId="0" fontId="6" fillId="0" borderId="12" xfId="0" applyFont="1" applyBorder="1" applyAlignment="1">
      <alignment horizontal="center" vertical="center" wrapText="1"/>
    </xf>
    <xf numFmtId="2" fontId="6" fillId="0" borderId="11" xfId="0" applyNumberFormat="1" applyFont="1" applyBorder="1" applyAlignment="1">
      <alignment horizontal="center"/>
    </xf>
    <xf numFmtId="0" fontId="6" fillId="0" borderId="18" xfId="0" applyFont="1" applyBorder="1" applyAlignment="1">
      <alignment horizontal="center" vertical="center" wrapText="1"/>
    </xf>
    <xf numFmtId="2" fontId="6" fillId="0" borderId="17" xfId="0" applyNumberFormat="1" applyFont="1" applyBorder="1" applyAlignment="1">
      <alignment horizontal="center"/>
    </xf>
    <xf numFmtId="0" fontId="6" fillId="0" borderId="13" xfId="0" applyFont="1" applyBorder="1" applyAlignment="1">
      <alignment vertical="center"/>
    </xf>
    <xf numFmtId="0" fontId="10" fillId="3" borderId="21" xfId="0" applyFont="1" applyFill="1" applyBorder="1" applyAlignment="1">
      <alignment vertical="center" wrapText="1"/>
    </xf>
    <xf numFmtId="0" fontId="10" fillId="3" borderId="23" xfId="0" applyFont="1" applyFill="1" applyBorder="1" applyAlignment="1">
      <alignment horizontal="justify" vertical="center" wrapText="1"/>
    </xf>
    <xf numFmtId="0" fontId="10" fillId="3" borderId="30" xfId="0" applyFont="1" applyFill="1" applyBorder="1" applyAlignment="1">
      <alignment vertical="center" wrapText="1"/>
    </xf>
    <xf numFmtId="0" fontId="10" fillId="3" borderId="30" xfId="0" applyFont="1" applyFill="1" applyBorder="1" applyAlignment="1">
      <alignment horizontal="center" vertical="center" wrapText="1"/>
    </xf>
    <xf numFmtId="0" fontId="10" fillId="3" borderId="29" xfId="0" applyFont="1" applyFill="1" applyBorder="1" applyAlignment="1">
      <alignment horizontal="center" vertical="center" wrapText="1"/>
    </xf>
    <xf numFmtId="0" fontId="6" fillId="0" borderId="0" xfId="0" applyFont="1" applyBorder="1" applyAlignment="1">
      <alignment horizontal="center" vertical="center" wrapText="1"/>
    </xf>
    <xf numFmtId="0" fontId="14" fillId="0" borderId="0" xfId="2" applyFont="1" applyAlignment="1"/>
    <xf numFmtId="0" fontId="8" fillId="0" borderId="28" xfId="0" applyFont="1" applyBorder="1" applyAlignment="1">
      <alignment horizontal="center" vertical="center"/>
    </xf>
    <xf numFmtId="0" fontId="11" fillId="0" borderId="28" xfId="0" applyFont="1" applyBorder="1" applyAlignment="1">
      <alignment horizontal="center" vertical="center" wrapText="1"/>
    </xf>
    <xf numFmtId="0" fontId="10" fillId="2" borderId="7"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6" fillId="0" borderId="19" xfId="0" applyFont="1" applyBorder="1" applyAlignment="1">
      <alignment vertical="center"/>
    </xf>
    <xf numFmtId="0" fontId="7" fillId="0" borderId="16" xfId="0" applyFont="1" applyBorder="1" applyAlignment="1">
      <alignment horizontal="right" wrapText="1"/>
    </xf>
    <xf numFmtId="2" fontId="6" fillId="0" borderId="0" xfId="0" applyNumberFormat="1" applyFont="1" applyBorder="1" applyAlignment="1">
      <alignment horizontal="center"/>
    </xf>
    <xf numFmtId="0" fontId="6" fillId="0" borderId="16" xfId="0" applyFont="1" applyBorder="1" applyAlignment="1">
      <alignment horizontal="right" wrapText="1"/>
    </xf>
    <xf numFmtId="0" fontId="6" fillId="0" borderId="16" xfId="0" quotePrefix="1" applyFont="1" applyBorder="1" applyAlignment="1">
      <alignment horizontal="right" wrapText="1"/>
    </xf>
    <xf numFmtId="2" fontId="6" fillId="0" borderId="0" xfId="0" quotePrefix="1" applyNumberFormat="1" applyFont="1" applyBorder="1" applyAlignment="1">
      <alignment horizontal="center"/>
    </xf>
    <xf numFmtId="0" fontId="6" fillId="0" borderId="16" xfId="0" quotePrefix="1" applyFont="1" applyBorder="1" applyAlignment="1">
      <alignment wrapText="1"/>
    </xf>
    <xf numFmtId="0" fontId="0" fillId="0" borderId="0" xfId="0" applyBorder="1" applyAlignment="1">
      <alignment horizontal="center"/>
    </xf>
    <xf numFmtId="0" fontId="0" fillId="0" borderId="15" xfId="0" applyBorder="1"/>
    <xf numFmtId="178" fontId="6" fillId="0" borderId="0" xfId="0" applyNumberFormat="1" applyFont="1" applyBorder="1" applyAlignment="1">
      <alignment horizontal="center"/>
    </xf>
    <xf numFmtId="0" fontId="7" fillId="0" borderId="13" xfId="0" applyFont="1" applyBorder="1" applyAlignment="1">
      <alignment wrapText="1"/>
    </xf>
    <xf numFmtId="2" fontId="7" fillId="0" borderId="12" xfId="0" applyNumberFormat="1" applyFont="1" applyBorder="1" applyAlignment="1">
      <alignment horizontal="center"/>
    </xf>
    <xf numFmtId="2" fontId="7" fillId="0" borderId="11" xfId="0" applyNumberFormat="1" applyFont="1" applyBorder="1" applyAlignment="1">
      <alignment horizontal="center"/>
    </xf>
    <xf numFmtId="0" fontId="7" fillId="0" borderId="0" xfId="0" applyFont="1" applyBorder="1" applyAlignment="1">
      <alignment wrapText="1"/>
    </xf>
    <xf numFmtId="0" fontId="7" fillId="0" borderId="27" xfId="0" applyFont="1" applyBorder="1" applyAlignment="1">
      <alignment horizontal="right" vertical="center"/>
    </xf>
    <xf numFmtId="2" fontId="7" fillId="0" borderId="28" xfId="0" applyNumberFormat="1" applyFont="1" applyBorder="1" applyAlignment="1">
      <alignment horizontal="center" vertical="center"/>
    </xf>
    <xf numFmtId="2" fontId="6" fillId="0" borderId="29" xfId="0" applyNumberFormat="1" applyFont="1" applyBorder="1" applyAlignment="1">
      <alignment horizontal="center"/>
    </xf>
    <xf numFmtId="177" fontId="7" fillId="0" borderId="0" xfId="1" applyNumberFormat="1" applyFont="1" applyAlignment="1">
      <alignment horizontal="center" vertical="center"/>
    </xf>
    <xf numFmtId="0" fontId="7" fillId="0" borderId="16" xfId="0" applyFont="1" applyBorder="1" applyAlignment="1">
      <alignment vertical="center" wrapText="1"/>
    </xf>
    <xf numFmtId="0" fontId="6" fillId="0" borderId="19" xfId="0" applyFont="1" applyBorder="1" applyAlignment="1">
      <alignment horizontal="right" vertical="center"/>
    </xf>
    <xf numFmtId="2" fontId="6" fillId="0" borderId="18" xfId="0" applyNumberFormat="1" applyFont="1" applyBorder="1" applyAlignment="1">
      <alignment horizontal="center" vertical="center"/>
    </xf>
    <xf numFmtId="2" fontId="6" fillId="0" borderId="17" xfId="0" applyNumberFormat="1" applyFont="1" applyBorder="1"/>
    <xf numFmtId="0" fontId="6" fillId="0" borderId="0" xfId="0" applyFont="1" applyBorder="1" applyAlignment="1">
      <alignment vertical="center"/>
    </xf>
    <xf numFmtId="0" fontId="11" fillId="0" borderId="0" xfId="0" applyFont="1"/>
    <xf numFmtId="0" fontId="10" fillId="2" borderId="22" xfId="0" applyFont="1" applyFill="1" applyBorder="1" applyAlignment="1">
      <alignment horizontal="justify" vertical="center" wrapText="1"/>
    </xf>
    <xf numFmtId="0" fontId="10" fillId="2" borderId="22" xfId="0" applyFont="1" applyFill="1" applyBorder="1" applyAlignment="1">
      <alignment horizontal="center" vertical="center" wrapText="1"/>
    </xf>
    <xf numFmtId="0" fontId="21" fillId="3" borderId="5" xfId="0" applyFont="1" applyFill="1" applyBorder="1" applyAlignment="1">
      <alignment horizontal="justify" vertical="center" wrapText="1"/>
    </xf>
    <xf numFmtId="0" fontId="10" fillId="3" borderId="3" xfId="0" applyFont="1" applyFill="1" applyBorder="1" applyAlignment="1">
      <alignment horizontal="center" vertical="center" wrapText="1"/>
    </xf>
    <xf numFmtId="0" fontId="10" fillId="3" borderId="31" xfId="0" applyFont="1" applyFill="1" applyBorder="1" applyAlignment="1">
      <alignment horizontal="center" vertical="center" wrapText="1"/>
    </xf>
    <xf numFmtId="0" fontId="10" fillId="3" borderId="32" xfId="0" applyFont="1" applyFill="1" applyBorder="1" applyAlignment="1">
      <alignment horizontal="justify" vertical="center" wrapText="1"/>
    </xf>
    <xf numFmtId="0" fontId="10" fillId="3" borderId="33" xfId="0" applyFont="1" applyFill="1" applyBorder="1" applyAlignment="1">
      <alignment horizontal="justify" vertical="center" wrapText="1"/>
    </xf>
    <xf numFmtId="0" fontId="10" fillId="3" borderId="34" xfId="0" applyFont="1" applyFill="1" applyBorder="1" applyAlignment="1">
      <alignment horizontal="justify" vertical="center" wrapText="1"/>
    </xf>
    <xf numFmtId="0" fontId="10" fillId="3" borderId="35" xfId="0" applyFont="1" applyFill="1" applyBorder="1" applyAlignment="1">
      <alignment horizontal="center" vertical="center" wrapText="1"/>
    </xf>
    <xf numFmtId="0" fontId="17" fillId="0" borderId="0" xfId="0" applyFont="1" applyBorder="1" applyAlignment="1">
      <alignment horizontal="left" vertical="center"/>
    </xf>
    <xf numFmtId="0" fontId="14" fillId="0" borderId="0" xfId="2" applyFont="1" applyBorder="1" applyAlignment="1">
      <alignment horizontal="right"/>
    </xf>
    <xf numFmtId="0" fontId="14" fillId="0" borderId="0" xfId="2" applyFont="1" applyBorder="1" applyAlignment="1">
      <alignment horizontal="left"/>
    </xf>
    <xf numFmtId="0" fontId="10" fillId="2" borderId="36" xfId="0" applyFont="1" applyFill="1" applyBorder="1" applyAlignment="1">
      <alignment horizontal="justify" vertical="center" wrapText="1"/>
    </xf>
    <xf numFmtId="0" fontId="10" fillId="2" borderId="21" xfId="0" applyFont="1" applyFill="1" applyBorder="1" applyAlignment="1">
      <alignment horizontal="justify" vertical="center" wrapText="1"/>
    </xf>
    <xf numFmtId="0" fontId="10" fillId="2" borderId="21" xfId="0" applyFont="1" applyFill="1" applyBorder="1" applyAlignment="1">
      <alignment horizontal="center" vertical="center" wrapText="1"/>
    </xf>
    <xf numFmtId="0" fontId="10" fillId="3" borderId="2" xfId="0" applyFont="1" applyFill="1" applyBorder="1" applyAlignment="1">
      <alignment horizontal="center" vertical="center" wrapText="1"/>
    </xf>
    <xf numFmtId="0" fontId="10" fillId="3" borderId="2" xfId="0" applyFont="1" applyFill="1" applyBorder="1" applyAlignment="1">
      <alignment vertical="center" wrapText="1"/>
    </xf>
    <xf numFmtId="0" fontId="10" fillId="3" borderId="3" xfId="0" applyFont="1" applyFill="1" applyBorder="1" applyAlignment="1">
      <alignment vertical="center" wrapText="1"/>
    </xf>
    <xf numFmtId="0" fontId="10" fillId="3" borderId="2" xfId="0" applyFont="1" applyFill="1" applyBorder="1" applyAlignment="1">
      <alignment horizontal="justify" vertical="center" wrapText="1"/>
    </xf>
    <xf numFmtId="0" fontId="10" fillId="3" borderId="14" xfId="0" applyFont="1" applyFill="1" applyBorder="1" applyAlignment="1">
      <alignment horizontal="center" vertical="center" wrapText="1"/>
    </xf>
    <xf numFmtId="0" fontId="10" fillId="3" borderId="14" xfId="0" applyFont="1" applyFill="1" applyBorder="1" applyAlignment="1">
      <alignment horizontal="justify" vertical="center" wrapText="1"/>
    </xf>
    <xf numFmtId="0" fontId="10" fillId="3" borderId="24" xfId="0" applyFont="1" applyFill="1" applyBorder="1" applyAlignment="1">
      <alignment horizontal="center" vertical="center" wrapText="1"/>
    </xf>
    <xf numFmtId="0" fontId="10" fillId="3" borderId="23" xfId="0" applyFont="1" applyFill="1" applyBorder="1" applyAlignment="1">
      <alignment horizontal="center" vertical="center" wrapText="1"/>
    </xf>
    <xf numFmtId="0" fontId="8" fillId="0" borderId="0" xfId="0" applyFont="1" applyAlignment="1">
      <alignment horizontal="center"/>
    </xf>
    <xf numFmtId="0" fontId="10" fillId="3" borderId="14" xfId="0" applyFont="1" applyFill="1" applyBorder="1" applyAlignment="1">
      <alignment vertical="center" wrapText="1"/>
    </xf>
    <xf numFmtId="0" fontId="10" fillId="2" borderId="20" xfId="0" applyFont="1" applyFill="1" applyBorder="1" applyAlignment="1">
      <alignment horizontal="justify" vertical="center" wrapText="1"/>
    </xf>
    <xf numFmtId="0" fontId="10" fillId="2" borderId="15" xfId="0" applyFont="1" applyFill="1" applyBorder="1" applyAlignment="1">
      <alignment horizontal="center" vertical="center" wrapText="1"/>
    </xf>
    <xf numFmtId="0" fontId="23" fillId="0" borderId="28" xfId="0" applyFont="1" applyBorder="1" applyAlignment="1">
      <alignment horizontal="left" vertical="center"/>
    </xf>
    <xf numFmtId="0" fontId="10" fillId="0" borderId="17" xfId="0" applyFont="1" applyBorder="1" applyAlignment="1">
      <alignment horizontal="center" vertical="center" wrapText="1"/>
    </xf>
    <xf numFmtId="0" fontId="10" fillId="3" borderId="38" xfId="0" applyFont="1" applyFill="1" applyBorder="1" applyAlignment="1">
      <alignment horizontal="center" vertical="center" wrapText="1"/>
    </xf>
    <xf numFmtId="0" fontId="10" fillId="3" borderId="39" xfId="0" applyFont="1" applyFill="1" applyBorder="1" applyAlignment="1">
      <alignment vertical="center" wrapText="1"/>
    </xf>
    <xf numFmtId="0" fontId="10" fillId="3" borderId="39" xfId="0" applyFont="1" applyFill="1" applyBorder="1" applyAlignment="1">
      <alignment horizontal="center" vertical="center" wrapText="1"/>
    </xf>
    <xf numFmtId="0" fontId="10" fillId="3" borderId="40" xfId="0" applyFont="1" applyFill="1" applyBorder="1" applyAlignment="1">
      <alignment horizontal="center" vertical="center" wrapText="1"/>
    </xf>
    <xf numFmtId="0" fontId="10" fillId="3" borderId="37" xfId="0" applyFont="1" applyFill="1" applyBorder="1" applyAlignment="1">
      <alignment horizontal="center" vertical="center" wrapText="1"/>
    </xf>
    <xf numFmtId="0" fontId="10" fillId="3" borderId="25" xfId="0" applyFont="1" applyFill="1" applyBorder="1" applyAlignment="1">
      <alignment horizontal="center" vertical="center" wrapText="1"/>
    </xf>
    <xf numFmtId="0" fontId="10" fillId="3" borderId="41" xfId="0" applyFont="1" applyFill="1" applyBorder="1" applyAlignment="1">
      <alignment horizontal="center" vertical="center" wrapText="1"/>
    </xf>
    <xf numFmtId="0" fontId="10" fillId="3" borderId="28" xfId="0" applyFont="1" applyFill="1" applyBorder="1" applyAlignment="1">
      <alignment horizontal="center" vertical="center" wrapText="1"/>
    </xf>
    <xf numFmtId="0" fontId="10" fillId="2" borderId="4" xfId="0" applyFont="1" applyFill="1" applyBorder="1" applyAlignment="1">
      <alignment horizontal="justify" vertical="center" wrapText="1"/>
    </xf>
    <xf numFmtId="0" fontId="10" fillId="4" borderId="42" xfId="0" applyFont="1" applyFill="1" applyBorder="1" applyAlignment="1">
      <alignment horizontal="center" vertical="center" wrapText="1"/>
    </xf>
    <xf numFmtId="0" fontId="10" fillId="3" borderId="20" xfId="0" applyFont="1" applyFill="1" applyBorder="1" applyAlignment="1">
      <alignment vertical="center" wrapText="1"/>
    </xf>
    <xf numFmtId="0" fontId="10" fillId="3" borderId="43" xfId="0" applyFont="1" applyFill="1" applyBorder="1" applyAlignment="1">
      <alignment horizontal="justify" vertical="center" wrapText="1"/>
    </xf>
    <xf numFmtId="0" fontId="10" fillId="3" borderId="44" xfId="0" applyFont="1" applyFill="1" applyBorder="1" applyAlignment="1">
      <alignment vertical="center" wrapText="1"/>
    </xf>
    <xf numFmtId="0" fontId="10" fillId="3" borderId="45" xfId="0" applyFont="1" applyFill="1" applyBorder="1" applyAlignment="1">
      <alignment horizontal="center" vertical="center" wrapText="1"/>
    </xf>
    <xf numFmtId="0" fontId="10" fillId="3" borderId="34" xfId="0" applyFont="1" applyFill="1" applyBorder="1" applyAlignment="1">
      <alignment horizontal="center" vertical="center" wrapText="1"/>
    </xf>
    <xf numFmtId="0" fontId="10" fillId="3" borderId="11" xfId="0" applyFont="1" applyFill="1" applyBorder="1" applyAlignment="1">
      <alignment horizontal="center" vertical="center" wrapText="1"/>
    </xf>
    <xf numFmtId="0" fontId="10" fillId="3" borderId="43" xfId="0" applyFont="1" applyFill="1" applyBorder="1" applyAlignment="1">
      <alignment horizontal="center" vertical="center" wrapText="1"/>
    </xf>
    <xf numFmtId="0" fontId="10" fillId="3" borderId="17" xfId="0" applyFont="1" applyFill="1" applyBorder="1" applyAlignment="1">
      <alignment horizontal="center" vertical="center" wrapText="1"/>
    </xf>
    <xf numFmtId="0" fontId="10" fillId="2" borderId="6" xfId="0" applyFont="1" applyFill="1" applyBorder="1" applyAlignment="1">
      <alignment horizontal="justify" vertical="center" wrapText="1"/>
    </xf>
    <xf numFmtId="0" fontId="10" fillId="2" borderId="23" xfId="0" applyFont="1" applyFill="1" applyBorder="1" applyAlignment="1">
      <alignment horizontal="center" vertical="center" wrapText="1"/>
    </xf>
    <xf numFmtId="0" fontId="10" fillId="2" borderId="30" xfId="0" applyFont="1" applyFill="1" applyBorder="1" applyAlignment="1">
      <alignment horizontal="center" vertical="center" wrapText="1"/>
    </xf>
    <xf numFmtId="0" fontId="10" fillId="2" borderId="29" xfId="0" applyFont="1" applyFill="1" applyBorder="1" applyAlignment="1">
      <alignment horizontal="center" vertical="center" wrapText="1"/>
    </xf>
    <xf numFmtId="0" fontId="13" fillId="0" borderId="0" xfId="2" applyFont="1" applyBorder="1" applyAlignment="1">
      <alignment vertical="center" wrapText="1"/>
    </xf>
    <xf numFmtId="0" fontId="2" fillId="0" borderId="0" xfId="2" applyFont="1"/>
    <xf numFmtId="0" fontId="2" fillId="0" borderId="0" xfId="2" applyFont="1" applyBorder="1"/>
    <xf numFmtId="0" fontId="10" fillId="3" borderId="46" xfId="0" applyFont="1" applyFill="1" applyBorder="1" applyAlignment="1">
      <alignment vertical="center" wrapText="1"/>
    </xf>
    <xf numFmtId="0" fontId="10" fillId="3" borderId="46" xfId="0" applyFont="1" applyFill="1" applyBorder="1" applyAlignment="1">
      <alignment horizontal="center" vertical="center" wrapText="1"/>
    </xf>
    <xf numFmtId="0" fontId="17" fillId="0" borderId="0" xfId="0" applyFont="1"/>
    <xf numFmtId="0" fontId="10" fillId="3" borderId="4" xfId="0" applyFont="1" applyFill="1" applyBorder="1" applyAlignment="1" applyProtection="1">
      <alignment horizontal="center" vertical="center" wrapText="1"/>
      <protection locked="0"/>
    </xf>
    <xf numFmtId="0" fontId="10" fillId="3" borderId="5" xfId="0" applyFont="1" applyFill="1" applyBorder="1" applyAlignment="1" applyProtection="1">
      <alignment horizontal="center" vertical="center" wrapText="1"/>
      <protection locked="0"/>
    </xf>
    <xf numFmtId="0" fontId="10" fillId="3" borderId="21" xfId="0" applyFont="1" applyFill="1" applyBorder="1" applyAlignment="1" applyProtection="1">
      <alignment horizontal="center" vertical="center" wrapText="1"/>
      <protection locked="0"/>
    </xf>
    <xf numFmtId="0" fontId="10" fillId="3" borderId="30" xfId="0" applyFont="1" applyFill="1" applyBorder="1" applyAlignment="1" applyProtection="1">
      <alignment horizontal="center" vertical="center" wrapText="1"/>
      <protection locked="0"/>
    </xf>
    <xf numFmtId="0" fontId="20" fillId="0" borderId="0" xfId="2" applyFont="1" applyBorder="1" applyAlignment="1" applyProtection="1">
      <alignment horizontal="center" vertical="center"/>
      <protection locked="0"/>
    </xf>
    <xf numFmtId="0" fontId="7" fillId="0" borderId="0" xfId="1" applyFont="1" applyAlignment="1"/>
    <xf numFmtId="0" fontId="6" fillId="0" borderId="0" xfId="1" applyFont="1" applyAlignment="1">
      <alignment vertical="center" wrapText="1"/>
    </xf>
    <xf numFmtId="0" fontId="8" fillId="0" borderId="0" xfId="1" applyAlignment="1">
      <alignment vertical="center" wrapText="1"/>
    </xf>
    <xf numFmtId="0" fontId="7" fillId="0" borderId="0" xfId="1" applyFont="1" applyAlignment="1">
      <alignment vertical="center" wrapText="1"/>
    </xf>
    <xf numFmtId="0" fontId="8" fillId="0" borderId="0" xfId="1" applyAlignment="1">
      <alignment vertical="center"/>
    </xf>
    <xf numFmtId="0" fontId="9" fillId="0" borderId="0" xfId="1" applyFont="1" applyAlignment="1">
      <alignment vertical="center" wrapText="1"/>
    </xf>
    <xf numFmtId="0" fontId="6" fillId="0" borderId="16" xfId="0" applyFont="1" applyBorder="1" applyAlignment="1">
      <alignment horizontal="left" vertical="center" wrapText="1"/>
    </xf>
    <xf numFmtId="0" fontId="6" fillId="0" borderId="0" xfId="0" applyFont="1" applyBorder="1" applyAlignment="1">
      <alignment horizontal="left" vertical="center" wrapText="1"/>
    </xf>
    <xf numFmtId="0" fontId="6" fillId="0" borderId="16" xfId="0" applyFont="1" applyBorder="1" applyAlignment="1">
      <alignment horizontal="left" vertical="top" wrapText="1"/>
    </xf>
    <xf numFmtId="0" fontId="6" fillId="0" borderId="0" xfId="0" applyFont="1" applyBorder="1" applyAlignment="1">
      <alignment horizontal="left" vertical="top" wrapText="1"/>
    </xf>
    <xf numFmtId="0" fontId="14" fillId="0" borderId="0" xfId="2" applyFont="1" applyAlignment="1"/>
    <xf numFmtId="0" fontId="16" fillId="0" borderId="0" xfId="0" applyFont="1" applyAlignment="1"/>
    <xf numFmtId="0" fontId="13" fillId="0" borderId="0" xfId="2" applyFont="1" applyBorder="1" applyAlignment="1">
      <alignment horizontal="center" vertical="center" wrapText="1"/>
    </xf>
    <xf numFmtId="0" fontId="13" fillId="0" borderId="15" xfId="2" applyFont="1" applyBorder="1" applyAlignment="1">
      <alignment horizontal="center" vertical="center" wrapText="1"/>
    </xf>
    <xf numFmtId="0" fontId="1" fillId="0" borderId="27" xfId="2" applyFont="1" applyBorder="1" applyAlignment="1" applyProtection="1">
      <alignment horizontal="left" vertical="top"/>
      <protection locked="0"/>
    </xf>
    <xf numFmtId="0" fontId="3" fillId="0" borderId="28" xfId="2" applyFont="1" applyBorder="1" applyAlignment="1" applyProtection="1">
      <alignment horizontal="left" vertical="top"/>
      <protection locked="0"/>
    </xf>
    <xf numFmtId="0" fontId="3" fillId="0" borderId="29" xfId="2" applyFont="1" applyBorder="1" applyAlignment="1" applyProtection="1">
      <alignment horizontal="left" vertical="top"/>
      <protection locked="0"/>
    </xf>
    <xf numFmtId="0" fontId="9" fillId="0" borderId="28" xfId="0" applyFont="1" applyBorder="1" applyAlignment="1">
      <alignment horizontal="center" vertical="center"/>
    </xf>
    <xf numFmtId="0" fontId="9" fillId="0" borderId="29" xfId="0" applyFont="1" applyBorder="1" applyAlignment="1">
      <alignment horizontal="center" vertical="center"/>
    </xf>
    <xf numFmtId="0" fontId="11" fillId="0" borderId="27" xfId="0" applyFont="1" applyBorder="1" applyAlignment="1">
      <alignment horizontal="center" vertical="center" wrapText="1"/>
    </xf>
    <xf numFmtId="0" fontId="11" fillId="0" borderId="28" xfId="0" applyFont="1" applyBorder="1" applyAlignment="1">
      <alignment horizontal="center" vertical="center" wrapText="1"/>
    </xf>
    <xf numFmtId="0" fontId="11"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8" fillId="0" borderId="0" xfId="0" applyFont="1" applyBorder="1" applyAlignment="1">
      <alignment horizontal="center" vertical="center"/>
    </xf>
    <xf numFmtId="0" fontId="11" fillId="0" borderId="7" xfId="1" applyFont="1" applyBorder="1" applyAlignment="1">
      <alignment horizontal="center" vertical="center" wrapText="1"/>
    </xf>
    <xf numFmtId="0" fontId="11" fillId="0" borderId="8" xfId="1" applyFont="1" applyBorder="1" applyAlignment="1">
      <alignment horizontal="center" vertical="center" wrapText="1"/>
    </xf>
    <xf numFmtId="0" fontId="11" fillId="0" borderId="6" xfId="1" applyFont="1" applyBorder="1" applyAlignment="1">
      <alignment horizontal="center" vertical="center" wrapText="1"/>
    </xf>
  </cellXfs>
  <cellStyles count="3">
    <cellStyle name="Normal 2" xfId="1"/>
    <cellStyle name="Normal 3" xfId="2"/>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24</xdr:col>
      <xdr:colOff>342900</xdr:colOff>
      <xdr:row>69</xdr:row>
      <xdr:rowOff>142875</xdr:rowOff>
    </xdr:to>
    <xdr:pic>
      <xdr:nvPicPr>
        <xdr:cNvPr id="4" name="Picture 3">
          <a:extLst>
            <a:ext uri="{FF2B5EF4-FFF2-40B4-BE49-F238E27FC236}">
              <a16:creationId xmlns:a16="http://schemas.microsoft.com/office/drawing/2014/main" id="{B8157400-30BD-4EBB-8CA5-F61997EDB0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4973300" cy="1065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31750</xdr:colOff>
      <xdr:row>1</xdr:row>
      <xdr:rowOff>374650</xdr:rowOff>
    </xdr:from>
    <xdr:to>
      <xdr:col>1</xdr:col>
      <xdr:colOff>1619250</xdr:colOff>
      <xdr:row>2</xdr:row>
      <xdr:rowOff>1104900</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81050" y="571500"/>
          <a:ext cx="1587500" cy="11112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ennyD/AppData/Local/Microsoft/Windows/INetCache/Content.Outlook/DRR5WQ6I/IoTSF%20Framework%20Compliance_checklist_Product%20Name_Date_0_1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Front Page"/>
      <sheetName val="Product Details"/>
      <sheetName val="Compliance Class"/>
      <sheetName val="Business Process"/>
      <sheetName val="Device Hardware"/>
      <sheetName val="Device Software"/>
      <sheetName val="Device OS"/>
      <sheetName val="Device Interfaces"/>
      <sheetName val="Authentication &amp; Authorisation"/>
      <sheetName val="Encryption &amp; Key Management"/>
      <sheetName val="Web User Interface"/>
      <sheetName val="Mobile Application"/>
      <sheetName val="Privacy"/>
      <sheetName val="Cloud and Network Elements"/>
      <sheetName val="Secure Supply Chain Production"/>
      <sheetName val="Configuration"/>
      <sheetName val="Device Ownership Transfer"/>
    </sheetNames>
    <sheetDataSet>
      <sheetData sheetId="0"/>
      <sheetData sheetId="1"/>
      <sheetData sheetId="2">
        <row r="6">
          <cell r="B6" t="str">
            <v>&lt;Final Date of Assessment&gt;</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M72" sqref="M72"/>
    </sheetView>
  </sheetViews>
  <sheetFormatPr defaultRowHeight="13"/>
  <sheetData/>
  <phoneticPr fontId="27" type="noConversion"/>
  <pageMargins left="0.7" right="0.7" top="0.75" bottom="0.75" header="0.3" footer="0.3"/>
  <pageSetup paperSize="9" orientation="portrait" r:id="rId1"/>
  <headerFooter>
    <oddFooter>&amp;L&amp;1#&amp;&amp;"Calibri"&amp;7&amp;K000000C2 General</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1"/>
  <sheetViews>
    <sheetView workbookViewId="0">
      <selection activeCell="B7" sqref="B7"/>
    </sheetView>
  </sheetViews>
  <sheetFormatPr defaultRowHeight="13"/>
  <cols>
    <col min="2" max="2" width="85.59765625" customWidth="1"/>
    <col min="3" max="4" width="12.69921875" customWidth="1"/>
    <col min="5" max="5" width="13.69921875" customWidth="1"/>
    <col min="6" max="7" width="12.69921875" customWidth="1"/>
    <col min="8" max="8" width="30.8984375" customWidth="1"/>
    <col min="9" max="9" width="28.3984375" customWidth="1"/>
    <col min="10" max="10" width="15.09765625" customWidth="1"/>
  </cols>
  <sheetData>
    <row r="1" spans="1:10" ht="17.5">
      <c r="B1" s="87" t="str">
        <f>Assessee</f>
        <v>&lt;插入 OEM 或被评估者名称&gt;</v>
      </c>
      <c r="C1" s="87" t="str">
        <f>Product</f>
        <v>&lt;插入产品名称/型号&gt;</v>
      </c>
      <c r="F1" s="141" t="s">
        <v>72</v>
      </c>
      <c r="G1" s="87"/>
      <c r="H1" s="102">
        <f>Chosen_Class</f>
        <v>2</v>
      </c>
      <c r="I1" s="102" t="s">
        <v>64</v>
      </c>
    </row>
    <row r="2" spans="1:10" ht="13.5" thickBot="1"/>
    <row r="3" spans="1:10" ht="18" thickBot="1">
      <c r="A3" s="251" t="s">
        <v>359</v>
      </c>
      <c r="B3" s="252"/>
      <c r="C3" s="252"/>
      <c r="D3" s="252"/>
      <c r="E3" s="252"/>
      <c r="F3" s="143"/>
      <c r="G3" s="142"/>
      <c r="H3" s="197">
        <f xml:space="preserve"> COUNTIF(J5:J20, "Open")</f>
        <v>0</v>
      </c>
      <c r="I3" s="249" t="str">
        <f>IF(H3&gt;0,"Incomplete", "Complete")</f>
        <v>Complete</v>
      </c>
      <c r="J3" s="250"/>
    </row>
    <row r="4" spans="1:10" ht="26.5" thickBot="1">
      <c r="A4" s="195" t="s">
        <v>89</v>
      </c>
      <c r="B4" s="183" t="s">
        <v>90</v>
      </c>
      <c r="C4" s="184" t="s">
        <v>201</v>
      </c>
      <c r="D4" s="196" t="s">
        <v>91</v>
      </c>
      <c r="E4" s="184" t="s">
        <v>92</v>
      </c>
      <c r="F4" s="123" t="s">
        <v>93</v>
      </c>
      <c r="G4" s="123" t="s">
        <v>94</v>
      </c>
      <c r="H4" s="124" t="s">
        <v>95</v>
      </c>
      <c r="I4" s="125" t="s">
        <v>96</v>
      </c>
      <c r="J4" s="125" t="s">
        <v>97</v>
      </c>
    </row>
    <row r="5" spans="1:10" ht="48.75" customHeight="1" thickBot="1">
      <c r="A5" s="188" t="s">
        <v>360</v>
      </c>
      <c r="B5" s="186" t="s">
        <v>361</v>
      </c>
      <c r="C5" s="185" t="s">
        <v>150</v>
      </c>
      <c r="D5" s="185" t="s">
        <v>163</v>
      </c>
      <c r="E5" s="185" t="s">
        <v>164</v>
      </c>
      <c r="F5" s="15" t="str">
        <f>IF(Chosen_Class&gt;0,"M","A")</f>
        <v>M</v>
      </c>
      <c r="G5" s="15" t="str">
        <f t="shared" ref="G5:G21" si="0">LOOKUP(Chosen_Class,Method)</f>
        <v>评估</v>
      </c>
      <c r="H5" s="18"/>
      <c r="I5" s="18"/>
      <c r="J5" s="174" t="s">
        <v>105</v>
      </c>
    </row>
    <row r="6" spans="1:10" ht="26.5" thickBot="1">
      <c r="A6" s="136" t="s">
        <v>362</v>
      </c>
      <c r="B6" s="137" t="s">
        <v>363</v>
      </c>
      <c r="C6" s="139" t="s">
        <v>100</v>
      </c>
      <c r="D6" s="189" t="s">
        <v>163</v>
      </c>
      <c r="E6" s="189" t="s">
        <v>205</v>
      </c>
      <c r="F6" s="15" t="s">
        <v>102</v>
      </c>
      <c r="G6" s="15" t="str">
        <f t="shared" si="0"/>
        <v>评估</v>
      </c>
      <c r="H6" s="18"/>
      <c r="I6" s="18"/>
      <c r="J6" s="174" t="s">
        <v>105</v>
      </c>
    </row>
    <row r="7" spans="1:10" ht="39.5" thickBot="1">
      <c r="A7" s="100" t="s">
        <v>364</v>
      </c>
      <c r="B7" s="17" t="s">
        <v>365</v>
      </c>
      <c r="C7" s="18" t="s">
        <v>150</v>
      </c>
      <c r="D7" s="18" t="s">
        <v>163</v>
      </c>
      <c r="E7" s="18" t="s">
        <v>205</v>
      </c>
      <c r="F7" s="15" t="str">
        <f t="shared" ref="F7:F15" si="1">IF(Chosen_Class&gt;0,"M","A")</f>
        <v>M</v>
      </c>
      <c r="G7" s="15" t="str">
        <f t="shared" si="0"/>
        <v>评估</v>
      </c>
      <c r="H7" s="18"/>
      <c r="I7" s="18"/>
      <c r="J7" s="174" t="s">
        <v>105</v>
      </c>
    </row>
    <row r="8" spans="1:10" ht="39.5" thickBot="1">
      <c r="A8" s="100" t="s">
        <v>366</v>
      </c>
      <c r="B8" s="17" t="s">
        <v>367</v>
      </c>
      <c r="C8" s="18" t="s">
        <v>150</v>
      </c>
      <c r="D8" s="18" t="s">
        <v>163</v>
      </c>
      <c r="E8" s="18" t="s">
        <v>205</v>
      </c>
      <c r="F8" s="15" t="str">
        <f t="shared" si="1"/>
        <v>M</v>
      </c>
      <c r="G8" s="15" t="str">
        <f t="shared" si="0"/>
        <v>评估</v>
      </c>
      <c r="H8" s="18"/>
      <c r="I8" s="18"/>
      <c r="J8" s="174" t="s">
        <v>105</v>
      </c>
    </row>
    <row r="9" spans="1:10" ht="39.5" thickBot="1">
      <c r="A9" s="100" t="s">
        <v>368</v>
      </c>
      <c r="B9" s="17" t="s">
        <v>369</v>
      </c>
      <c r="C9" s="18" t="s">
        <v>150</v>
      </c>
      <c r="D9" s="18" t="s">
        <v>163</v>
      </c>
      <c r="E9" s="18" t="s">
        <v>205</v>
      </c>
      <c r="F9" s="15" t="str">
        <f t="shared" si="1"/>
        <v>M</v>
      </c>
      <c r="G9" s="15" t="str">
        <f t="shared" si="0"/>
        <v>评估</v>
      </c>
      <c r="H9" s="18"/>
      <c r="I9" s="18"/>
      <c r="J9" s="174"/>
    </row>
    <row r="10" spans="1:10" ht="39.5" thickBot="1">
      <c r="A10" s="100" t="s">
        <v>370</v>
      </c>
      <c r="B10" s="17" t="s">
        <v>371</v>
      </c>
      <c r="C10" s="18" t="s">
        <v>150</v>
      </c>
      <c r="D10" s="18" t="s">
        <v>163</v>
      </c>
      <c r="E10" s="18" t="s">
        <v>205</v>
      </c>
      <c r="F10" s="15" t="str">
        <f t="shared" si="1"/>
        <v>M</v>
      </c>
      <c r="G10" s="15" t="str">
        <f t="shared" si="0"/>
        <v>评估</v>
      </c>
      <c r="H10" s="18"/>
      <c r="I10" s="18"/>
      <c r="J10" s="174" t="s">
        <v>105</v>
      </c>
    </row>
    <row r="11" spans="1:10" ht="39.5" thickBot="1">
      <c r="A11" s="100" t="s">
        <v>372</v>
      </c>
      <c r="B11" s="17" t="s">
        <v>373</v>
      </c>
      <c r="C11" s="18" t="s">
        <v>150</v>
      </c>
      <c r="D11" s="18" t="s">
        <v>163</v>
      </c>
      <c r="E11" s="18" t="s">
        <v>205</v>
      </c>
      <c r="F11" s="15" t="str">
        <f t="shared" si="1"/>
        <v>M</v>
      </c>
      <c r="G11" s="15" t="str">
        <f t="shared" si="0"/>
        <v>评估</v>
      </c>
      <c r="H11" s="18"/>
      <c r="I11" s="18"/>
      <c r="J11" s="174" t="s">
        <v>105</v>
      </c>
    </row>
    <row r="12" spans="1:10" ht="39.5" thickBot="1">
      <c r="A12" s="100" t="s">
        <v>374</v>
      </c>
      <c r="B12" s="17" t="s">
        <v>375</v>
      </c>
      <c r="C12" s="18" t="s">
        <v>150</v>
      </c>
      <c r="D12" s="18" t="s">
        <v>163</v>
      </c>
      <c r="E12" s="18" t="s">
        <v>205</v>
      </c>
      <c r="F12" s="15" t="str">
        <f t="shared" si="1"/>
        <v>M</v>
      </c>
      <c r="G12" s="15" t="str">
        <f t="shared" si="0"/>
        <v>评估</v>
      </c>
      <c r="H12" s="18"/>
      <c r="I12" s="18"/>
      <c r="J12" s="174" t="s">
        <v>105</v>
      </c>
    </row>
    <row r="13" spans="1:10" ht="39.5" thickBot="1">
      <c r="A13" s="100" t="s">
        <v>376</v>
      </c>
      <c r="B13" s="17" t="s">
        <v>377</v>
      </c>
      <c r="C13" s="18" t="s">
        <v>150</v>
      </c>
      <c r="D13" s="18" t="s">
        <v>163</v>
      </c>
      <c r="E13" s="18" t="s">
        <v>205</v>
      </c>
      <c r="F13" s="15" t="str">
        <f t="shared" si="1"/>
        <v>M</v>
      </c>
      <c r="G13" s="15" t="str">
        <f t="shared" si="0"/>
        <v>评估</v>
      </c>
      <c r="H13" s="18"/>
      <c r="I13" s="18"/>
      <c r="J13" s="174" t="s">
        <v>105</v>
      </c>
    </row>
    <row r="14" spans="1:10" ht="39.5" thickBot="1">
      <c r="A14" s="100" t="s">
        <v>378</v>
      </c>
      <c r="B14" s="17" t="s">
        <v>379</v>
      </c>
      <c r="C14" s="18" t="s">
        <v>150</v>
      </c>
      <c r="D14" s="18" t="s">
        <v>101</v>
      </c>
      <c r="E14" s="18" t="s">
        <v>110</v>
      </c>
      <c r="F14" s="15" t="str">
        <f t="shared" si="1"/>
        <v>M</v>
      </c>
      <c r="G14" s="15" t="str">
        <f t="shared" si="0"/>
        <v>评估</v>
      </c>
      <c r="H14" s="18"/>
      <c r="I14" s="18"/>
      <c r="J14" s="174" t="s">
        <v>105</v>
      </c>
    </row>
    <row r="15" spans="1:10" ht="39.5" thickBot="1">
      <c r="A15" s="100" t="s">
        <v>380</v>
      </c>
      <c r="B15" s="17" t="s">
        <v>381</v>
      </c>
      <c r="C15" s="18" t="s">
        <v>150</v>
      </c>
      <c r="D15" s="18" t="s">
        <v>163</v>
      </c>
      <c r="E15" s="18" t="s">
        <v>205</v>
      </c>
      <c r="F15" s="15" t="str">
        <f t="shared" si="1"/>
        <v>M</v>
      </c>
      <c r="G15" s="15" t="str">
        <f t="shared" si="0"/>
        <v>评估</v>
      </c>
      <c r="H15" s="18"/>
      <c r="I15" s="18"/>
      <c r="J15" s="174" t="s">
        <v>105</v>
      </c>
    </row>
    <row r="16" spans="1:10" ht="34.5" customHeight="1" thickBot="1">
      <c r="A16" s="188" t="s">
        <v>382</v>
      </c>
      <c r="B16" s="186" t="s">
        <v>383</v>
      </c>
      <c r="C16" s="185" t="s">
        <v>136</v>
      </c>
      <c r="D16" s="185" t="s">
        <v>163</v>
      </c>
      <c r="E16" s="185" t="s">
        <v>205</v>
      </c>
      <c r="F16" s="15" t="s">
        <v>137</v>
      </c>
      <c r="G16" s="15" t="str">
        <f t="shared" si="0"/>
        <v>评估</v>
      </c>
      <c r="H16" s="18"/>
      <c r="I16" s="18"/>
      <c r="J16" s="174" t="s">
        <v>105</v>
      </c>
    </row>
    <row r="17" spans="1:10" ht="33.75" customHeight="1" thickBot="1">
      <c r="A17" s="188" t="s">
        <v>384</v>
      </c>
      <c r="B17" s="186" t="s">
        <v>385</v>
      </c>
      <c r="C17" s="185" t="s">
        <v>100</v>
      </c>
      <c r="D17" s="185" t="s">
        <v>101</v>
      </c>
      <c r="E17" s="185" t="s">
        <v>110</v>
      </c>
      <c r="F17" s="15" t="s">
        <v>102</v>
      </c>
      <c r="G17" s="15" t="str">
        <f t="shared" si="0"/>
        <v>评估</v>
      </c>
      <c r="H17" s="18"/>
      <c r="I17" s="18"/>
      <c r="J17" s="174" t="s">
        <v>105</v>
      </c>
    </row>
    <row r="18" spans="1:10" ht="39.5" thickBot="1">
      <c r="A18" s="190" t="s">
        <v>386</v>
      </c>
      <c r="B18" s="194" t="s">
        <v>387</v>
      </c>
      <c r="C18" s="192" t="s">
        <v>150</v>
      </c>
      <c r="D18" s="138" t="s">
        <v>101</v>
      </c>
      <c r="E18" s="139" t="s">
        <v>110</v>
      </c>
      <c r="F18" s="15" t="str">
        <f>IF(Chosen_Class&gt;0,"M","A")</f>
        <v>M</v>
      </c>
      <c r="G18" s="178" t="str">
        <f t="shared" si="0"/>
        <v>评估</v>
      </c>
      <c r="H18" s="25"/>
      <c r="I18" s="25"/>
      <c r="J18" s="174" t="s">
        <v>105</v>
      </c>
    </row>
    <row r="19" spans="1:10" ht="39.5" thickBot="1">
      <c r="A19" s="100" t="s">
        <v>388</v>
      </c>
      <c r="B19" s="17" t="s">
        <v>389</v>
      </c>
      <c r="C19" s="18" t="s">
        <v>150</v>
      </c>
      <c r="D19" s="18" t="s">
        <v>163</v>
      </c>
      <c r="E19" s="18" t="s">
        <v>205</v>
      </c>
      <c r="F19" s="15" t="str">
        <f>IF(Chosen_Class&gt;0,"M","A")</f>
        <v>M</v>
      </c>
      <c r="G19" s="15" t="str">
        <f t="shared" si="0"/>
        <v>评估</v>
      </c>
      <c r="H19" s="18"/>
      <c r="I19" s="18"/>
      <c r="J19" s="174" t="s">
        <v>105</v>
      </c>
    </row>
    <row r="20" spans="1:10" ht="26.5" thickBot="1">
      <c r="A20" s="100" t="s">
        <v>390</v>
      </c>
      <c r="B20" s="17" t="s">
        <v>391</v>
      </c>
      <c r="C20" s="18" t="s">
        <v>136</v>
      </c>
      <c r="D20" s="18" t="s">
        <v>163</v>
      </c>
      <c r="E20" s="18" t="s">
        <v>205</v>
      </c>
      <c r="F20" s="15" t="s">
        <v>137</v>
      </c>
      <c r="G20" s="15" t="str">
        <f t="shared" si="0"/>
        <v>评估</v>
      </c>
      <c r="H20" s="18"/>
      <c r="I20" s="18"/>
      <c r="J20" s="174" t="s">
        <v>105</v>
      </c>
    </row>
    <row r="21" spans="1:10" ht="26.5" thickBot="1">
      <c r="A21" s="100" t="s">
        <v>392</v>
      </c>
      <c r="B21" s="17" t="s">
        <v>393</v>
      </c>
      <c r="C21" s="18" t="s">
        <v>100</v>
      </c>
      <c r="D21" s="18" t="s">
        <v>163</v>
      </c>
      <c r="E21" s="18" t="s">
        <v>205</v>
      </c>
      <c r="F21" s="15" t="s">
        <v>102</v>
      </c>
      <c r="G21" s="15" t="str">
        <f t="shared" si="0"/>
        <v>评估</v>
      </c>
      <c r="H21" s="18"/>
      <c r="I21" s="18"/>
      <c r="J21" s="174" t="s">
        <v>105</v>
      </c>
    </row>
  </sheetData>
  <mergeCells count="2">
    <mergeCell ref="I3:J3"/>
    <mergeCell ref="A3:E3"/>
  </mergeCells>
  <phoneticPr fontId="27" type="noConversion"/>
  <dataValidations count="1">
    <dataValidation type="list" allowBlank="1" showInputMessage="1" showErrorMessage="1" sqref="J5:J21">
      <formula1>status</formula1>
    </dataValidation>
  </dataValidations>
  <printOptions horizontalCentered="1"/>
  <pageMargins left="0.70866141732283472" right="0.70866141732283472" top="0.74803149606299213" bottom="0.74803149606299213" header="0.31496062992125984" footer="0.31496062992125984"/>
  <pageSetup paperSize="9" scale="57" orientation="landscape" horizontalDpi="4294967293" verticalDpi="0" r:id="rId1"/>
  <headerFooter>
    <oddHeader>&amp;C&amp;F</oddHeader>
    <oddFooter>&amp;L(c) 版权所有 IoT Security Foundation&amp;C由评估员编写&amp;D&amp;R页码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4"/>
  <sheetViews>
    <sheetView workbookViewId="0">
      <selection sqref="A1:XFD1"/>
    </sheetView>
  </sheetViews>
  <sheetFormatPr defaultRowHeight="13"/>
  <cols>
    <col min="2" max="2" width="65.69921875" customWidth="1"/>
    <col min="3" max="3" width="17" customWidth="1"/>
    <col min="4" max="4" width="21.3984375" customWidth="1"/>
    <col min="5" max="5" width="19.09765625" customWidth="1"/>
    <col min="6" max="7" width="12.69921875" customWidth="1"/>
    <col min="8" max="8" width="36.296875" customWidth="1"/>
    <col min="9" max="9" width="23.09765625" customWidth="1"/>
    <col min="10" max="10" width="15.09765625" customWidth="1"/>
  </cols>
  <sheetData>
    <row r="1" spans="1:10" ht="17.5">
      <c r="B1" s="87" t="str">
        <f>Assessee</f>
        <v>&lt;插入 OEM 或被评估者名称&gt;</v>
      </c>
      <c r="C1" s="87" t="str">
        <f>Product</f>
        <v>&lt;插入产品名称/型号&gt;</v>
      </c>
      <c r="F1" s="141" t="s">
        <v>72</v>
      </c>
      <c r="G1" s="87"/>
      <c r="H1" s="102">
        <f>Chosen_Class</f>
        <v>2</v>
      </c>
      <c r="I1" s="102" t="s">
        <v>64</v>
      </c>
    </row>
    <row r="2" spans="1:10" ht="13.5" thickBot="1"/>
    <row r="3" spans="1:10" ht="18" thickBot="1">
      <c r="A3" s="251" t="s">
        <v>394</v>
      </c>
      <c r="B3" s="252"/>
      <c r="C3" s="252"/>
      <c r="D3" s="252"/>
      <c r="E3" s="252"/>
      <c r="F3" s="143"/>
      <c r="G3" s="142"/>
      <c r="H3" s="197">
        <f xml:space="preserve"> COUNTIF(J5:J19, "Open")</f>
        <v>0</v>
      </c>
      <c r="I3" s="249" t="str">
        <f>IF(H3&gt;0,"Incomplete", "Complete")</f>
        <v>Complete</v>
      </c>
      <c r="J3" s="250"/>
    </row>
    <row r="4" spans="1:10" ht="13.5" thickBot="1">
      <c r="A4" s="195" t="s">
        <v>89</v>
      </c>
      <c r="B4" s="183" t="s">
        <v>90</v>
      </c>
      <c r="C4" s="184" t="s">
        <v>72</v>
      </c>
      <c r="D4" s="183" t="s">
        <v>91</v>
      </c>
      <c r="E4" s="184" t="s">
        <v>92</v>
      </c>
      <c r="F4" s="123" t="s">
        <v>93</v>
      </c>
      <c r="G4" s="123" t="s">
        <v>94</v>
      </c>
      <c r="H4" s="124" t="s">
        <v>95</v>
      </c>
      <c r="I4" s="125" t="s">
        <v>96</v>
      </c>
      <c r="J4" s="125" t="s">
        <v>97</v>
      </c>
    </row>
    <row r="5" spans="1:10" ht="13.5" thickBot="1">
      <c r="A5" s="26" t="s">
        <v>395</v>
      </c>
      <c r="B5" s="27" t="s">
        <v>396</v>
      </c>
      <c r="C5" s="15"/>
      <c r="D5" s="15"/>
      <c r="E5" s="15"/>
      <c r="F5" s="15"/>
      <c r="G5" s="15"/>
      <c r="H5" s="18"/>
      <c r="I5" s="18"/>
      <c r="J5" s="174"/>
    </row>
    <row r="6" spans="1:10" ht="26.5" thickBot="1">
      <c r="A6" s="100" t="s">
        <v>397</v>
      </c>
      <c r="B6" s="17" t="s">
        <v>398</v>
      </c>
      <c r="C6" s="18" t="s">
        <v>136</v>
      </c>
      <c r="D6" s="18" t="s">
        <v>163</v>
      </c>
      <c r="E6" s="18" t="s">
        <v>164</v>
      </c>
      <c r="F6" s="15" t="s">
        <v>102</v>
      </c>
      <c r="G6" s="15" t="str">
        <f t="shared" ref="G6:G14" si="0">LOOKUP(Chosen_Class,Method)</f>
        <v>评估</v>
      </c>
      <c r="H6" s="18"/>
      <c r="I6" s="18"/>
      <c r="J6" s="174" t="s">
        <v>105</v>
      </c>
    </row>
    <row r="7" spans="1:10" ht="26.5" thickBot="1">
      <c r="A7" s="100" t="s">
        <v>399</v>
      </c>
      <c r="B7" s="17" t="s">
        <v>400</v>
      </c>
      <c r="C7" s="18" t="s">
        <v>113</v>
      </c>
      <c r="D7" s="18" t="s">
        <v>101</v>
      </c>
      <c r="E7" s="18" t="s">
        <v>110</v>
      </c>
      <c r="F7" s="15" t="str">
        <f t="shared" ref="F7:F14" si="1">IF(Chosen_Class&gt;0,"M","A")</f>
        <v>M</v>
      </c>
      <c r="G7" s="15" t="str">
        <f t="shared" si="0"/>
        <v>评估</v>
      </c>
      <c r="H7" s="18"/>
      <c r="I7" s="18"/>
      <c r="J7" s="174" t="s">
        <v>105</v>
      </c>
    </row>
    <row r="8" spans="1:10" ht="26.5" thickBot="1">
      <c r="A8" s="100" t="s">
        <v>401</v>
      </c>
      <c r="B8" s="17" t="s">
        <v>402</v>
      </c>
      <c r="C8" s="18" t="s">
        <v>150</v>
      </c>
      <c r="D8" s="18" t="s">
        <v>163</v>
      </c>
      <c r="E8" s="18" t="s">
        <v>205</v>
      </c>
      <c r="F8" s="15" t="str">
        <f t="shared" si="1"/>
        <v>M</v>
      </c>
      <c r="G8" s="15" t="str">
        <f t="shared" si="0"/>
        <v>评估</v>
      </c>
      <c r="H8" s="18"/>
      <c r="I8" s="18"/>
      <c r="J8" s="174" t="s">
        <v>105</v>
      </c>
    </row>
    <row r="9" spans="1:10" ht="26.5" thickBot="1">
      <c r="A9" s="100" t="s">
        <v>403</v>
      </c>
      <c r="B9" s="17" t="s">
        <v>404</v>
      </c>
      <c r="C9" s="18" t="s">
        <v>150</v>
      </c>
      <c r="D9" s="18" t="s">
        <v>101</v>
      </c>
      <c r="E9" s="18" t="s">
        <v>110</v>
      </c>
      <c r="F9" s="15" t="str">
        <f t="shared" si="1"/>
        <v>M</v>
      </c>
      <c r="G9" s="15" t="str">
        <f t="shared" si="0"/>
        <v>评估</v>
      </c>
      <c r="H9" s="18"/>
      <c r="I9" s="18"/>
      <c r="J9" s="174" t="s">
        <v>105</v>
      </c>
    </row>
    <row r="10" spans="1:10" ht="26.5" thickBot="1">
      <c r="A10" s="100" t="s">
        <v>405</v>
      </c>
      <c r="B10" s="17" t="s">
        <v>406</v>
      </c>
      <c r="C10" s="18" t="s">
        <v>150</v>
      </c>
      <c r="D10" s="18" t="s">
        <v>101</v>
      </c>
      <c r="E10" s="18" t="s">
        <v>110</v>
      </c>
      <c r="F10" s="15" t="str">
        <f t="shared" si="1"/>
        <v>M</v>
      </c>
      <c r="G10" s="15" t="str">
        <f t="shared" si="0"/>
        <v>评估</v>
      </c>
      <c r="H10" s="18"/>
      <c r="I10" s="18"/>
      <c r="J10" s="174" t="s">
        <v>105</v>
      </c>
    </row>
    <row r="11" spans="1:10" ht="26.5" thickBot="1">
      <c r="A11" s="100" t="s">
        <v>407</v>
      </c>
      <c r="B11" s="17" t="s">
        <v>408</v>
      </c>
      <c r="C11" s="18" t="s">
        <v>150</v>
      </c>
      <c r="D11" s="18" t="s">
        <v>163</v>
      </c>
      <c r="E11" s="18" t="s">
        <v>164</v>
      </c>
      <c r="F11" s="15" t="str">
        <f t="shared" si="1"/>
        <v>M</v>
      </c>
      <c r="G11" s="15" t="str">
        <f t="shared" si="0"/>
        <v>评估</v>
      </c>
      <c r="H11" s="18"/>
      <c r="I11" s="18"/>
      <c r="J11" s="174" t="s">
        <v>105</v>
      </c>
    </row>
    <row r="12" spans="1:10" ht="26.5" thickBot="1">
      <c r="A12" s="100" t="s">
        <v>409</v>
      </c>
      <c r="B12" s="17" t="s">
        <v>410</v>
      </c>
      <c r="C12" s="18" t="s">
        <v>136</v>
      </c>
      <c r="D12" s="18" t="s">
        <v>163</v>
      </c>
      <c r="E12" s="18" t="s">
        <v>205</v>
      </c>
      <c r="F12" s="15" t="str">
        <f t="shared" si="1"/>
        <v>M</v>
      </c>
      <c r="G12" s="15" t="str">
        <f t="shared" si="0"/>
        <v>评估</v>
      </c>
      <c r="H12" s="18"/>
      <c r="I12" s="18"/>
      <c r="J12" s="174" t="s">
        <v>105</v>
      </c>
    </row>
    <row r="13" spans="1:10" ht="39.5" thickBot="1">
      <c r="A13" s="100" t="s">
        <v>411</v>
      </c>
      <c r="B13" s="17" t="s">
        <v>412</v>
      </c>
      <c r="C13" s="18" t="s">
        <v>113</v>
      </c>
      <c r="D13" s="18" t="s">
        <v>101</v>
      </c>
      <c r="E13" s="18" t="s">
        <v>110</v>
      </c>
      <c r="F13" s="15" t="str">
        <f t="shared" si="1"/>
        <v>M</v>
      </c>
      <c r="G13" s="15" t="str">
        <f t="shared" si="0"/>
        <v>评估</v>
      </c>
      <c r="H13" s="18"/>
      <c r="I13" s="18"/>
      <c r="J13" s="174" t="s">
        <v>105</v>
      </c>
    </row>
    <row r="14" spans="1:10" ht="26.5" thickBot="1">
      <c r="A14" s="187" t="s">
        <v>413</v>
      </c>
      <c r="B14" s="17" t="s">
        <v>414</v>
      </c>
      <c r="C14" s="18" t="s">
        <v>113</v>
      </c>
      <c r="D14" s="18" t="s">
        <v>101</v>
      </c>
      <c r="E14" s="18" t="s">
        <v>114</v>
      </c>
      <c r="F14" s="15" t="str">
        <f t="shared" si="1"/>
        <v>M</v>
      </c>
      <c r="G14" s="15" t="str">
        <f t="shared" si="0"/>
        <v>评估</v>
      </c>
      <c r="H14" s="18"/>
      <c r="I14" s="18"/>
      <c r="J14" s="174" t="s">
        <v>105</v>
      </c>
    </row>
  </sheetData>
  <mergeCells count="2">
    <mergeCell ref="A3:E3"/>
    <mergeCell ref="I3:J3"/>
  </mergeCells>
  <phoneticPr fontId="27" type="noConversion"/>
  <dataValidations count="1">
    <dataValidation type="list" allowBlank="1" showInputMessage="1" showErrorMessage="1" sqref="J5:J14">
      <formula1>status</formula1>
    </dataValidation>
  </dataValidations>
  <printOptions horizontalCentered="1"/>
  <pageMargins left="0.70866141732283472" right="0.70866141732283472" top="0.74803149606299213" bottom="0.74803149606299213" header="0.31496062992125984" footer="0.31496062992125984"/>
  <pageSetup paperSize="9" scale="57" orientation="landscape" horizontalDpi="4294967293" verticalDpi="0" r:id="rId1"/>
  <headerFooter>
    <oddHeader>&amp;C&amp;F</oddHeader>
    <oddFooter>&amp;L(c) 版权所有 IoT Security Foundation&amp;C由评估员编写&amp;D&amp;R页码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9"/>
  <sheetViews>
    <sheetView topLeftCell="A10" workbookViewId="0">
      <selection sqref="A1:XFD1"/>
    </sheetView>
  </sheetViews>
  <sheetFormatPr defaultRowHeight="13"/>
  <cols>
    <col min="2" max="2" width="65.69921875" customWidth="1"/>
    <col min="3" max="3" width="17.3984375" customWidth="1"/>
    <col min="4" max="4" width="18.3984375" customWidth="1"/>
    <col min="5" max="5" width="23" customWidth="1"/>
    <col min="6" max="7" width="12.69921875" customWidth="1"/>
    <col min="8" max="10" width="15.09765625" customWidth="1"/>
  </cols>
  <sheetData>
    <row r="1" spans="1:10" ht="17.5">
      <c r="B1" s="87" t="str">
        <f>Assessee</f>
        <v>&lt;插入 OEM 或被评估者名称&gt;</v>
      </c>
      <c r="C1" s="87" t="str">
        <f>Product</f>
        <v>&lt;插入产品名称/型号&gt;</v>
      </c>
      <c r="F1" s="141" t="s">
        <v>72</v>
      </c>
      <c r="G1" s="87"/>
      <c r="H1" s="102">
        <f>Chosen_Class</f>
        <v>2</v>
      </c>
      <c r="I1" s="102" t="s">
        <v>64</v>
      </c>
    </row>
    <row r="2" spans="1:10" ht="13.5" thickBot="1"/>
    <row r="3" spans="1:10" ht="18" thickBot="1">
      <c r="A3" s="253" t="s">
        <v>415</v>
      </c>
      <c r="B3" s="254"/>
      <c r="C3" s="254"/>
      <c r="D3" s="254"/>
      <c r="E3" s="254"/>
      <c r="F3" s="143"/>
      <c r="G3" s="142"/>
      <c r="H3" s="197">
        <f xml:space="preserve"> COUNTIF(J5:J19, "Open")</f>
        <v>0</v>
      </c>
      <c r="I3" s="249" t="str">
        <f>IF(H3&gt;0,"Incomplete", "Complete")</f>
        <v>Complete</v>
      </c>
      <c r="J3" s="250"/>
    </row>
    <row r="4" spans="1:10" ht="13.5" thickBot="1">
      <c r="A4" s="14" t="s">
        <v>89</v>
      </c>
      <c r="B4" s="14" t="s">
        <v>90</v>
      </c>
      <c r="C4" s="33" t="s">
        <v>201</v>
      </c>
      <c r="D4" s="33" t="s">
        <v>91</v>
      </c>
      <c r="E4" s="171" t="s">
        <v>92</v>
      </c>
      <c r="F4" s="123" t="s">
        <v>93</v>
      </c>
      <c r="G4" s="123" t="s">
        <v>94</v>
      </c>
      <c r="H4" s="124" t="s">
        <v>95</v>
      </c>
      <c r="I4" s="125" t="s">
        <v>96</v>
      </c>
      <c r="J4" s="125" t="s">
        <v>97</v>
      </c>
    </row>
    <row r="5" spans="1:10" ht="26.5" thickBot="1">
      <c r="A5" s="26" t="s">
        <v>416</v>
      </c>
      <c r="B5" s="27" t="s">
        <v>417</v>
      </c>
      <c r="C5" s="15" t="s">
        <v>150</v>
      </c>
      <c r="D5" s="15" t="s">
        <v>163</v>
      </c>
      <c r="E5" s="15" t="s">
        <v>205</v>
      </c>
      <c r="F5" s="15" t="str">
        <f>IF(Chosen_Class&gt;0,"M","A")</f>
        <v>M</v>
      </c>
      <c r="G5" s="15"/>
      <c r="H5" s="18"/>
      <c r="I5" s="18"/>
      <c r="J5" s="174"/>
    </row>
    <row r="6" spans="1:10" ht="26.5" thickBot="1">
      <c r="A6" s="100" t="s">
        <v>418</v>
      </c>
      <c r="B6" s="17" t="s">
        <v>419</v>
      </c>
      <c r="C6" s="18" t="s">
        <v>100</v>
      </c>
      <c r="D6" s="18" t="s">
        <v>163</v>
      </c>
      <c r="E6" s="18" t="s">
        <v>205</v>
      </c>
      <c r="F6" s="15" t="s">
        <v>102</v>
      </c>
      <c r="G6" s="15" t="str">
        <f t="shared" ref="G6:G19" si="0">LOOKUP(Chosen_Class,Method)</f>
        <v>评估</v>
      </c>
      <c r="H6" s="18"/>
      <c r="I6" s="18"/>
      <c r="J6" s="174" t="s">
        <v>105</v>
      </c>
    </row>
    <row r="7" spans="1:10" ht="26.5" thickBot="1">
      <c r="A7" s="100" t="s">
        <v>420</v>
      </c>
      <c r="B7" s="17" t="s">
        <v>421</v>
      </c>
      <c r="C7" s="18" t="s">
        <v>150</v>
      </c>
      <c r="D7" s="18" t="s">
        <v>163</v>
      </c>
      <c r="E7" s="18" t="s">
        <v>205</v>
      </c>
      <c r="F7" s="15" t="str">
        <f t="shared" ref="F7:F13" si="1">IF(Chosen_Class&gt;0,"M","A")</f>
        <v>M</v>
      </c>
      <c r="G7" s="15" t="str">
        <f t="shared" si="0"/>
        <v>评估</v>
      </c>
      <c r="H7" s="18"/>
      <c r="I7" s="18"/>
      <c r="J7" s="174" t="s">
        <v>105</v>
      </c>
    </row>
    <row r="8" spans="1:10" ht="26.5" thickBot="1">
      <c r="A8" s="100" t="s">
        <v>422</v>
      </c>
      <c r="B8" s="17" t="s">
        <v>423</v>
      </c>
      <c r="C8" s="18" t="s">
        <v>150</v>
      </c>
      <c r="D8" s="18" t="s">
        <v>163</v>
      </c>
      <c r="E8" s="18" t="s">
        <v>205</v>
      </c>
      <c r="F8" s="15" t="str">
        <f t="shared" si="1"/>
        <v>M</v>
      </c>
      <c r="G8" s="15" t="str">
        <f t="shared" si="0"/>
        <v>评估</v>
      </c>
      <c r="H8" s="18"/>
      <c r="I8" s="18"/>
      <c r="J8" s="174" t="s">
        <v>105</v>
      </c>
    </row>
    <row r="9" spans="1:10" ht="26.5" thickBot="1">
      <c r="A9" s="100" t="s">
        <v>424</v>
      </c>
      <c r="B9" s="17" t="s">
        <v>425</v>
      </c>
      <c r="C9" s="18" t="s">
        <v>150</v>
      </c>
      <c r="D9" s="18" t="s">
        <v>163</v>
      </c>
      <c r="E9" s="18" t="s">
        <v>205</v>
      </c>
      <c r="F9" s="15" t="str">
        <f t="shared" si="1"/>
        <v>M</v>
      </c>
      <c r="G9" s="15" t="str">
        <f t="shared" si="0"/>
        <v>评估</v>
      </c>
      <c r="H9" s="18"/>
      <c r="I9" s="18"/>
      <c r="J9" s="174" t="s">
        <v>105</v>
      </c>
    </row>
    <row r="10" spans="1:10" ht="39.5" thickBot="1">
      <c r="A10" s="100" t="s">
        <v>426</v>
      </c>
      <c r="B10" s="17" t="s">
        <v>427</v>
      </c>
      <c r="C10" s="18" t="s">
        <v>150</v>
      </c>
      <c r="D10" s="18" t="s">
        <v>163</v>
      </c>
      <c r="E10" s="18" t="s">
        <v>205</v>
      </c>
      <c r="F10" s="15" t="str">
        <f t="shared" si="1"/>
        <v>M</v>
      </c>
      <c r="G10" s="15" t="str">
        <f t="shared" si="0"/>
        <v>评估</v>
      </c>
      <c r="H10" s="18"/>
      <c r="I10" s="18"/>
      <c r="J10" s="174" t="s">
        <v>105</v>
      </c>
    </row>
    <row r="11" spans="1:10" ht="26.5" thickBot="1">
      <c r="A11" s="100" t="s">
        <v>428</v>
      </c>
      <c r="B11" s="17" t="s">
        <v>429</v>
      </c>
      <c r="C11" s="18" t="s">
        <v>150</v>
      </c>
      <c r="D11" s="18" t="s">
        <v>163</v>
      </c>
      <c r="E11" s="18" t="s">
        <v>205</v>
      </c>
      <c r="F11" s="15" t="str">
        <f t="shared" si="1"/>
        <v>M</v>
      </c>
      <c r="G11" s="15" t="str">
        <f t="shared" si="0"/>
        <v>评估</v>
      </c>
      <c r="H11" s="18"/>
      <c r="I11" s="18"/>
      <c r="J11" s="174" t="s">
        <v>105</v>
      </c>
    </row>
    <row r="12" spans="1:10" ht="26.5" thickBot="1">
      <c r="A12" s="100" t="s">
        <v>430</v>
      </c>
      <c r="B12" s="17" t="s">
        <v>431</v>
      </c>
      <c r="C12" s="18" t="s">
        <v>150</v>
      </c>
      <c r="D12" s="18" t="s">
        <v>101</v>
      </c>
      <c r="E12" s="18" t="s">
        <v>114</v>
      </c>
      <c r="F12" s="15" t="str">
        <f t="shared" si="1"/>
        <v>M</v>
      </c>
      <c r="G12" s="15" t="str">
        <f t="shared" si="0"/>
        <v>评估</v>
      </c>
      <c r="H12" s="18"/>
      <c r="I12" s="18"/>
      <c r="J12" s="174" t="s">
        <v>105</v>
      </c>
    </row>
    <row r="13" spans="1:10" ht="26.5" thickBot="1">
      <c r="A13" s="100" t="s">
        <v>432</v>
      </c>
      <c r="B13" s="17" t="s">
        <v>433</v>
      </c>
      <c r="C13" s="18" t="s">
        <v>150</v>
      </c>
      <c r="D13" s="18" t="s">
        <v>101</v>
      </c>
      <c r="E13" s="18" t="s">
        <v>110</v>
      </c>
      <c r="F13" s="15" t="str">
        <f t="shared" si="1"/>
        <v>M</v>
      </c>
      <c r="G13" s="15" t="str">
        <f t="shared" si="0"/>
        <v>评估</v>
      </c>
      <c r="H13" s="18"/>
      <c r="I13" s="18"/>
      <c r="J13" s="174" t="s">
        <v>105</v>
      </c>
    </row>
    <row r="14" spans="1:10" ht="26.5" thickBot="1">
      <c r="A14" s="100" t="s">
        <v>434</v>
      </c>
      <c r="B14" s="17" t="s">
        <v>435</v>
      </c>
      <c r="C14" s="18" t="s">
        <v>100</v>
      </c>
      <c r="D14" s="18" t="s">
        <v>163</v>
      </c>
      <c r="E14" s="18" t="s">
        <v>205</v>
      </c>
      <c r="F14" s="15" t="s">
        <v>102</v>
      </c>
      <c r="G14" s="15" t="str">
        <f t="shared" si="0"/>
        <v>评估</v>
      </c>
      <c r="H14" s="18"/>
      <c r="I14" s="18"/>
      <c r="J14" s="174" t="s">
        <v>105</v>
      </c>
    </row>
    <row r="15" spans="1:10" ht="26.5" thickBot="1">
      <c r="A15" s="100" t="s">
        <v>436</v>
      </c>
      <c r="B15" s="17" t="s">
        <v>437</v>
      </c>
      <c r="C15" s="18" t="s">
        <v>100</v>
      </c>
      <c r="D15" s="18" t="s">
        <v>163</v>
      </c>
      <c r="E15" s="18" t="s">
        <v>205</v>
      </c>
      <c r="F15" s="15" t="s">
        <v>102</v>
      </c>
      <c r="G15" s="15" t="str">
        <f t="shared" si="0"/>
        <v>评估</v>
      </c>
      <c r="H15" s="18"/>
      <c r="I15" s="18"/>
      <c r="J15" s="174" t="s">
        <v>105</v>
      </c>
    </row>
    <row r="16" spans="1:10" ht="26.5" thickBot="1">
      <c r="A16" s="100" t="s">
        <v>438</v>
      </c>
      <c r="B16" s="17" t="s">
        <v>439</v>
      </c>
      <c r="C16" s="18" t="s">
        <v>100</v>
      </c>
      <c r="D16" s="18" t="s">
        <v>163</v>
      </c>
      <c r="E16" s="18" t="s">
        <v>205</v>
      </c>
      <c r="F16" s="15" t="str">
        <f>IF(Chosen_Class&gt;0,"M","A")</f>
        <v>M</v>
      </c>
      <c r="G16" s="15" t="str">
        <f t="shared" si="0"/>
        <v>评估</v>
      </c>
      <c r="H16" s="18"/>
      <c r="I16" s="18"/>
      <c r="J16" s="174" t="s">
        <v>105</v>
      </c>
    </row>
    <row r="17" spans="1:10" ht="26.5" thickBot="1">
      <c r="A17" s="100" t="s">
        <v>440</v>
      </c>
      <c r="B17" s="17" t="s">
        <v>441</v>
      </c>
      <c r="C17" s="18" t="s">
        <v>150</v>
      </c>
      <c r="D17" s="18" t="s">
        <v>163</v>
      </c>
      <c r="E17" s="18" t="s">
        <v>205</v>
      </c>
      <c r="F17" s="15" t="str">
        <f>IF(Chosen_Class&gt;0,"M","A")</f>
        <v>M</v>
      </c>
      <c r="G17" s="15" t="str">
        <f t="shared" si="0"/>
        <v>评估</v>
      </c>
      <c r="H17" s="18"/>
      <c r="I17" s="18"/>
      <c r="J17" s="174" t="s">
        <v>105</v>
      </c>
    </row>
    <row r="18" spans="1:10" ht="26.5" thickBot="1">
      <c r="A18" s="100" t="s">
        <v>442</v>
      </c>
      <c r="B18" s="17" t="s">
        <v>443</v>
      </c>
      <c r="C18" s="18" t="s">
        <v>150</v>
      </c>
      <c r="D18" s="18" t="s">
        <v>163</v>
      </c>
      <c r="E18" s="18" t="s">
        <v>205</v>
      </c>
      <c r="F18" s="15" t="str">
        <f>IF(Chosen_Class&gt;0,"M","A")</f>
        <v>M</v>
      </c>
      <c r="G18" s="15" t="str">
        <f t="shared" si="0"/>
        <v>评估</v>
      </c>
      <c r="H18" s="18"/>
      <c r="I18" s="18"/>
      <c r="J18" s="174" t="s">
        <v>105</v>
      </c>
    </row>
    <row r="19" spans="1:10" ht="26.5" thickBot="1">
      <c r="A19" s="100" t="s">
        <v>444</v>
      </c>
      <c r="B19" s="17" t="s">
        <v>252</v>
      </c>
      <c r="C19" s="18" t="s">
        <v>150</v>
      </c>
      <c r="D19" s="18" t="s">
        <v>101</v>
      </c>
      <c r="E19" s="18" t="s">
        <v>110</v>
      </c>
      <c r="F19" s="15" t="str">
        <f>IF(Chosen_Class&gt;0,"M","A")</f>
        <v>M</v>
      </c>
      <c r="G19" s="15" t="str">
        <f t="shared" si="0"/>
        <v>评估</v>
      </c>
      <c r="H19" s="18"/>
      <c r="I19" s="18"/>
      <c r="J19" s="174" t="s">
        <v>105</v>
      </c>
    </row>
  </sheetData>
  <mergeCells count="2">
    <mergeCell ref="I3:J3"/>
    <mergeCell ref="A3:E3"/>
  </mergeCells>
  <phoneticPr fontId="27" type="noConversion"/>
  <dataValidations count="1">
    <dataValidation type="list" allowBlank="1" showInputMessage="1" showErrorMessage="1" sqref="J5:J19">
      <formula1>status</formula1>
    </dataValidation>
  </dataValidations>
  <printOptions horizontalCentered="1"/>
  <pageMargins left="0.70866141732283472" right="0.70866141732283472" top="0.74803149606299213" bottom="0.74803149606299213" header="0.31496062992125984" footer="0.31496062992125984"/>
  <pageSetup paperSize="9" scale="65" orientation="landscape" horizontalDpi="4294967293" verticalDpi="0" r:id="rId1"/>
  <headerFooter>
    <oddHeader>&amp;C&amp;F</oddHeader>
    <oddFooter>&amp;L(c) 版权所有 IoT Security Foundation&amp;C由评估员编写&amp;D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3"/>
  <sheetViews>
    <sheetView zoomScale="90" zoomScaleNormal="90" workbookViewId="0">
      <selection activeCell="N7" sqref="N7"/>
    </sheetView>
  </sheetViews>
  <sheetFormatPr defaultRowHeight="13"/>
  <cols>
    <col min="2" max="2" width="65.69921875" customWidth="1"/>
    <col min="3" max="3" width="15.3984375" customWidth="1"/>
    <col min="4" max="4" width="18.59765625" customWidth="1"/>
    <col min="5" max="5" width="18" customWidth="1"/>
    <col min="6" max="7" width="12.69921875" customWidth="1"/>
    <col min="8" max="10" width="15.09765625" customWidth="1"/>
  </cols>
  <sheetData>
    <row r="1" spans="1:10" ht="17.5">
      <c r="B1" s="87" t="str">
        <f>Assessee</f>
        <v>&lt;插入 OEM 或被评估者名称&gt;</v>
      </c>
      <c r="C1" s="87" t="str">
        <f>Product</f>
        <v>&lt;插入产品名称/型号&gt;</v>
      </c>
      <c r="F1" s="141" t="s">
        <v>72</v>
      </c>
      <c r="G1" s="87"/>
      <c r="H1" s="102">
        <f>Chosen_Class</f>
        <v>2</v>
      </c>
      <c r="I1" s="102" t="s">
        <v>64</v>
      </c>
    </row>
    <row r="2" spans="1:10" ht="13.5" thickBot="1"/>
    <row r="3" spans="1:10" ht="18" thickBot="1">
      <c r="A3" s="253" t="s">
        <v>445</v>
      </c>
      <c r="B3" s="254"/>
      <c r="C3" s="254"/>
      <c r="D3" s="254"/>
      <c r="E3" s="254"/>
      <c r="F3" s="143"/>
      <c r="G3" s="142"/>
      <c r="H3" s="197">
        <f xml:space="preserve"> COUNTIF(J5:J13, "Open")</f>
        <v>0</v>
      </c>
      <c r="I3" s="249" t="str">
        <f>IF(H3&gt;0,"Incomplete", "Complete")</f>
        <v>Complete</v>
      </c>
      <c r="J3" s="250"/>
    </row>
    <row r="4" spans="1:10" ht="26.5" thickBot="1">
      <c r="A4" s="14" t="s">
        <v>89</v>
      </c>
      <c r="B4" s="170" t="s">
        <v>90</v>
      </c>
      <c r="C4" s="171" t="s">
        <v>201</v>
      </c>
      <c r="D4" s="171" t="s">
        <v>91</v>
      </c>
      <c r="E4" s="198" t="s">
        <v>92</v>
      </c>
      <c r="F4" s="123" t="s">
        <v>93</v>
      </c>
      <c r="G4" s="123" t="s">
        <v>94</v>
      </c>
      <c r="H4" s="124" t="s">
        <v>95</v>
      </c>
      <c r="I4" s="125" t="s">
        <v>96</v>
      </c>
      <c r="J4" s="125" t="s">
        <v>97</v>
      </c>
    </row>
    <row r="5" spans="1:10" ht="39.5" thickBot="1">
      <c r="A5" s="26" t="s">
        <v>446</v>
      </c>
      <c r="B5" s="27" t="s">
        <v>447</v>
      </c>
      <c r="C5" s="15" t="s">
        <v>150</v>
      </c>
      <c r="D5" s="15" t="s">
        <v>163</v>
      </c>
      <c r="E5" s="15" t="s">
        <v>205</v>
      </c>
      <c r="F5" s="15" t="str">
        <f>IF(Chosen_Class&gt;0,"M","A")</f>
        <v>M</v>
      </c>
      <c r="G5" s="15"/>
      <c r="H5" s="18"/>
      <c r="I5" s="18"/>
      <c r="J5" s="174" t="s">
        <v>105</v>
      </c>
    </row>
    <row r="6" spans="1:10" ht="39.5" thickBot="1">
      <c r="A6" s="100" t="s">
        <v>448</v>
      </c>
      <c r="B6" s="17" t="s">
        <v>449</v>
      </c>
      <c r="C6" s="18" t="s">
        <v>150</v>
      </c>
      <c r="D6" s="18" t="s">
        <v>163</v>
      </c>
      <c r="E6" s="18" t="s">
        <v>205</v>
      </c>
      <c r="F6" s="15" t="s">
        <v>102</v>
      </c>
      <c r="G6" s="15" t="str">
        <f t="shared" ref="G6:G13" si="0">LOOKUP(Chosen_Class,Method)</f>
        <v>评估</v>
      </c>
      <c r="H6" s="18"/>
      <c r="I6" s="18"/>
      <c r="J6" s="174" t="s">
        <v>105</v>
      </c>
    </row>
    <row r="7" spans="1:10" ht="39.5" thickBot="1">
      <c r="A7" s="100" t="s">
        <v>450</v>
      </c>
      <c r="B7" s="17" t="s">
        <v>451</v>
      </c>
      <c r="C7" s="18" t="s">
        <v>150</v>
      </c>
      <c r="D7" s="18" t="s">
        <v>163</v>
      </c>
      <c r="E7" s="18" t="s">
        <v>205</v>
      </c>
      <c r="F7" s="15" t="str">
        <f t="shared" ref="F7:F12" si="1">IF(Chosen_Class&gt;0,"M","A")</f>
        <v>M</v>
      </c>
      <c r="G7" s="15" t="str">
        <f t="shared" si="0"/>
        <v>评估</v>
      </c>
      <c r="H7" s="18"/>
      <c r="I7" s="18"/>
      <c r="J7" s="174" t="s">
        <v>105</v>
      </c>
    </row>
    <row r="8" spans="1:10" ht="39.5" thickBot="1">
      <c r="A8" s="100" t="s">
        <v>452</v>
      </c>
      <c r="B8" s="17" t="s">
        <v>453</v>
      </c>
      <c r="C8" s="18" t="s">
        <v>150</v>
      </c>
      <c r="D8" s="18" t="s">
        <v>163</v>
      </c>
      <c r="E8" s="18" t="s">
        <v>205</v>
      </c>
      <c r="F8" s="15" t="str">
        <f t="shared" si="1"/>
        <v>M</v>
      </c>
      <c r="G8" s="15" t="str">
        <f t="shared" si="0"/>
        <v>评估</v>
      </c>
      <c r="H8" s="18"/>
      <c r="I8" s="18"/>
      <c r="J8" s="174" t="s">
        <v>105</v>
      </c>
    </row>
    <row r="9" spans="1:10" ht="39.5" thickBot="1">
      <c r="A9" s="100" t="s">
        <v>454</v>
      </c>
      <c r="B9" s="17" t="s">
        <v>455</v>
      </c>
      <c r="C9" s="18" t="s">
        <v>150</v>
      </c>
      <c r="D9" s="18" t="s">
        <v>163</v>
      </c>
      <c r="E9" s="18" t="s">
        <v>205</v>
      </c>
      <c r="F9" s="15" t="str">
        <f t="shared" si="1"/>
        <v>M</v>
      </c>
      <c r="G9" s="15" t="str">
        <f t="shared" si="0"/>
        <v>评估</v>
      </c>
      <c r="H9" s="18"/>
      <c r="I9" s="18"/>
      <c r="J9" s="174" t="s">
        <v>105</v>
      </c>
    </row>
    <row r="10" spans="1:10" ht="39.5" thickBot="1">
      <c r="A10" s="100" t="s">
        <v>456</v>
      </c>
      <c r="B10" s="17" t="s">
        <v>429</v>
      </c>
      <c r="C10" s="18" t="s">
        <v>150</v>
      </c>
      <c r="D10" s="18" t="s">
        <v>163</v>
      </c>
      <c r="E10" s="18" t="s">
        <v>205</v>
      </c>
      <c r="F10" s="15" t="str">
        <f t="shared" si="1"/>
        <v>M</v>
      </c>
      <c r="G10" s="15" t="str">
        <f t="shared" si="0"/>
        <v>评估</v>
      </c>
      <c r="H10" s="18"/>
      <c r="I10" s="18"/>
      <c r="J10" s="174" t="s">
        <v>105</v>
      </c>
    </row>
    <row r="11" spans="1:10" ht="26.5" thickBot="1">
      <c r="A11" s="100" t="s">
        <v>457</v>
      </c>
      <c r="B11" s="17" t="s">
        <v>435</v>
      </c>
      <c r="C11" s="18" t="s">
        <v>100</v>
      </c>
      <c r="D11" s="18" t="s">
        <v>163</v>
      </c>
      <c r="E11" s="18" t="s">
        <v>205</v>
      </c>
      <c r="F11" s="15" t="str">
        <f t="shared" si="1"/>
        <v>M</v>
      </c>
      <c r="G11" s="15" t="str">
        <f t="shared" si="0"/>
        <v>评估</v>
      </c>
      <c r="H11" s="18"/>
      <c r="I11" s="18"/>
      <c r="J11" s="174" t="s">
        <v>105</v>
      </c>
    </row>
    <row r="12" spans="1:10" ht="39.5" thickBot="1">
      <c r="A12" s="100" t="s">
        <v>458</v>
      </c>
      <c r="B12" s="17" t="s">
        <v>459</v>
      </c>
      <c r="C12" s="29" t="s">
        <v>150</v>
      </c>
      <c r="D12" s="15" t="s">
        <v>163</v>
      </c>
      <c r="E12" s="15" t="s">
        <v>205</v>
      </c>
      <c r="F12" s="15" t="str">
        <f t="shared" si="1"/>
        <v>M</v>
      </c>
      <c r="G12" s="15" t="str">
        <f t="shared" si="0"/>
        <v>评估</v>
      </c>
      <c r="H12" s="18"/>
      <c r="I12" s="18"/>
      <c r="J12" s="174" t="s">
        <v>105</v>
      </c>
    </row>
    <row r="13" spans="1:10" ht="26.5" thickBot="1">
      <c r="A13" s="100" t="s">
        <v>460</v>
      </c>
      <c r="B13" s="17" t="s">
        <v>461</v>
      </c>
      <c r="C13" s="18" t="s">
        <v>100</v>
      </c>
      <c r="D13" s="18" t="s">
        <v>163</v>
      </c>
      <c r="E13" s="18" t="s">
        <v>205</v>
      </c>
      <c r="F13" s="15" t="s">
        <v>102</v>
      </c>
      <c r="G13" s="15" t="str">
        <f t="shared" si="0"/>
        <v>评估</v>
      </c>
      <c r="H13" s="18"/>
      <c r="I13" s="18"/>
      <c r="J13" s="174" t="s">
        <v>105</v>
      </c>
    </row>
  </sheetData>
  <mergeCells count="2">
    <mergeCell ref="I3:J3"/>
    <mergeCell ref="A3:E3"/>
  </mergeCells>
  <phoneticPr fontId="27" type="noConversion"/>
  <dataValidations count="1">
    <dataValidation type="list" allowBlank="1" showInputMessage="1" showErrorMessage="1" sqref="J5:J13">
      <formula1>status</formula1>
    </dataValidation>
  </dataValidations>
  <printOptions horizontalCentered="1"/>
  <pageMargins left="0.70866141732283472" right="0.70866141732283472" top="0.74803149606299213" bottom="0.74803149606299213" header="0.31496062992125984" footer="0.31496062992125984"/>
  <pageSetup paperSize="9" scale="67" orientation="landscape" horizontalDpi="4294967293" verticalDpi="0" r:id="rId1"/>
  <headerFooter>
    <oddHeader>&amp;C&amp;F</oddHeader>
    <oddFooter>&amp;L(c) 版权所有 IoT Security Foundation&amp;C由评估员编写&amp;D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9"/>
  <sheetViews>
    <sheetView topLeftCell="A10" zoomScale="90" zoomScaleNormal="90" workbookViewId="0">
      <selection activeCell="E7" sqref="E7"/>
    </sheetView>
  </sheetViews>
  <sheetFormatPr defaultRowHeight="13"/>
  <cols>
    <col min="2" max="2" width="75.59765625" customWidth="1"/>
    <col min="3" max="3" width="13.8984375" customWidth="1"/>
    <col min="4" max="4" width="13.3984375" customWidth="1"/>
    <col min="5" max="5" width="22.59765625" customWidth="1"/>
    <col min="6" max="7" width="12.69921875" customWidth="1"/>
    <col min="8" max="8" width="36.69921875" customWidth="1"/>
    <col min="9" max="9" width="40.69921875" customWidth="1"/>
    <col min="10" max="10" width="25.296875" customWidth="1"/>
  </cols>
  <sheetData>
    <row r="1" spans="1:10" ht="17.5">
      <c r="B1" s="87" t="str">
        <f>Assessee</f>
        <v>&lt;插入 OEM 或被评估者名称&gt;</v>
      </c>
      <c r="C1" s="87" t="str">
        <f>Product</f>
        <v>&lt;插入产品名称/型号&gt;</v>
      </c>
      <c r="F1" s="141" t="s">
        <v>72</v>
      </c>
      <c r="G1" s="87"/>
      <c r="H1" s="102">
        <f>Chosen_Class</f>
        <v>2</v>
      </c>
      <c r="I1" s="102" t="s">
        <v>64</v>
      </c>
    </row>
    <row r="2" spans="1:10" ht="13.5" thickBot="1"/>
    <row r="3" spans="1:10" ht="18.75" customHeight="1" thickBot="1">
      <c r="A3" s="253" t="s">
        <v>462</v>
      </c>
      <c r="B3" s="254"/>
      <c r="C3" s="254"/>
      <c r="D3" s="254"/>
      <c r="E3" s="254"/>
      <c r="F3" s="143"/>
      <c r="G3" s="142"/>
      <c r="H3" s="197">
        <f xml:space="preserve"> COUNTIF(J5:J13, "Open")</f>
        <v>0</v>
      </c>
      <c r="I3" s="249" t="str">
        <f>IF(H3&gt;0,"Incomplete", "Complete")</f>
        <v>Complete</v>
      </c>
      <c r="J3" s="250"/>
    </row>
    <row r="4" spans="1:10" ht="26.5" thickBot="1">
      <c r="A4" s="14" t="s">
        <v>89</v>
      </c>
      <c r="B4" s="170" t="s">
        <v>90</v>
      </c>
      <c r="C4" s="171" t="s">
        <v>201</v>
      </c>
      <c r="D4" s="171" t="s">
        <v>91</v>
      </c>
      <c r="E4" s="171" t="s">
        <v>463</v>
      </c>
      <c r="F4" s="123" t="s">
        <v>93</v>
      </c>
      <c r="G4" s="123" t="s">
        <v>94</v>
      </c>
      <c r="H4" s="124" t="s">
        <v>95</v>
      </c>
      <c r="I4" s="125" t="s">
        <v>96</v>
      </c>
      <c r="J4" s="125" t="s">
        <v>97</v>
      </c>
    </row>
    <row r="5" spans="1:10" ht="35.25" customHeight="1" thickBot="1">
      <c r="A5" s="188" t="s">
        <v>464</v>
      </c>
      <c r="B5" s="186" t="s">
        <v>465</v>
      </c>
      <c r="C5" s="185" t="s">
        <v>100</v>
      </c>
      <c r="D5" s="104" t="s">
        <v>466</v>
      </c>
      <c r="E5" s="104" t="s">
        <v>467</v>
      </c>
      <c r="F5" s="104" t="str">
        <f>IF(Chosen_Class&gt;0,"M","A")</f>
        <v>M</v>
      </c>
      <c r="G5" s="138" t="str">
        <f t="shared" ref="G5:G19" si="0">LOOKUP(Chosen_Class,Method)</f>
        <v>评估</v>
      </c>
      <c r="H5" s="98"/>
      <c r="I5" s="98"/>
      <c r="J5" s="203" t="s">
        <v>105</v>
      </c>
    </row>
    <row r="6" spans="1:10" ht="39.75" customHeight="1" thickBot="1">
      <c r="A6" s="188" t="s">
        <v>468</v>
      </c>
      <c r="B6" s="186" t="s">
        <v>469</v>
      </c>
      <c r="C6" s="199" t="s">
        <v>150</v>
      </c>
      <c r="D6" s="192" t="s">
        <v>466</v>
      </c>
      <c r="E6" s="206" t="s">
        <v>467</v>
      </c>
      <c r="F6" s="189" t="str">
        <f>IF(Chosen_Class&gt;0,"M","A")</f>
        <v>M</v>
      </c>
      <c r="G6" s="138" t="str">
        <f t="shared" si="0"/>
        <v>评估</v>
      </c>
      <c r="H6" s="138"/>
      <c r="I6" s="138"/>
      <c r="J6" s="139" t="s">
        <v>105</v>
      </c>
    </row>
    <row r="7" spans="1:10" ht="33" customHeight="1" thickBot="1">
      <c r="A7" s="188" t="s">
        <v>470</v>
      </c>
      <c r="B7" s="186" t="s">
        <v>471</v>
      </c>
      <c r="C7" s="199" t="s">
        <v>100</v>
      </c>
      <c r="D7" s="204" t="s">
        <v>466</v>
      </c>
      <c r="E7" s="204" t="s">
        <v>467</v>
      </c>
      <c r="F7" s="18" t="s">
        <v>102</v>
      </c>
      <c r="G7" s="18" t="str">
        <f t="shared" si="0"/>
        <v>评估</v>
      </c>
      <c r="H7" s="18"/>
      <c r="I7" s="18"/>
      <c r="J7" s="205" t="s">
        <v>105</v>
      </c>
    </row>
    <row r="8" spans="1:10" ht="29.25" customHeight="1" thickBot="1">
      <c r="A8" s="188" t="s">
        <v>472</v>
      </c>
      <c r="B8" s="186" t="s">
        <v>473</v>
      </c>
      <c r="C8" s="185" t="s">
        <v>100</v>
      </c>
      <c r="D8" s="189" t="s">
        <v>466</v>
      </c>
      <c r="E8" s="189" t="s">
        <v>467</v>
      </c>
      <c r="F8" s="15" t="s">
        <v>102</v>
      </c>
      <c r="G8" s="15" t="str">
        <f t="shared" si="0"/>
        <v>评估</v>
      </c>
      <c r="H8" s="18"/>
      <c r="I8" s="18"/>
      <c r="J8" s="174" t="s">
        <v>105</v>
      </c>
    </row>
    <row r="9" spans="1:10" ht="48.75" customHeight="1" thickBot="1">
      <c r="A9" s="190" t="s">
        <v>474</v>
      </c>
      <c r="B9" s="194" t="s">
        <v>475</v>
      </c>
      <c r="C9" s="189" t="s">
        <v>150</v>
      </c>
      <c r="D9" s="189" t="s">
        <v>101</v>
      </c>
      <c r="E9" s="189" t="s">
        <v>114</v>
      </c>
      <c r="F9" s="15" t="str">
        <f>IF(Chosen_Class&gt;0,"M","A")</f>
        <v>M</v>
      </c>
      <c r="G9" s="15" t="str">
        <f t="shared" si="0"/>
        <v>评估</v>
      </c>
      <c r="H9" s="18"/>
      <c r="I9" s="18"/>
      <c r="J9" s="174" t="s">
        <v>105</v>
      </c>
    </row>
    <row r="10" spans="1:10" ht="40.5" customHeight="1" thickBot="1">
      <c r="A10" s="100" t="s">
        <v>476</v>
      </c>
      <c r="B10" s="17" t="s">
        <v>477</v>
      </c>
      <c r="C10" s="18" t="s">
        <v>150</v>
      </c>
      <c r="D10" s="18" t="s">
        <v>478</v>
      </c>
      <c r="E10" s="18" t="s">
        <v>110</v>
      </c>
      <c r="F10" s="15" t="str">
        <f>IF(Chosen_Class&gt;0,"M","A")</f>
        <v>M</v>
      </c>
      <c r="G10" s="15" t="str">
        <f t="shared" si="0"/>
        <v>评估</v>
      </c>
      <c r="H10" s="18"/>
      <c r="I10" s="18"/>
      <c r="J10" s="174" t="s">
        <v>105</v>
      </c>
    </row>
    <row r="11" spans="1:10" ht="26.5" thickBot="1">
      <c r="A11" s="100" t="s">
        <v>479</v>
      </c>
      <c r="B11" s="17" t="s">
        <v>480</v>
      </c>
      <c r="C11" s="18" t="s">
        <v>100</v>
      </c>
      <c r="D11" s="18" t="s">
        <v>163</v>
      </c>
      <c r="E11" s="18" t="s">
        <v>205</v>
      </c>
      <c r="F11" s="15" t="s">
        <v>102</v>
      </c>
      <c r="G11" s="15" t="str">
        <f t="shared" si="0"/>
        <v>评估</v>
      </c>
      <c r="H11" s="18"/>
      <c r="I11" s="18"/>
      <c r="J11" s="174" t="s">
        <v>105</v>
      </c>
    </row>
    <row r="12" spans="1:10" ht="27" customHeight="1" thickBot="1">
      <c r="A12" s="100" t="s">
        <v>481</v>
      </c>
      <c r="B12" s="17" t="s">
        <v>482</v>
      </c>
      <c r="C12" s="18" t="s">
        <v>100</v>
      </c>
      <c r="D12" s="189" t="s">
        <v>466</v>
      </c>
      <c r="E12" s="189" t="s">
        <v>483</v>
      </c>
      <c r="F12" s="15" t="s">
        <v>102</v>
      </c>
      <c r="G12" s="15" t="str">
        <f t="shared" si="0"/>
        <v>评估</v>
      </c>
      <c r="H12" s="18"/>
      <c r="I12" s="18"/>
      <c r="J12" s="174" t="s">
        <v>105</v>
      </c>
    </row>
    <row r="13" spans="1:10" ht="26.5" thickBot="1">
      <c r="A13" s="100" t="s">
        <v>484</v>
      </c>
      <c r="B13" s="17" t="s">
        <v>485</v>
      </c>
      <c r="C13" s="18" t="s">
        <v>136</v>
      </c>
      <c r="D13" s="18" t="s">
        <v>101</v>
      </c>
      <c r="E13" s="18" t="s">
        <v>110</v>
      </c>
      <c r="F13" s="15" t="s">
        <v>137</v>
      </c>
      <c r="G13" s="15" t="str">
        <f t="shared" si="0"/>
        <v>评估</v>
      </c>
      <c r="H13" s="18"/>
      <c r="I13" s="18"/>
      <c r="J13" s="174" t="s">
        <v>105</v>
      </c>
    </row>
    <row r="14" spans="1:10" ht="26.5" thickBot="1">
      <c r="A14" s="100" t="s">
        <v>486</v>
      </c>
      <c r="B14" s="17" t="s">
        <v>487</v>
      </c>
      <c r="C14" s="18" t="s">
        <v>100</v>
      </c>
      <c r="D14" s="18" t="s">
        <v>101</v>
      </c>
      <c r="E14" s="18" t="s">
        <v>110</v>
      </c>
      <c r="F14" s="15" t="s">
        <v>102</v>
      </c>
      <c r="G14" s="15" t="str">
        <f t="shared" si="0"/>
        <v>评估</v>
      </c>
      <c r="H14" s="18"/>
      <c r="I14" s="18"/>
      <c r="J14" s="174" t="s">
        <v>105</v>
      </c>
    </row>
    <row r="15" spans="1:10" ht="39.5" thickBot="1">
      <c r="A15" s="100" t="s">
        <v>488</v>
      </c>
      <c r="B15" s="17" t="s">
        <v>489</v>
      </c>
      <c r="C15" s="18" t="s">
        <v>150</v>
      </c>
      <c r="D15" s="18" t="s">
        <v>478</v>
      </c>
      <c r="E15" s="18" t="s">
        <v>110</v>
      </c>
      <c r="F15" s="15" t="str">
        <f>IF(Chosen_Class&gt;0,"M","A")</f>
        <v>M</v>
      </c>
      <c r="G15" s="15" t="str">
        <f t="shared" si="0"/>
        <v>评估</v>
      </c>
      <c r="H15" s="18"/>
      <c r="I15" s="18"/>
      <c r="J15" s="174" t="s">
        <v>105</v>
      </c>
    </row>
    <row r="16" spans="1:10" ht="60.75" customHeight="1" thickBot="1">
      <c r="A16" s="100" t="s">
        <v>490</v>
      </c>
      <c r="B16" s="17" t="s">
        <v>491</v>
      </c>
      <c r="C16" s="18" t="s">
        <v>150</v>
      </c>
      <c r="D16" s="18" t="s">
        <v>101</v>
      </c>
      <c r="E16" s="18" t="s">
        <v>110</v>
      </c>
      <c r="F16" s="15" t="str">
        <f>IF(Chosen_Class&gt;0,"M","A")</f>
        <v>M</v>
      </c>
      <c r="G16" s="15" t="str">
        <f t="shared" si="0"/>
        <v>评估</v>
      </c>
      <c r="H16" s="18"/>
      <c r="I16" s="18"/>
      <c r="J16" s="174" t="s">
        <v>105</v>
      </c>
    </row>
    <row r="17" spans="1:10" ht="26.5" thickBot="1">
      <c r="A17" s="99" t="s">
        <v>492</v>
      </c>
      <c r="B17" s="135" t="s">
        <v>493</v>
      </c>
      <c r="C17" s="98" t="s">
        <v>100</v>
      </c>
      <c r="D17" s="98" t="s">
        <v>295</v>
      </c>
      <c r="E17" s="98" t="s">
        <v>205</v>
      </c>
      <c r="F17" s="15" t="s">
        <v>102</v>
      </c>
      <c r="G17" s="15" t="str">
        <f t="shared" si="0"/>
        <v>评估</v>
      </c>
      <c r="H17" s="18"/>
      <c r="I17" s="18"/>
      <c r="J17" s="174" t="s">
        <v>105</v>
      </c>
    </row>
    <row r="18" spans="1:10" ht="33.75" customHeight="1" thickBot="1">
      <c r="A18" s="136" t="s">
        <v>494</v>
      </c>
      <c r="B18" s="200" t="s">
        <v>495</v>
      </c>
      <c r="C18" s="201" t="s">
        <v>100</v>
      </c>
      <c r="D18" s="201" t="s">
        <v>163</v>
      </c>
      <c r="E18" s="202" t="s">
        <v>205</v>
      </c>
      <c r="F18" s="15" t="s">
        <v>102</v>
      </c>
      <c r="G18" s="15" t="str">
        <f t="shared" si="0"/>
        <v>评估</v>
      </c>
      <c r="H18" s="18"/>
      <c r="I18" s="18"/>
      <c r="J18" s="174" t="s">
        <v>105</v>
      </c>
    </row>
    <row r="19" spans="1:10" ht="26.5" thickBot="1">
      <c r="A19" s="100" t="s">
        <v>496</v>
      </c>
      <c r="B19" s="17" t="s">
        <v>497</v>
      </c>
      <c r="C19" s="18" t="s">
        <v>136</v>
      </c>
      <c r="D19" s="18" t="s">
        <v>101</v>
      </c>
      <c r="E19" s="18" t="s">
        <v>110</v>
      </c>
      <c r="F19" s="15" t="s">
        <v>137</v>
      </c>
      <c r="G19" s="15" t="str">
        <f t="shared" si="0"/>
        <v>评估</v>
      </c>
      <c r="H19" s="18"/>
      <c r="I19" s="18"/>
      <c r="J19" s="174" t="s">
        <v>105</v>
      </c>
    </row>
  </sheetData>
  <mergeCells count="2">
    <mergeCell ref="I3:J3"/>
    <mergeCell ref="A3:E3"/>
  </mergeCells>
  <phoneticPr fontId="27" type="noConversion"/>
  <dataValidations count="1">
    <dataValidation type="list" allowBlank="1" showInputMessage="1" showErrorMessage="1" sqref="J5:J19">
      <formula1>status</formula1>
    </dataValidation>
  </dataValidations>
  <printOptions horizontalCentered="1"/>
  <pageMargins left="0.70866141732283472" right="0.70866141732283472" top="0.74803149606299213" bottom="0.74803149606299213" header="0.31496062992125984" footer="0.31496062992125984"/>
  <pageSetup paperSize="9" scale="50" orientation="landscape" horizontalDpi="4294967293" verticalDpi="0" r:id="rId1"/>
  <headerFooter>
    <oddHeader>&amp;C&amp;F</oddHeader>
    <oddFooter>&amp;L(c) 版权所有 IoT Security Foundation&amp;C由评估员编写&amp;D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8"/>
  <sheetViews>
    <sheetView workbookViewId="0">
      <selection sqref="A1:XFD1"/>
    </sheetView>
  </sheetViews>
  <sheetFormatPr defaultRowHeight="13"/>
  <cols>
    <col min="2" max="2" width="65.69921875" customWidth="1"/>
    <col min="3" max="3" width="14.59765625" customWidth="1"/>
    <col min="4" max="4" width="15.69921875" style="89" customWidth="1"/>
    <col min="5" max="5" width="17.8984375" customWidth="1"/>
    <col min="6" max="7" width="14.69921875" customWidth="1"/>
    <col min="8" max="10" width="15.09765625" customWidth="1"/>
  </cols>
  <sheetData>
    <row r="1" spans="1:10" ht="17.5">
      <c r="B1" s="87" t="str">
        <f>Assessee</f>
        <v>&lt;插入 OEM 或被评估者名称&gt;</v>
      </c>
      <c r="C1" s="87" t="str">
        <f>Product</f>
        <v>&lt;插入产品名称/型号&gt;</v>
      </c>
      <c r="D1"/>
      <c r="F1" s="141" t="s">
        <v>72</v>
      </c>
      <c r="G1" s="87"/>
      <c r="H1" s="102">
        <f>Chosen_Class</f>
        <v>2</v>
      </c>
      <c r="I1" s="102" t="s">
        <v>64</v>
      </c>
    </row>
    <row r="2" spans="1:10" ht="13.5" thickBot="1"/>
    <row r="3" spans="1:10" ht="18" thickBot="1">
      <c r="A3" s="253" t="s">
        <v>498</v>
      </c>
      <c r="B3" s="254"/>
      <c r="C3" s="254"/>
      <c r="D3" s="254"/>
      <c r="E3" s="254"/>
      <c r="F3" s="143"/>
      <c r="G3" s="142"/>
      <c r="H3" s="197">
        <f xml:space="preserve"> COUNTIF(J5:J13, "Open")</f>
        <v>0</v>
      </c>
      <c r="I3" s="249" t="str">
        <f>IF(H3&gt;0,"Incomplete", "Complete")</f>
        <v>Complete</v>
      </c>
      <c r="J3" s="250"/>
    </row>
    <row r="4" spans="1:10" ht="24.75" customHeight="1" thickBot="1">
      <c r="A4" s="14" t="s">
        <v>89</v>
      </c>
      <c r="B4" s="170" t="s">
        <v>90</v>
      </c>
      <c r="C4" s="171" t="s">
        <v>72</v>
      </c>
      <c r="D4" s="171" t="s">
        <v>91</v>
      </c>
      <c r="E4" s="171" t="s">
        <v>92</v>
      </c>
      <c r="F4" s="123" t="s">
        <v>93</v>
      </c>
      <c r="G4" s="123" t="s">
        <v>94</v>
      </c>
      <c r="H4" s="124" t="s">
        <v>95</v>
      </c>
      <c r="I4" s="125" t="s">
        <v>96</v>
      </c>
      <c r="J4" s="125" t="s">
        <v>97</v>
      </c>
    </row>
    <row r="5" spans="1:10" ht="55.5" customHeight="1" thickBot="1">
      <c r="A5" s="188" t="s">
        <v>499</v>
      </c>
      <c r="B5" s="186" t="s">
        <v>500</v>
      </c>
      <c r="C5" s="185" t="s">
        <v>113</v>
      </c>
      <c r="D5" s="104" t="s">
        <v>501</v>
      </c>
      <c r="E5" s="104" t="s">
        <v>502</v>
      </c>
      <c r="F5" s="104" t="str">
        <f>IF(Chosen_Class&gt;1,"M","A")</f>
        <v>M</v>
      </c>
      <c r="G5" s="138" t="str">
        <f t="shared" ref="G5:G38" si="0">LOOKUP(Chosen_Class,Method)</f>
        <v>评估</v>
      </c>
      <c r="H5" s="98"/>
      <c r="I5" s="98"/>
      <c r="J5" s="203" t="s">
        <v>105</v>
      </c>
    </row>
    <row r="6" spans="1:10" ht="33" customHeight="1" thickBot="1">
      <c r="A6" s="188" t="s">
        <v>503</v>
      </c>
      <c r="B6" s="186" t="s">
        <v>504</v>
      </c>
      <c r="C6" s="185" t="s">
        <v>150</v>
      </c>
      <c r="D6" s="185" t="s">
        <v>163</v>
      </c>
      <c r="E6" s="185" t="s">
        <v>205</v>
      </c>
      <c r="F6" s="189" t="str">
        <f>IF(Chosen_Class&gt;0,"M","A")</f>
        <v>M</v>
      </c>
      <c r="G6" s="138" t="str">
        <f t="shared" si="0"/>
        <v>评估</v>
      </c>
      <c r="H6" s="138"/>
      <c r="I6" s="138"/>
      <c r="J6" s="139" t="s">
        <v>105</v>
      </c>
    </row>
    <row r="7" spans="1:10" ht="33" customHeight="1" thickBot="1">
      <c r="A7" s="188" t="s">
        <v>505</v>
      </c>
      <c r="B7" s="186" t="s">
        <v>506</v>
      </c>
      <c r="C7" s="185" t="s">
        <v>150</v>
      </c>
      <c r="D7" s="185" t="s">
        <v>163</v>
      </c>
      <c r="E7" s="185" t="s">
        <v>205</v>
      </c>
      <c r="F7" s="189" t="str">
        <f>IF(Chosen_Class&gt;0,"M","A")</f>
        <v>M</v>
      </c>
      <c r="G7" s="18" t="str">
        <f t="shared" si="0"/>
        <v>评估</v>
      </c>
      <c r="H7" s="18"/>
      <c r="I7" s="18"/>
      <c r="J7" s="205" t="s">
        <v>105</v>
      </c>
    </row>
    <row r="8" spans="1:10" ht="24.75" customHeight="1" thickBot="1">
      <c r="A8" s="188" t="s">
        <v>507</v>
      </c>
      <c r="B8" s="186" t="s">
        <v>508</v>
      </c>
      <c r="C8" s="185" t="s">
        <v>150</v>
      </c>
      <c r="D8" s="185" t="s">
        <v>163</v>
      </c>
      <c r="E8" s="185" t="s">
        <v>205</v>
      </c>
      <c r="F8" s="189" t="str">
        <f>IF(Chosen_Class&gt;0,"M","A")</f>
        <v>M</v>
      </c>
      <c r="G8" s="15" t="str">
        <f t="shared" si="0"/>
        <v>评估</v>
      </c>
      <c r="H8" s="18"/>
      <c r="I8" s="18"/>
      <c r="J8" s="174" t="s">
        <v>105</v>
      </c>
    </row>
    <row r="9" spans="1:10" ht="39.5" thickBot="1">
      <c r="A9" s="136" t="s">
        <v>509</v>
      </c>
      <c r="B9" s="137" t="s">
        <v>510</v>
      </c>
      <c r="C9" s="138" t="s">
        <v>150</v>
      </c>
      <c r="D9" s="138" t="s">
        <v>101</v>
      </c>
      <c r="E9" s="139" t="s">
        <v>253</v>
      </c>
      <c r="F9" s="189" t="str">
        <f>IF(Chosen_Class&gt;0,"M","A")</f>
        <v>M</v>
      </c>
      <c r="G9" s="15" t="str">
        <f t="shared" si="0"/>
        <v>评估</v>
      </c>
      <c r="H9" s="18"/>
      <c r="I9" s="18"/>
      <c r="J9" s="174" t="s">
        <v>105</v>
      </c>
    </row>
    <row r="10" spans="1:10" ht="52.5" thickBot="1">
      <c r="A10" s="100" t="s">
        <v>511</v>
      </c>
      <c r="B10" s="17" t="s">
        <v>512</v>
      </c>
      <c r="C10" s="18" t="s">
        <v>136</v>
      </c>
      <c r="D10" s="18" t="s">
        <v>163</v>
      </c>
      <c r="E10" s="18" t="s">
        <v>205</v>
      </c>
      <c r="F10" s="15" t="s">
        <v>137</v>
      </c>
      <c r="G10" s="15" t="str">
        <f t="shared" si="0"/>
        <v>评估</v>
      </c>
      <c r="H10" s="18"/>
      <c r="I10" s="18"/>
      <c r="J10" s="174" t="s">
        <v>105</v>
      </c>
    </row>
    <row r="11" spans="1:10" ht="39.5" thickBot="1">
      <c r="A11" s="100" t="s">
        <v>513</v>
      </c>
      <c r="B11" s="17" t="s">
        <v>514</v>
      </c>
      <c r="C11" s="18" t="s">
        <v>150</v>
      </c>
      <c r="D11" s="18" t="s">
        <v>163</v>
      </c>
      <c r="E11" s="18" t="s">
        <v>205</v>
      </c>
      <c r="F11" s="189" t="str">
        <f>IF(Chosen_Class&gt;0,"M","A")</f>
        <v>M</v>
      </c>
      <c r="G11" s="15" t="str">
        <f t="shared" si="0"/>
        <v>评估</v>
      </c>
      <c r="H11" s="18"/>
      <c r="I11" s="18"/>
      <c r="J11" s="174" t="s">
        <v>105</v>
      </c>
    </row>
    <row r="12" spans="1:10" ht="39.5" thickBot="1">
      <c r="A12" s="100" t="s">
        <v>515</v>
      </c>
      <c r="B12" s="17" t="s">
        <v>516</v>
      </c>
      <c r="C12" s="18" t="s">
        <v>150</v>
      </c>
      <c r="D12" s="18" t="s">
        <v>163</v>
      </c>
      <c r="E12" s="18" t="s">
        <v>205</v>
      </c>
      <c r="F12" s="189" t="str">
        <f>IF(Chosen_Class&gt;0,"M","A")</f>
        <v>M</v>
      </c>
      <c r="G12" s="15" t="str">
        <f t="shared" si="0"/>
        <v>评估</v>
      </c>
      <c r="H12" s="18"/>
      <c r="I12" s="18"/>
      <c r="J12" s="174" t="s">
        <v>105</v>
      </c>
    </row>
    <row r="13" spans="1:10" ht="39.5" thickBot="1">
      <c r="A13" s="100" t="s">
        <v>517</v>
      </c>
      <c r="B13" s="17" t="s">
        <v>518</v>
      </c>
      <c r="C13" s="18" t="s">
        <v>150</v>
      </c>
      <c r="D13" s="18" t="s">
        <v>163</v>
      </c>
      <c r="E13" s="18" t="s">
        <v>205</v>
      </c>
      <c r="F13" s="189" t="str">
        <f>IF(Chosen_Class&gt;0,"M","A")</f>
        <v>M</v>
      </c>
      <c r="G13" s="15" t="str">
        <f t="shared" si="0"/>
        <v>评估</v>
      </c>
      <c r="H13" s="18"/>
      <c r="I13" s="18"/>
      <c r="J13" s="174" t="s">
        <v>105</v>
      </c>
    </row>
    <row r="14" spans="1:10" ht="26.5" thickBot="1">
      <c r="A14" s="100" t="s">
        <v>519</v>
      </c>
      <c r="B14" s="17" t="s">
        <v>520</v>
      </c>
      <c r="C14" s="18" t="s">
        <v>136</v>
      </c>
      <c r="D14" s="18" t="s">
        <v>163</v>
      </c>
      <c r="E14" s="18" t="s">
        <v>205</v>
      </c>
      <c r="F14" s="15" t="s">
        <v>137</v>
      </c>
      <c r="G14" s="15" t="str">
        <f t="shared" si="0"/>
        <v>评估</v>
      </c>
      <c r="H14" s="18"/>
      <c r="I14" s="18"/>
      <c r="J14" s="174" t="s">
        <v>105</v>
      </c>
    </row>
    <row r="15" spans="1:10" ht="39.5" thickBot="1">
      <c r="A15" s="100" t="s">
        <v>521</v>
      </c>
      <c r="B15" s="17" t="s">
        <v>522</v>
      </c>
      <c r="C15" s="18" t="s">
        <v>150</v>
      </c>
      <c r="D15" s="18" t="s">
        <v>163</v>
      </c>
      <c r="E15" s="18" t="s">
        <v>205</v>
      </c>
      <c r="F15" s="15" t="str">
        <f>IF(Chosen_Class&gt;0,"M","A")</f>
        <v>M</v>
      </c>
      <c r="G15" s="15" t="str">
        <f t="shared" si="0"/>
        <v>评估</v>
      </c>
      <c r="H15" s="18"/>
      <c r="I15" s="18"/>
      <c r="J15" s="174" t="s">
        <v>105</v>
      </c>
    </row>
    <row r="16" spans="1:10" ht="26.5" thickBot="1">
      <c r="A16" s="99" t="s">
        <v>523</v>
      </c>
      <c r="B16" s="135" t="s">
        <v>189</v>
      </c>
      <c r="C16" s="98"/>
      <c r="D16" s="98"/>
      <c r="E16" s="98"/>
      <c r="F16" s="15"/>
      <c r="G16" s="15"/>
      <c r="H16" s="18"/>
      <c r="I16" s="18"/>
      <c r="J16" s="174"/>
    </row>
    <row r="17" spans="1:10" ht="26.5" thickBot="1">
      <c r="A17" s="136" t="s">
        <v>524</v>
      </c>
      <c r="B17" s="200" t="s">
        <v>189</v>
      </c>
      <c r="C17" s="201"/>
      <c r="D17" s="201"/>
      <c r="E17" s="202"/>
      <c r="F17" s="15"/>
      <c r="G17" s="15"/>
      <c r="H17" s="18"/>
      <c r="I17" s="18"/>
      <c r="J17" s="174"/>
    </row>
    <row r="18" spans="1:10" ht="39.5" thickBot="1">
      <c r="A18" s="100" t="s">
        <v>525</v>
      </c>
      <c r="B18" s="17" t="s">
        <v>526</v>
      </c>
      <c r="C18" s="18" t="s">
        <v>150</v>
      </c>
      <c r="D18" s="18" t="s">
        <v>163</v>
      </c>
      <c r="E18" s="18" t="s">
        <v>205</v>
      </c>
      <c r="F18" s="15" t="str">
        <f>IF(Chosen_Class&gt;0,"M","A")</f>
        <v>M</v>
      </c>
      <c r="G18" s="15" t="str">
        <f t="shared" si="0"/>
        <v>评估</v>
      </c>
      <c r="H18" s="18"/>
      <c r="I18" s="18"/>
      <c r="J18" s="174" t="s">
        <v>105</v>
      </c>
    </row>
    <row r="19" spans="1:10" ht="39.5" thickBot="1">
      <c r="A19" s="100" t="s">
        <v>527</v>
      </c>
      <c r="B19" s="17" t="s">
        <v>528</v>
      </c>
      <c r="C19" s="18" t="s">
        <v>150</v>
      </c>
      <c r="D19" s="18" t="s">
        <v>163</v>
      </c>
      <c r="E19" s="18" t="s">
        <v>205</v>
      </c>
      <c r="F19" s="15" t="str">
        <f>IF(Chosen_Class&gt;0,"M","A")</f>
        <v>M</v>
      </c>
      <c r="G19" s="15" t="str">
        <f t="shared" si="0"/>
        <v>评估</v>
      </c>
      <c r="H19" s="18"/>
      <c r="I19" s="18"/>
      <c r="J19" s="174" t="s">
        <v>105</v>
      </c>
    </row>
    <row r="20" spans="1:10" ht="39.5" thickBot="1">
      <c r="A20" s="100" t="s">
        <v>529</v>
      </c>
      <c r="B20" s="17" t="s">
        <v>530</v>
      </c>
      <c r="C20" s="18" t="s">
        <v>150</v>
      </c>
      <c r="D20" s="18" t="s">
        <v>163</v>
      </c>
      <c r="E20" s="18" t="s">
        <v>205</v>
      </c>
      <c r="F20" s="15" t="str">
        <f>IF(Chosen_Class&gt;0,"M","A")</f>
        <v>M</v>
      </c>
      <c r="G20" s="15" t="str">
        <f t="shared" si="0"/>
        <v>评估</v>
      </c>
      <c r="H20" s="18"/>
      <c r="I20" s="18"/>
      <c r="J20" s="174" t="s">
        <v>105</v>
      </c>
    </row>
    <row r="21" spans="1:10" ht="39.5" thickBot="1">
      <c r="A21" s="100" t="s">
        <v>531</v>
      </c>
      <c r="B21" s="17" t="s">
        <v>532</v>
      </c>
      <c r="C21" s="18" t="s">
        <v>150</v>
      </c>
      <c r="D21" s="18" t="s">
        <v>163</v>
      </c>
      <c r="E21" s="18" t="s">
        <v>205</v>
      </c>
      <c r="F21" s="15" t="str">
        <f>IF(Chosen_Class&gt;0,"M","A")</f>
        <v>M</v>
      </c>
      <c r="G21" s="15" t="str">
        <f t="shared" si="0"/>
        <v>评估</v>
      </c>
      <c r="H21" s="18"/>
      <c r="I21" s="18"/>
      <c r="J21" s="174" t="s">
        <v>105</v>
      </c>
    </row>
    <row r="22" spans="1:10" ht="39.5" thickBot="1">
      <c r="A22" s="100" t="s">
        <v>533</v>
      </c>
      <c r="B22" s="17" t="s">
        <v>534</v>
      </c>
      <c r="C22" s="18" t="s">
        <v>150</v>
      </c>
      <c r="D22" s="18" t="s">
        <v>163</v>
      </c>
      <c r="E22" s="18" t="s">
        <v>205</v>
      </c>
      <c r="F22" s="15" t="str">
        <f>IF(Chosen_Class&gt;0,"M","A")</f>
        <v>M</v>
      </c>
      <c r="G22" s="15" t="str">
        <f t="shared" si="0"/>
        <v>评估</v>
      </c>
      <c r="H22" s="18"/>
      <c r="I22" s="18"/>
      <c r="J22" s="174" t="s">
        <v>105</v>
      </c>
    </row>
    <row r="23" spans="1:10" ht="39.5" thickBot="1">
      <c r="A23" s="100" t="s">
        <v>535</v>
      </c>
      <c r="B23" s="17" t="s">
        <v>536</v>
      </c>
      <c r="C23" s="18" t="s">
        <v>136</v>
      </c>
      <c r="D23" s="18" t="s">
        <v>163</v>
      </c>
      <c r="E23" s="18" t="s">
        <v>205</v>
      </c>
      <c r="F23" s="15" t="s">
        <v>137</v>
      </c>
      <c r="G23" s="15" t="str">
        <f t="shared" si="0"/>
        <v>评估</v>
      </c>
      <c r="H23" s="18"/>
      <c r="I23" s="18"/>
      <c r="J23" s="174" t="s">
        <v>105</v>
      </c>
    </row>
    <row r="24" spans="1:10" ht="39.5" thickBot="1">
      <c r="A24" s="100" t="s">
        <v>537</v>
      </c>
      <c r="B24" s="17" t="s">
        <v>538</v>
      </c>
      <c r="C24" s="18" t="s">
        <v>113</v>
      </c>
      <c r="D24" s="18" t="s">
        <v>163</v>
      </c>
      <c r="E24" s="18" t="s">
        <v>205</v>
      </c>
      <c r="F24" s="15" t="str">
        <f>IF(Chosen_Class&gt;0,"M","A")</f>
        <v>M</v>
      </c>
      <c r="G24" s="15" t="str">
        <f t="shared" si="0"/>
        <v>评估</v>
      </c>
      <c r="H24" s="18"/>
      <c r="I24" s="18"/>
      <c r="J24" s="174" t="s">
        <v>105</v>
      </c>
    </row>
    <row r="25" spans="1:10" ht="39.5" thickBot="1">
      <c r="A25" s="100" t="s">
        <v>539</v>
      </c>
      <c r="B25" s="17" t="s">
        <v>540</v>
      </c>
      <c r="C25" s="18" t="s">
        <v>150</v>
      </c>
      <c r="D25" s="18" t="s">
        <v>163</v>
      </c>
      <c r="E25" s="18" t="s">
        <v>205</v>
      </c>
      <c r="F25" s="15" t="str">
        <f>IF(Chosen_Class&gt;0,"M","A")</f>
        <v>M</v>
      </c>
      <c r="G25" s="15" t="str">
        <f t="shared" si="0"/>
        <v>评估</v>
      </c>
      <c r="H25" s="18"/>
      <c r="I25" s="18"/>
      <c r="J25" s="174" t="s">
        <v>105</v>
      </c>
    </row>
    <row r="26" spans="1:10" ht="33" customHeight="1" thickBot="1">
      <c r="A26" s="188" t="s">
        <v>541</v>
      </c>
      <c r="B26" s="186" t="s">
        <v>542</v>
      </c>
      <c r="C26" s="185" t="s">
        <v>150</v>
      </c>
      <c r="D26" s="185" t="s">
        <v>163</v>
      </c>
      <c r="E26" s="185" t="s">
        <v>205</v>
      </c>
      <c r="F26" s="15" t="str">
        <f>IF(Chosen_Class&gt;0,"M","A")</f>
        <v>M</v>
      </c>
      <c r="G26" s="104" t="str">
        <f t="shared" si="0"/>
        <v>评估</v>
      </c>
      <c r="H26" s="98"/>
      <c r="I26" s="98"/>
      <c r="J26" s="203" t="s">
        <v>105</v>
      </c>
    </row>
    <row r="27" spans="1:10" ht="39.5" thickBot="1">
      <c r="A27" s="136" t="s">
        <v>543</v>
      </c>
      <c r="B27" s="137" t="s">
        <v>544</v>
      </c>
      <c r="C27" s="138" t="s">
        <v>150</v>
      </c>
      <c r="D27" s="138" t="s">
        <v>163</v>
      </c>
      <c r="E27" s="138" t="s">
        <v>205</v>
      </c>
      <c r="F27" s="15" t="str">
        <f>IF(Chosen_Class&gt;0,"M","A")</f>
        <v>M</v>
      </c>
      <c r="G27" s="138" t="str">
        <f t="shared" si="0"/>
        <v>评估</v>
      </c>
      <c r="H27" s="138"/>
      <c r="I27" s="138"/>
      <c r="J27" s="139" t="s">
        <v>105</v>
      </c>
    </row>
    <row r="28" spans="1:10" ht="39.5" thickBot="1">
      <c r="A28" s="100" t="s">
        <v>545</v>
      </c>
      <c r="B28" s="17" t="s">
        <v>546</v>
      </c>
      <c r="C28" s="18" t="s">
        <v>150</v>
      </c>
      <c r="D28" s="18" t="s">
        <v>163</v>
      </c>
      <c r="E28" s="18" t="s">
        <v>205</v>
      </c>
      <c r="F28" s="15" t="str">
        <f>IF(Chosen_Class&gt;0,"M","A")</f>
        <v>M</v>
      </c>
      <c r="G28" s="18" t="str">
        <f t="shared" si="0"/>
        <v>评估</v>
      </c>
      <c r="H28" s="18"/>
      <c r="I28" s="18"/>
      <c r="J28" s="205" t="s">
        <v>105</v>
      </c>
    </row>
    <row r="29" spans="1:10" ht="26.5" thickBot="1">
      <c r="A29" s="100" t="s">
        <v>547</v>
      </c>
      <c r="B29" s="17" t="s">
        <v>548</v>
      </c>
      <c r="C29" s="18" t="s">
        <v>100</v>
      </c>
      <c r="D29" s="18" t="s">
        <v>163</v>
      </c>
      <c r="E29" s="18" t="s">
        <v>205</v>
      </c>
      <c r="F29" s="15" t="s">
        <v>102</v>
      </c>
      <c r="G29" s="15" t="str">
        <f t="shared" si="0"/>
        <v>评估</v>
      </c>
      <c r="H29" s="18"/>
      <c r="I29" s="18"/>
      <c r="J29" s="174" t="s">
        <v>105</v>
      </c>
    </row>
    <row r="30" spans="1:10" ht="39.5" thickBot="1">
      <c r="A30" s="100" t="s">
        <v>549</v>
      </c>
      <c r="B30" s="17" t="s">
        <v>550</v>
      </c>
      <c r="C30" s="18" t="s">
        <v>113</v>
      </c>
      <c r="D30" s="18" t="s">
        <v>163</v>
      </c>
      <c r="E30" s="18" t="s">
        <v>205</v>
      </c>
      <c r="F30" s="15" t="str">
        <f>IF(Chosen_Class&gt;1,"M","A")</f>
        <v>M</v>
      </c>
      <c r="G30" s="15" t="str">
        <f t="shared" si="0"/>
        <v>评估</v>
      </c>
      <c r="H30" s="18"/>
      <c r="I30" s="18"/>
      <c r="J30" s="174" t="s">
        <v>105</v>
      </c>
    </row>
    <row r="31" spans="1:10" ht="26.5" thickBot="1">
      <c r="A31" s="100" t="s">
        <v>551</v>
      </c>
      <c r="B31" s="17" t="s">
        <v>552</v>
      </c>
      <c r="C31" s="18" t="s">
        <v>100</v>
      </c>
      <c r="D31" s="18" t="s">
        <v>163</v>
      </c>
      <c r="E31" s="18" t="s">
        <v>205</v>
      </c>
      <c r="F31" s="15" t="s">
        <v>102</v>
      </c>
      <c r="G31" s="15" t="str">
        <f t="shared" si="0"/>
        <v>评估</v>
      </c>
      <c r="H31" s="18"/>
      <c r="I31" s="18"/>
      <c r="J31" s="174" t="s">
        <v>105</v>
      </c>
    </row>
    <row r="32" spans="1:10" ht="39.5" thickBot="1">
      <c r="A32" s="100" t="s">
        <v>553</v>
      </c>
      <c r="B32" s="17" t="s">
        <v>554</v>
      </c>
      <c r="C32" s="18" t="s">
        <v>113</v>
      </c>
      <c r="D32" s="18" t="s">
        <v>163</v>
      </c>
      <c r="E32" s="18" t="s">
        <v>205</v>
      </c>
      <c r="F32" s="15" t="str">
        <f>IF(Chosen_Class&gt;1,"M","A")</f>
        <v>M</v>
      </c>
      <c r="G32" s="15" t="str">
        <f t="shared" si="0"/>
        <v>评估</v>
      </c>
      <c r="H32" s="18"/>
      <c r="I32" s="18"/>
      <c r="J32" s="174" t="s">
        <v>105</v>
      </c>
    </row>
    <row r="33" spans="1:10" ht="26.5" thickBot="1">
      <c r="A33" s="100" t="s">
        <v>555</v>
      </c>
      <c r="B33" s="17" t="s">
        <v>556</v>
      </c>
      <c r="C33" s="18" t="s">
        <v>100</v>
      </c>
      <c r="D33" s="18" t="s">
        <v>163</v>
      </c>
      <c r="E33" s="18" t="s">
        <v>205</v>
      </c>
      <c r="F33" s="15" t="s">
        <v>102</v>
      </c>
      <c r="G33" s="15" t="str">
        <f t="shared" si="0"/>
        <v>评估</v>
      </c>
      <c r="H33" s="18"/>
      <c r="I33" s="18"/>
      <c r="J33" s="174" t="s">
        <v>105</v>
      </c>
    </row>
    <row r="34" spans="1:10" ht="26.5" thickBot="1">
      <c r="A34" s="100" t="s">
        <v>557</v>
      </c>
      <c r="B34" s="17" t="s">
        <v>558</v>
      </c>
      <c r="C34" s="18" t="s">
        <v>100</v>
      </c>
      <c r="D34" s="18" t="s">
        <v>163</v>
      </c>
      <c r="E34" s="18" t="s">
        <v>205</v>
      </c>
      <c r="F34" s="15" t="s">
        <v>102</v>
      </c>
      <c r="G34" s="15" t="str">
        <f t="shared" si="0"/>
        <v>评估</v>
      </c>
      <c r="H34" s="18"/>
      <c r="I34" s="18"/>
      <c r="J34" s="174" t="s">
        <v>105</v>
      </c>
    </row>
    <row r="35" spans="1:10" ht="26.5" thickBot="1">
      <c r="A35" s="100" t="s">
        <v>559</v>
      </c>
      <c r="B35" s="17" t="s">
        <v>560</v>
      </c>
      <c r="C35" s="18" t="s">
        <v>100</v>
      </c>
      <c r="D35" s="18" t="s">
        <v>163</v>
      </c>
      <c r="E35" s="18" t="s">
        <v>205</v>
      </c>
      <c r="F35" s="15" t="s">
        <v>102</v>
      </c>
      <c r="G35" s="15" t="str">
        <f t="shared" si="0"/>
        <v>评估</v>
      </c>
      <c r="H35" s="18"/>
      <c r="I35" s="18"/>
      <c r="J35" s="174" t="s">
        <v>105</v>
      </c>
    </row>
    <row r="36" spans="1:10" ht="26.5" thickBot="1">
      <c r="A36" s="100" t="s">
        <v>561</v>
      </c>
      <c r="B36" s="17" t="s">
        <v>562</v>
      </c>
      <c r="C36" s="18" t="s">
        <v>100</v>
      </c>
      <c r="D36" s="18" t="s">
        <v>163</v>
      </c>
      <c r="E36" s="18" t="s">
        <v>205</v>
      </c>
      <c r="F36" s="15" t="s">
        <v>102</v>
      </c>
      <c r="G36" s="15" t="str">
        <f t="shared" si="0"/>
        <v>评估</v>
      </c>
      <c r="H36" s="18"/>
      <c r="I36" s="18"/>
      <c r="J36" s="174" t="s">
        <v>105</v>
      </c>
    </row>
    <row r="37" spans="1:10" ht="39.5" thickBot="1">
      <c r="A37" s="100" t="s">
        <v>563</v>
      </c>
      <c r="B37" s="17" t="s">
        <v>564</v>
      </c>
      <c r="C37" s="18" t="s">
        <v>113</v>
      </c>
      <c r="D37" s="18" t="s">
        <v>163</v>
      </c>
      <c r="E37" s="18" t="s">
        <v>205</v>
      </c>
      <c r="F37" s="15" t="str">
        <f>IF(Chosen_Class&gt;1,"M","A")</f>
        <v>M</v>
      </c>
      <c r="G37" s="15" t="str">
        <f t="shared" si="0"/>
        <v>评估</v>
      </c>
      <c r="H37" s="18"/>
      <c r="I37" s="18"/>
      <c r="J37" s="174" t="s">
        <v>105</v>
      </c>
    </row>
    <row r="38" spans="1:10" ht="26.5" thickBot="1">
      <c r="A38" s="100" t="s">
        <v>565</v>
      </c>
      <c r="B38" s="17" t="s">
        <v>566</v>
      </c>
      <c r="C38" s="18" t="s">
        <v>136</v>
      </c>
      <c r="D38" s="18" t="s">
        <v>163</v>
      </c>
      <c r="E38" s="18" t="s">
        <v>164</v>
      </c>
      <c r="F38" s="15" t="s">
        <v>137</v>
      </c>
      <c r="G38" s="15" t="str">
        <f t="shared" si="0"/>
        <v>评估</v>
      </c>
      <c r="H38" s="18"/>
      <c r="I38" s="18"/>
      <c r="J38" s="174" t="s">
        <v>105</v>
      </c>
    </row>
  </sheetData>
  <mergeCells count="2">
    <mergeCell ref="I3:J3"/>
    <mergeCell ref="A3:E3"/>
  </mergeCells>
  <phoneticPr fontId="27" type="noConversion"/>
  <dataValidations count="1">
    <dataValidation type="list" allowBlank="1" showInputMessage="1" showErrorMessage="1" sqref="J5:J38">
      <formula1>status</formula1>
    </dataValidation>
  </dataValidations>
  <printOptions horizontalCentered="1"/>
  <pageMargins left="0.70866141732283472" right="0.70866141732283472" top="0.74803149606299213" bottom="0.74803149606299213" header="0.31496062992125984" footer="0.31496062992125984"/>
  <pageSetup paperSize="9" scale="67" fitToHeight="0" orientation="landscape" horizontalDpi="4294967293" verticalDpi="0" r:id="rId1"/>
  <headerFooter>
    <oddHeader>&amp;C&amp;F</oddHeader>
    <oddFooter>&amp;L(c) 版权所有 IoT Security Foundation&amp;C由评估员编写&amp;D&amp;R页码 &amp;P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2"/>
  <sheetViews>
    <sheetView workbookViewId="0">
      <selection activeCell="E6" sqref="E6"/>
    </sheetView>
  </sheetViews>
  <sheetFormatPr defaultRowHeight="13"/>
  <cols>
    <col min="2" max="2" width="76.296875" customWidth="1"/>
    <col min="3" max="3" width="13.09765625" customWidth="1"/>
    <col min="4" max="4" width="19.69921875" customWidth="1"/>
    <col min="5" max="5" width="34.59765625" customWidth="1"/>
    <col min="6" max="7" width="12.69921875" customWidth="1"/>
    <col min="8" max="8" width="39.59765625" customWidth="1"/>
    <col min="9" max="9" width="28.3984375" customWidth="1"/>
    <col min="10" max="10" width="15.09765625" customWidth="1"/>
  </cols>
  <sheetData>
    <row r="1" spans="1:10" ht="17.5">
      <c r="B1" s="87" t="str">
        <f>Assessee</f>
        <v>&lt;插入 OEM 或被评估者名称&gt;</v>
      </c>
      <c r="C1" s="87" t="str">
        <f>Product</f>
        <v>&lt;插入产品名称/型号&gt;</v>
      </c>
      <c r="F1" s="141" t="s">
        <v>72</v>
      </c>
      <c r="G1" s="87"/>
      <c r="H1" s="102">
        <f>Chosen_Class</f>
        <v>2</v>
      </c>
      <c r="I1" s="102" t="s">
        <v>64</v>
      </c>
    </row>
    <row r="2" spans="1:10" ht="13.5" thickBot="1"/>
    <row r="3" spans="1:10" ht="23.25" customHeight="1" thickBot="1">
      <c r="A3" s="253" t="s">
        <v>567</v>
      </c>
      <c r="B3" s="254"/>
      <c r="C3" s="254"/>
      <c r="D3" s="254"/>
      <c r="E3" s="254"/>
      <c r="F3" s="143"/>
      <c r="G3" s="142"/>
      <c r="H3" s="197">
        <f xml:space="preserve"> COUNTIF(J5:J12, "Open")</f>
        <v>0</v>
      </c>
      <c r="I3" s="249" t="str">
        <f>IF(H3&gt;0,"Incomplete", "Complete")</f>
        <v>Complete</v>
      </c>
      <c r="J3" s="250"/>
    </row>
    <row r="4" spans="1:10" ht="50.25" customHeight="1" thickBot="1">
      <c r="A4" s="14" t="s">
        <v>89</v>
      </c>
      <c r="B4" s="14" t="s">
        <v>90</v>
      </c>
      <c r="C4" s="33" t="s">
        <v>201</v>
      </c>
      <c r="D4" s="33" t="s">
        <v>91</v>
      </c>
      <c r="E4" s="33" t="s">
        <v>92</v>
      </c>
      <c r="F4" s="123" t="s">
        <v>93</v>
      </c>
      <c r="G4" s="123" t="s">
        <v>94</v>
      </c>
      <c r="H4" s="124" t="s">
        <v>95</v>
      </c>
      <c r="I4" s="125" t="s">
        <v>96</v>
      </c>
      <c r="J4" s="125" t="s">
        <v>97</v>
      </c>
    </row>
    <row r="5" spans="1:10" ht="52.5" thickBot="1">
      <c r="A5" s="136" t="s">
        <v>568</v>
      </c>
      <c r="B5" s="137" t="s">
        <v>569</v>
      </c>
      <c r="C5" s="138" t="s">
        <v>136</v>
      </c>
      <c r="D5" s="138" t="s">
        <v>163</v>
      </c>
      <c r="E5" s="139" t="s">
        <v>205</v>
      </c>
      <c r="F5" s="104" t="s">
        <v>137</v>
      </c>
      <c r="G5" s="138" t="str">
        <f t="shared" ref="G5:G12" si="0">LOOKUP(Chosen_Class,Method)</f>
        <v>评估</v>
      </c>
      <c r="H5" s="98"/>
      <c r="I5" s="98"/>
      <c r="J5" s="203" t="s">
        <v>105</v>
      </c>
    </row>
    <row r="6" spans="1:10" ht="26.5" thickBot="1">
      <c r="A6" s="100" t="s">
        <v>570</v>
      </c>
      <c r="B6" s="17" t="s">
        <v>571</v>
      </c>
      <c r="C6" s="18" t="s">
        <v>136</v>
      </c>
      <c r="D6" s="18" t="s">
        <v>101</v>
      </c>
      <c r="E6" s="18" t="s">
        <v>110</v>
      </c>
      <c r="F6" s="189" t="s">
        <v>137</v>
      </c>
      <c r="G6" s="138" t="str">
        <f t="shared" si="0"/>
        <v>评估</v>
      </c>
      <c r="H6" s="138"/>
      <c r="I6" s="138"/>
      <c r="J6" s="139" t="s">
        <v>105</v>
      </c>
    </row>
    <row r="7" spans="1:10" ht="24.75" customHeight="1" thickBot="1">
      <c r="A7" s="188" t="s">
        <v>572</v>
      </c>
      <c r="B7" s="186" t="s">
        <v>573</v>
      </c>
      <c r="C7" s="185" t="s">
        <v>150</v>
      </c>
      <c r="D7" s="98" t="s">
        <v>101</v>
      </c>
      <c r="E7" s="98" t="s">
        <v>110</v>
      </c>
      <c r="F7" s="189" t="str">
        <f>IF(Chosen_Class&gt;0,"M","A")</f>
        <v>M</v>
      </c>
      <c r="G7" s="18" t="str">
        <f t="shared" si="0"/>
        <v>评估</v>
      </c>
      <c r="H7" s="18"/>
      <c r="I7" s="18"/>
      <c r="J7" s="205" t="s">
        <v>105</v>
      </c>
    </row>
    <row r="8" spans="1:10" ht="42.75" customHeight="1" thickBot="1">
      <c r="A8" s="136" t="s">
        <v>574</v>
      </c>
      <c r="B8" s="200" t="s">
        <v>575</v>
      </c>
      <c r="C8" s="212" t="s">
        <v>150</v>
      </c>
      <c r="D8" s="215" t="s">
        <v>101</v>
      </c>
      <c r="E8" s="216" t="s">
        <v>110</v>
      </c>
      <c r="F8" s="189" t="str">
        <f>IF(Chosen_Class&gt;0,"M","A")</f>
        <v>M</v>
      </c>
      <c r="G8" s="15" t="str">
        <f t="shared" si="0"/>
        <v>评估</v>
      </c>
      <c r="H8" s="18"/>
      <c r="I8" s="18"/>
      <c r="J8" s="174" t="s">
        <v>105</v>
      </c>
    </row>
    <row r="9" spans="1:10" ht="55.5" customHeight="1" thickBot="1">
      <c r="A9" s="210" t="s">
        <v>576</v>
      </c>
      <c r="B9" s="211" t="s">
        <v>577</v>
      </c>
      <c r="C9" s="212" t="s">
        <v>136</v>
      </c>
      <c r="D9" s="192" t="s">
        <v>101</v>
      </c>
      <c r="E9" s="139" t="s">
        <v>110</v>
      </c>
      <c r="F9" s="139" t="s">
        <v>137</v>
      </c>
      <c r="G9" s="15" t="str">
        <f t="shared" si="0"/>
        <v>评估</v>
      </c>
      <c r="H9" s="18"/>
      <c r="I9" s="18"/>
      <c r="J9" s="174" t="s">
        <v>105</v>
      </c>
    </row>
    <row r="10" spans="1:10" ht="24.75" customHeight="1" thickBot="1">
      <c r="A10" s="136" t="s">
        <v>578</v>
      </c>
      <c r="B10" s="200" t="s">
        <v>579</v>
      </c>
      <c r="C10" s="212" t="s">
        <v>136</v>
      </c>
      <c r="D10" s="213" t="s">
        <v>101</v>
      </c>
      <c r="E10" s="214" t="s">
        <v>110</v>
      </c>
      <c r="F10" s="15" t="s">
        <v>137</v>
      </c>
      <c r="G10" s="15" t="str">
        <f t="shared" si="0"/>
        <v>评估</v>
      </c>
      <c r="H10" s="18"/>
      <c r="I10" s="18"/>
      <c r="J10" s="174" t="s">
        <v>105</v>
      </c>
    </row>
    <row r="11" spans="1:10" ht="39.5" thickBot="1">
      <c r="A11" s="100" t="s">
        <v>580</v>
      </c>
      <c r="B11" s="17" t="s">
        <v>581</v>
      </c>
      <c r="C11" s="18" t="s">
        <v>150</v>
      </c>
      <c r="D11" s="18" t="s">
        <v>101</v>
      </c>
      <c r="E11" s="18" t="s">
        <v>110</v>
      </c>
      <c r="F11" s="189" t="str">
        <f>IF(Chosen_Class&gt;0,"M","A")</f>
        <v>M</v>
      </c>
      <c r="G11" s="15" t="str">
        <f t="shared" si="0"/>
        <v>评估</v>
      </c>
      <c r="H11" s="18"/>
      <c r="I11" s="18"/>
      <c r="J11" s="174" t="s">
        <v>105</v>
      </c>
    </row>
    <row r="12" spans="1:10" ht="26.5" thickBot="1">
      <c r="A12" s="100" t="s">
        <v>582</v>
      </c>
      <c r="B12" s="17" t="s">
        <v>583</v>
      </c>
      <c r="C12" s="18" t="s">
        <v>136</v>
      </c>
      <c r="D12" s="18" t="s">
        <v>101</v>
      </c>
      <c r="E12" s="18" t="s">
        <v>110</v>
      </c>
      <c r="F12" s="189" t="s">
        <v>137</v>
      </c>
      <c r="G12" s="15" t="str">
        <f t="shared" si="0"/>
        <v>评估</v>
      </c>
      <c r="H12" s="18"/>
      <c r="I12" s="18"/>
      <c r="J12" s="174" t="s">
        <v>105</v>
      </c>
    </row>
  </sheetData>
  <mergeCells count="2">
    <mergeCell ref="I3:J3"/>
    <mergeCell ref="A3:E3"/>
  </mergeCells>
  <phoneticPr fontId="27" type="noConversion"/>
  <dataValidations count="1">
    <dataValidation type="list" allowBlank="1" showInputMessage="1" showErrorMessage="1" sqref="J5:J12">
      <formula1>status</formula1>
    </dataValidation>
  </dataValidations>
  <printOptions horizontalCentered="1"/>
  <pageMargins left="0.70866141732283472" right="0.70866141732283472" top="0.74803149606299213" bottom="0.74803149606299213" header="0.31496062992125984" footer="0.31496062992125984"/>
  <pageSetup paperSize="9" scale="51" orientation="landscape" horizontalDpi="4294967293" verticalDpi="0" r:id="rId1"/>
  <headerFooter>
    <oddHeader>&amp;C&amp;F</oddHeader>
    <oddFooter>&amp;L(c) 版权所有 IoT Security Foundation&amp;C由评估员编写&amp;D&amp;R页码 &amp;P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
  <sheetViews>
    <sheetView topLeftCell="A10" workbookViewId="0">
      <selection activeCell="F10" sqref="F10"/>
    </sheetView>
  </sheetViews>
  <sheetFormatPr defaultColWidth="9.09765625" defaultRowHeight="13"/>
  <cols>
    <col min="1" max="1" width="9.09765625" style="38"/>
    <col min="2" max="2" width="77.59765625" style="38" customWidth="1"/>
    <col min="3" max="3" width="13.69921875" style="38" customWidth="1"/>
    <col min="4" max="4" width="12.59765625" style="38" customWidth="1"/>
    <col min="5" max="5" width="14.09765625" style="38" customWidth="1"/>
    <col min="6" max="7" width="12.69921875" style="38" customWidth="1"/>
    <col min="8" max="8" width="23.8984375" style="38" customWidth="1"/>
    <col min="9" max="9" width="28" customWidth="1"/>
    <col min="10" max="10" width="15.09765625" style="38" customWidth="1"/>
    <col min="11" max="16384" width="9.09765625" style="38"/>
  </cols>
  <sheetData>
    <row r="1" spans="1:10" customFormat="1" ht="17.5">
      <c r="B1" s="87" t="str">
        <f>Assessee</f>
        <v>&lt;插入 OEM 或被评估者名称&gt;</v>
      </c>
      <c r="C1" s="87" t="str">
        <f>Product</f>
        <v>&lt;插入产品名称/型号&gt;</v>
      </c>
      <c r="F1" s="141" t="s">
        <v>72</v>
      </c>
      <c r="G1" s="87"/>
      <c r="H1" s="102">
        <f>Chosen_Class</f>
        <v>2</v>
      </c>
      <c r="I1" s="102" t="s">
        <v>64</v>
      </c>
    </row>
    <row r="2" spans="1:10" ht="13.5" thickBot="1">
      <c r="F2"/>
      <c r="G2"/>
      <c r="H2"/>
      <c r="J2"/>
    </row>
    <row r="3" spans="1:10" ht="18" thickBot="1">
      <c r="A3" s="256" t="s">
        <v>584</v>
      </c>
      <c r="B3" s="257"/>
      <c r="C3" s="258"/>
      <c r="D3" s="258"/>
      <c r="E3" s="258"/>
      <c r="F3" s="143"/>
      <c r="G3" s="142"/>
      <c r="H3" s="197">
        <f xml:space="preserve"> COUNTIF(J5:J12, "Open")</f>
        <v>0</v>
      </c>
      <c r="I3" s="249" t="str">
        <f>IF(H3&gt;0,"Incomplete", "Complete")</f>
        <v>Complete</v>
      </c>
      <c r="J3" s="250"/>
    </row>
    <row r="4" spans="1:10" ht="26.5" thickBot="1">
      <c r="A4" s="14" t="s">
        <v>89</v>
      </c>
      <c r="B4" s="217" t="s">
        <v>90</v>
      </c>
      <c r="C4" s="218" t="s">
        <v>201</v>
      </c>
      <c r="D4" s="219" t="s">
        <v>91</v>
      </c>
      <c r="E4" s="220" t="s">
        <v>92</v>
      </c>
      <c r="F4" s="123" t="s">
        <v>93</v>
      </c>
      <c r="G4" s="123" t="s">
        <v>94</v>
      </c>
      <c r="H4" s="124" t="s">
        <v>95</v>
      </c>
      <c r="I4" s="125" t="s">
        <v>96</v>
      </c>
      <c r="J4" s="125" t="s">
        <v>97</v>
      </c>
    </row>
    <row r="5" spans="1:10" ht="54.75" customHeight="1" thickBot="1">
      <c r="A5" s="136" t="s">
        <v>585</v>
      </c>
      <c r="B5" s="200" t="s">
        <v>586</v>
      </c>
      <c r="C5" s="18" t="s">
        <v>150</v>
      </c>
      <c r="D5" s="18" t="s">
        <v>101</v>
      </c>
      <c r="E5" s="18" t="s">
        <v>110</v>
      </c>
      <c r="F5" s="189" t="str">
        <f>IF(Chosen_Class&gt;0,"M","A")</f>
        <v>M</v>
      </c>
      <c r="G5" s="138" t="str">
        <f t="shared" ref="G5:G6" si="0">LOOKUP(Chosen_Class,Method)</f>
        <v>评估</v>
      </c>
      <c r="H5" s="98"/>
      <c r="I5" s="98"/>
      <c r="J5" s="203" t="s">
        <v>105</v>
      </c>
    </row>
    <row r="6" spans="1:10" ht="39.5" thickBot="1">
      <c r="A6" s="100" t="s">
        <v>587</v>
      </c>
      <c r="B6" s="17" t="s">
        <v>588</v>
      </c>
      <c r="C6" s="18" t="s">
        <v>150</v>
      </c>
      <c r="D6" s="18" t="s">
        <v>101</v>
      </c>
      <c r="E6" s="18" t="s">
        <v>110</v>
      </c>
      <c r="F6" s="189" t="str">
        <f>IF(Chosen_Class&gt;0,"M","A")</f>
        <v>M</v>
      </c>
      <c r="G6" s="138" t="str">
        <f t="shared" si="0"/>
        <v>评估</v>
      </c>
      <c r="H6" s="138"/>
      <c r="I6" s="138"/>
      <c r="J6" s="139" t="s">
        <v>105</v>
      </c>
    </row>
  </sheetData>
  <mergeCells count="2">
    <mergeCell ref="I3:J3"/>
    <mergeCell ref="A3:E3"/>
  </mergeCells>
  <phoneticPr fontId="27" type="noConversion"/>
  <dataValidations count="1">
    <dataValidation type="list" allowBlank="1" showInputMessage="1" showErrorMessage="1" sqref="J5:J6">
      <formula1>status</formula1>
    </dataValidation>
  </dataValidations>
  <printOptions horizontalCentered="1"/>
  <pageMargins left="0.70866141732283472" right="0.70866141732283472" top="0.74803149606299213" bottom="0.74803149606299213" header="0.31496062992125984" footer="0.31496062992125984"/>
  <pageSetup paperSize="9" scale="60" orientation="landscape" horizontalDpi="4294967293" verticalDpi="0" r:id="rId1"/>
  <headerFooter>
    <oddHeader>&amp;C&amp;F</oddHeader>
    <oddFooter>&amp;L(c) 版权所有 IoT Security Foundation&amp;C由评估员编写&amp;D</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J10"/>
  <sheetViews>
    <sheetView workbookViewId="0">
      <selection activeCell="F9" sqref="F9"/>
    </sheetView>
  </sheetViews>
  <sheetFormatPr defaultRowHeight="13"/>
  <cols>
    <col min="2" max="2" width="65.69921875" customWidth="1"/>
    <col min="3" max="3" width="17.296875" customWidth="1"/>
    <col min="4" max="4" width="21.09765625" customWidth="1"/>
    <col min="5" max="5" width="18.8984375" customWidth="1"/>
    <col min="6" max="7" width="14.69921875" customWidth="1"/>
    <col min="8" max="10" width="15.09765625" customWidth="1"/>
  </cols>
  <sheetData>
    <row r="2" spans="1:10" ht="13.5" thickBot="1"/>
    <row r="3" spans="1:10" ht="18" thickBot="1">
      <c r="A3" s="253" t="s">
        <v>589</v>
      </c>
      <c r="B3" s="254"/>
      <c r="C3" s="254"/>
      <c r="D3" s="254"/>
      <c r="E3" s="254"/>
      <c r="F3" s="143"/>
      <c r="G3" s="142"/>
      <c r="H3" s="197">
        <f xml:space="preserve"> COUNTIF(J5:J12, "Open")</f>
        <v>0</v>
      </c>
      <c r="I3" s="249" t="str">
        <f>IF(H3&gt;0,"Incomplete", "Complete")</f>
        <v>Complete</v>
      </c>
      <c r="J3" s="250"/>
    </row>
    <row r="4" spans="1:10" ht="13.5" thickBot="1">
      <c r="A4" s="37" t="s">
        <v>89</v>
      </c>
      <c r="B4" s="207" t="s">
        <v>90</v>
      </c>
      <c r="C4" s="145" t="s">
        <v>201</v>
      </c>
      <c r="D4" s="145" t="s">
        <v>91</v>
      </c>
      <c r="E4" s="208" t="s">
        <v>92</v>
      </c>
      <c r="F4" s="123" t="s">
        <v>93</v>
      </c>
      <c r="G4" s="123" t="s">
        <v>94</v>
      </c>
      <c r="H4" s="124" t="s">
        <v>95</v>
      </c>
      <c r="I4" s="125" t="s">
        <v>96</v>
      </c>
      <c r="J4" s="125" t="s">
        <v>97</v>
      </c>
    </row>
    <row r="5" spans="1:10" ht="37.5" customHeight="1" thickBot="1">
      <c r="A5" s="188" t="s">
        <v>590</v>
      </c>
      <c r="B5" s="186" t="s">
        <v>591</v>
      </c>
      <c r="C5" s="138" t="s">
        <v>150</v>
      </c>
      <c r="D5" s="138" t="s">
        <v>101</v>
      </c>
      <c r="E5" s="139" t="s">
        <v>110</v>
      </c>
      <c r="F5" s="189" t="str">
        <f t="shared" ref="F5:F10" si="0">IF(Chosen_Class&gt;0,"M","A")</f>
        <v>M</v>
      </c>
      <c r="G5" s="138" t="str">
        <f t="shared" ref="G5:G10" si="1">LOOKUP(Chosen_Class,Method)</f>
        <v>评估</v>
      </c>
      <c r="H5" s="98"/>
      <c r="I5" s="98"/>
      <c r="J5" s="203" t="s">
        <v>105</v>
      </c>
    </row>
    <row r="6" spans="1:10" ht="26.5" thickBot="1">
      <c r="A6" s="136" t="s">
        <v>592</v>
      </c>
      <c r="B6" s="137" t="s">
        <v>593</v>
      </c>
      <c r="C6" s="138" t="s">
        <v>150</v>
      </c>
      <c r="D6" s="138" t="s">
        <v>101</v>
      </c>
      <c r="E6" s="139" t="s">
        <v>110</v>
      </c>
      <c r="F6" s="189" t="str">
        <f t="shared" si="0"/>
        <v>M</v>
      </c>
      <c r="G6" s="138" t="str">
        <f t="shared" si="1"/>
        <v>评估</v>
      </c>
      <c r="H6" s="138"/>
      <c r="I6" s="138"/>
      <c r="J6" s="139" t="s">
        <v>105</v>
      </c>
    </row>
    <row r="7" spans="1:10" ht="27.75" customHeight="1" thickBot="1">
      <c r="A7" s="99" t="s">
        <v>594</v>
      </c>
      <c r="B7" s="209" t="s">
        <v>595</v>
      </c>
      <c r="C7" s="138" t="s">
        <v>150</v>
      </c>
      <c r="D7" s="138" t="s">
        <v>101</v>
      </c>
      <c r="E7" s="139" t="s">
        <v>110</v>
      </c>
      <c r="F7" s="189" t="str">
        <f t="shared" si="0"/>
        <v>M</v>
      </c>
      <c r="G7" s="18" t="str">
        <f t="shared" si="1"/>
        <v>评估</v>
      </c>
      <c r="H7" s="18"/>
      <c r="I7" s="18"/>
      <c r="J7" s="205" t="s">
        <v>105</v>
      </c>
    </row>
    <row r="8" spans="1:10" ht="33" customHeight="1" thickBot="1">
      <c r="A8" s="136" t="s">
        <v>596</v>
      </c>
      <c r="B8" s="200" t="s">
        <v>597</v>
      </c>
      <c r="C8" s="201" t="s">
        <v>150</v>
      </c>
      <c r="D8" s="138" t="s">
        <v>163</v>
      </c>
      <c r="E8" s="139" t="s">
        <v>205</v>
      </c>
      <c r="F8" s="189" t="str">
        <f t="shared" si="0"/>
        <v>M</v>
      </c>
      <c r="G8" s="15" t="str">
        <f t="shared" si="1"/>
        <v>评估</v>
      </c>
      <c r="H8" s="18"/>
      <c r="I8" s="18"/>
      <c r="J8" s="174" t="s">
        <v>105</v>
      </c>
    </row>
    <row r="9" spans="1:10" ht="26.5" thickBot="1">
      <c r="A9" s="136" t="s">
        <v>598</v>
      </c>
      <c r="B9" s="137" t="s">
        <v>599</v>
      </c>
      <c r="C9" s="138" t="s">
        <v>150</v>
      </c>
      <c r="D9" s="138" t="s">
        <v>101</v>
      </c>
      <c r="E9" s="139" t="s">
        <v>110</v>
      </c>
      <c r="F9" s="189" t="str">
        <f t="shared" si="0"/>
        <v>M</v>
      </c>
      <c r="G9" s="15" t="str">
        <f t="shared" si="1"/>
        <v>评估</v>
      </c>
      <c r="H9" s="18"/>
      <c r="I9" s="18"/>
      <c r="J9" s="174" t="s">
        <v>105</v>
      </c>
    </row>
    <row r="10" spans="1:10" ht="26.5" thickBot="1">
      <c r="A10" s="100" t="s">
        <v>600</v>
      </c>
      <c r="B10" s="17" t="s">
        <v>601</v>
      </c>
      <c r="C10" s="18" t="s">
        <v>150</v>
      </c>
      <c r="D10" s="18" t="s">
        <v>101</v>
      </c>
      <c r="E10" s="18" t="s">
        <v>114</v>
      </c>
      <c r="F10" s="189" t="str">
        <f t="shared" si="0"/>
        <v>M</v>
      </c>
      <c r="G10" s="15" t="str">
        <f t="shared" si="1"/>
        <v>评估</v>
      </c>
      <c r="H10" s="18"/>
      <c r="I10" s="18"/>
      <c r="J10" s="174" t="s">
        <v>105</v>
      </c>
    </row>
  </sheetData>
  <mergeCells count="2">
    <mergeCell ref="I3:J3"/>
    <mergeCell ref="A3:E3"/>
  </mergeCells>
  <phoneticPr fontId="27" type="noConversion"/>
  <dataValidations count="1">
    <dataValidation type="list" allowBlank="1" showInputMessage="1" showErrorMessage="1" sqref="J5:J10">
      <formula1>status</formula1>
    </dataValidation>
  </dataValidations>
  <printOptions horizontalCentered="1"/>
  <pageMargins left="0.70866141732283472" right="0.70866141732283472" top="0.74803149606299213" bottom="0.74803149606299213" header="0.31496062992125984" footer="0.31496062992125984"/>
  <pageSetup paperSize="9" scale="64" orientation="landscape" horizontalDpi="4294967293" verticalDpi="0" r:id="rId1"/>
  <headerFooter>
    <oddHeader>&amp;C&amp;F</oddHeader>
    <oddFooter>&amp;L(c) 版权所有 IoT Security Foundation&amp;C由评估员编写&amp;D</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
  <sheetData/>
  <phoneticPr fontId="27"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45"/>
  <sheetViews>
    <sheetView topLeftCell="A28" zoomScaleNormal="100" workbookViewId="0">
      <selection activeCell="C6" sqref="C6"/>
    </sheetView>
  </sheetViews>
  <sheetFormatPr defaultColWidth="9.09765625" defaultRowHeight="13"/>
  <cols>
    <col min="1" max="1" width="10.69921875" style="38" customWidth="1"/>
    <col min="2" max="2" width="52" style="38" customWidth="1"/>
    <col min="3" max="3" width="22.59765625" style="92" customWidth="1"/>
    <col min="4" max="4" width="15.3984375" style="95" customWidth="1"/>
    <col min="5" max="5" width="22.3984375" style="38" customWidth="1"/>
    <col min="6" max="6" width="11.3984375" style="65" bestFit="1" customWidth="1"/>
    <col min="7" max="16384" width="9.09765625" style="38"/>
  </cols>
  <sheetData>
    <row r="1" spans="1:6" ht="15">
      <c r="B1" s="64"/>
    </row>
    <row r="2" spans="1:6" ht="31">
      <c r="B2" s="66" t="s">
        <v>0</v>
      </c>
      <c r="C2" s="81"/>
      <c r="D2" s="96"/>
      <c r="E2" s="68"/>
      <c r="F2" s="69"/>
    </row>
    <row r="3" spans="1:6" ht="88" customHeight="1">
      <c r="B3" s="232"/>
      <c r="C3" s="81"/>
      <c r="D3" s="96"/>
      <c r="E3" s="68"/>
      <c r="F3" s="69"/>
    </row>
    <row r="4" spans="1:6" ht="15">
      <c r="B4" s="64"/>
      <c r="C4" s="81"/>
      <c r="D4" s="96"/>
      <c r="E4" s="68"/>
      <c r="F4" s="69"/>
    </row>
    <row r="5" spans="1:6" ht="15">
      <c r="B5" s="64" t="s">
        <v>1</v>
      </c>
      <c r="C5" s="79"/>
      <c r="D5" s="79"/>
      <c r="E5" s="68"/>
      <c r="F5" s="69"/>
    </row>
    <row r="6" spans="1:6" ht="15">
      <c r="B6" s="68"/>
      <c r="C6" s="79"/>
      <c r="D6" s="79"/>
      <c r="E6" s="68"/>
      <c r="F6" s="69"/>
    </row>
    <row r="7" spans="1:6" ht="15">
      <c r="B7" s="64" t="s">
        <v>2</v>
      </c>
      <c r="D7" s="79"/>
      <c r="E7" s="12">
        <v>43404</v>
      </c>
      <c r="F7" s="69"/>
    </row>
    <row r="8" spans="1:6" ht="15">
      <c r="B8" s="64" t="s">
        <v>3</v>
      </c>
      <c r="D8" s="79"/>
      <c r="E8" s="11" t="s">
        <v>4</v>
      </c>
      <c r="F8" s="69"/>
    </row>
    <row r="9" spans="1:6" ht="15">
      <c r="B9" s="64" t="s">
        <v>5</v>
      </c>
      <c r="D9" s="79"/>
      <c r="E9" s="163">
        <v>2</v>
      </c>
      <c r="F9" s="69"/>
    </row>
    <row r="10" spans="1:6" ht="15">
      <c r="B10" s="68"/>
      <c r="C10" s="79"/>
      <c r="D10" s="79"/>
      <c r="E10" s="68"/>
      <c r="F10" s="69"/>
    </row>
    <row r="11" spans="1:6" ht="15">
      <c r="A11" s="72"/>
      <c r="B11" s="235" t="s">
        <v>6</v>
      </c>
      <c r="C11" s="236"/>
      <c r="D11" s="236"/>
      <c r="E11" s="236"/>
      <c r="F11" s="69"/>
    </row>
    <row r="12" spans="1:6" ht="15">
      <c r="A12" s="72"/>
      <c r="B12" s="73"/>
      <c r="C12" s="71"/>
      <c r="D12" s="71"/>
      <c r="E12" s="74"/>
      <c r="F12" s="69"/>
    </row>
    <row r="13" spans="1:6" ht="15">
      <c r="A13" s="72"/>
      <c r="B13" s="73" t="s">
        <v>7</v>
      </c>
      <c r="C13" s="71"/>
      <c r="D13" s="71"/>
      <c r="E13" s="74"/>
      <c r="F13" s="70"/>
    </row>
    <row r="14" spans="1:6" ht="15">
      <c r="A14" s="72"/>
      <c r="B14" s="233" t="s">
        <v>8</v>
      </c>
      <c r="C14" s="234"/>
      <c r="D14" s="234"/>
      <c r="E14" s="234"/>
      <c r="F14" s="70"/>
    </row>
    <row r="15" spans="1:6" ht="15">
      <c r="B15" s="75"/>
      <c r="C15" s="71"/>
      <c r="D15" s="71"/>
      <c r="E15" s="74"/>
      <c r="F15" s="70"/>
    </row>
    <row r="16" spans="1:6" ht="15">
      <c r="B16" s="73" t="s">
        <v>9</v>
      </c>
      <c r="C16" s="76"/>
      <c r="D16" s="76"/>
      <c r="E16" s="74"/>
      <c r="F16" s="69"/>
    </row>
    <row r="17" spans="2:6" ht="66" customHeight="1">
      <c r="B17" s="233" t="s">
        <v>10</v>
      </c>
      <c r="C17" s="234"/>
      <c r="D17" s="234"/>
      <c r="E17" s="234"/>
      <c r="F17" s="69"/>
    </row>
    <row r="18" spans="2:6" ht="40.5" customHeight="1">
      <c r="B18" s="233" t="s">
        <v>11</v>
      </c>
      <c r="C18" s="234"/>
      <c r="D18" s="234"/>
      <c r="E18" s="234"/>
      <c r="F18" s="69"/>
    </row>
    <row r="19" spans="2:6" ht="13.5" customHeight="1">
      <c r="B19" s="75"/>
      <c r="C19" s="93"/>
      <c r="D19" s="93"/>
      <c r="E19" s="77"/>
      <c r="F19" s="69"/>
    </row>
    <row r="20" spans="2:6" ht="15">
      <c r="B20" s="235" t="s">
        <v>12</v>
      </c>
      <c r="C20" s="237"/>
      <c r="D20" s="237"/>
      <c r="E20" s="237"/>
      <c r="F20" s="69"/>
    </row>
    <row r="21" spans="2:6" ht="52.5" customHeight="1">
      <c r="B21" s="233" t="s">
        <v>13</v>
      </c>
      <c r="C21" s="234"/>
      <c r="D21" s="234"/>
      <c r="E21" s="234"/>
      <c r="F21" s="69"/>
    </row>
    <row r="22" spans="2:6" ht="114.75" customHeight="1">
      <c r="B22" s="233" t="s">
        <v>14</v>
      </c>
      <c r="C22" s="234"/>
      <c r="D22" s="234"/>
      <c r="E22" s="234"/>
      <c r="F22" s="69"/>
    </row>
    <row r="23" spans="2:6" ht="100.5" customHeight="1">
      <c r="B23" s="233" t="s">
        <v>15</v>
      </c>
      <c r="C23" s="234"/>
      <c r="D23" s="234"/>
      <c r="E23" s="234"/>
      <c r="F23" s="69"/>
    </row>
    <row r="24" spans="2:6" ht="36.75" customHeight="1">
      <c r="B24" s="233" t="s">
        <v>16</v>
      </c>
      <c r="C24" s="234"/>
      <c r="D24" s="234"/>
      <c r="E24" s="234"/>
      <c r="F24" s="69"/>
    </row>
    <row r="25" spans="2:6" ht="33.75" customHeight="1">
      <c r="B25" s="233" t="s">
        <v>17</v>
      </c>
      <c r="C25" s="234"/>
      <c r="D25" s="234"/>
      <c r="E25" s="234"/>
      <c r="F25" s="69"/>
    </row>
    <row r="26" spans="2:6" ht="19.5" customHeight="1">
      <c r="B26" s="75"/>
      <c r="C26" s="93"/>
      <c r="D26" s="93"/>
      <c r="E26" s="77"/>
      <c r="F26" s="69"/>
    </row>
    <row r="27" spans="2:6" ht="25.5" customHeight="1">
      <c r="B27" s="235" t="s">
        <v>18</v>
      </c>
      <c r="C27" s="237"/>
      <c r="D27" s="237"/>
      <c r="E27" s="237"/>
      <c r="F27" s="69"/>
    </row>
    <row r="28" spans="2:6" ht="13.5" customHeight="1">
      <c r="B28" s="73"/>
      <c r="C28" s="94"/>
      <c r="D28" s="94"/>
      <c r="E28" s="78"/>
      <c r="F28" s="69"/>
    </row>
    <row r="29" spans="2:6" ht="23.25" customHeight="1">
      <c r="B29" s="233" t="s">
        <v>19</v>
      </c>
      <c r="C29" s="234"/>
      <c r="D29" s="234"/>
      <c r="E29" s="234"/>
      <c r="F29" s="69"/>
    </row>
    <row r="30" spans="2:6" ht="15" customHeight="1">
      <c r="B30" s="75"/>
      <c r="C30" s="93"/>
      <c r="D30" s="93"/>
      <c r="E30" s="77"/>
      <c r="F30" s="69"/>
    </row>
    <row r="31" spans="2:6" ht="15">
      <c r="B31" s="235" t="s">
        <v>20</v>
      </c>
      <c r="C31" s="237"/>
      <c r="D31" s="237"/>
      <c r="E31" s="237"/>
      <c r="F31" s="69"/>
    </row>
    <row r="32" spans="2:6" ht="15">
      <c r="B32" s="73"/>
      <c r="C32" s="94"/>
      <c r="D32" s="94"/>
      <c r="E32" s="78"/>
      <c r="F32" s="69"/>
    </row>
    <row r="33" spans="1:6" ht="29.25" customHeight="1">
      <c r="B33" s="233" t="s">
        <v>21</v>
      </c>
      <c r="C33" s="234"/>
      <c r="D33" s="234"/>
      <c r="E33" s="234"/>
      <c r="F33" s="70"/>
    </row>
    <row r="34" spans="1:6" ht="15">
      <c r="B34" s="68"/>
      <c r="C34" s="79"/>
      <c r="D34" s="79"/>
      <c r="E34" s="79"/>
      <c r="F34" s="70"/>
    </row>
    <row r="35" spans="1:6" ht="15">
      <c r="B35" s="80" t="s">
        <v>22</v>
      </c>
      <c r="C35" s="80" t="s">
        <v>23</v>
      </c>
      <c r="D35" s="81" t="s">
        <v>24</v>
      </c>
      <c r="E35" s="80" t="s">
        <v>25</v>
      </c>
      <c r="F35" s="69"/>
    </row>
    <row r="36" spans="1:6" ht="15">
      <c r="A36" s="82"/>
      <c r="B36" s="7" t="s">
        <v>26</v>
      </c>
      <c r="C36" s="10">
        <v>0.1</v>
      </c>
      <c r="D36" s="34" t="s">
        <v>27</v>
      </c>
      <c r="E36" s="35">
        <v>42991</v>
      </c>
      <c r="F36" s="69"/>
    </row>
    <row r="37" spans="1:6" ht="15">
      <c r="A37" s="82"/>
      <c r="B37" s="7" t="s">
        <v>28</v>
      </c>
      <c r="C37" s="10">
        <v>0.11</v>
      </c>
      <c r="D37" s="34" t="s">
        <v>27</v>
      </c>
      <c r="E37" s="35">
        <v>43042</v>
      </c>
      <c r="F37" s="69"/>
    </row>
    <row r="38" spans="1:6" ht="15">
      <c r="B38" s="6" t="s">
        <v>29</v>
      </c>
      <c r="C38" s="10">
        <v>0.12</v>
      </c>
      <c r="D38" s="34" t="s">
        <v>27</v>
      </c>
      <c r="E38" s="35">
        <v>43221</v>
      </c>
      <c r="F38" s="67"/>
    </row>
    <row r="39" spans="1:6" ht="15">
      <c r="B39" s="68" t="s">
        <v>30</v>
      </c>
      <c r="C39" s="79" t="s">
        <v>31</v>
      </c>
      <c r="D39" s="97" t="s">
        <v>32</v>
      </c>
      <c r="E39" s="35">
        <v>43420</v>
      </c>
      <c r="F39" s="69"/>
    </row>
    <row r="40" spans="1:6" ht="15">
      <c r="B40" s="68"/>
      <c r="C40" s="79"/>
      <c r="D40" s="97"/>
      <c r="E40" s="68"/>
      <c r="F40" s="69"/>
    </row>
    <row r="41" spans="1:6" ht="15">
      <c r="B41" s="68"/>
      <c r="C41" s="79"/>
      <c r="D41" s="97"/>
      <c r="E41" s="68"/>
      <c r="F41" s="69"/>
    </row>
    <row r="42" spans="1:6" ht="15">
      <c r="B42" s="68"/>
      <c r="C42" s="79"/>
      <c r="D42" s="97"/>
      <c r="E42" s="68"/>
      <c r="F42" s="69"/>
    </row>
    <row r="43" spans="1:6" ht="15">
      <c r="B43" s="64"/>
      <c r="C43" s="81"/>
      <c r="D43" s="97"/>
      <c r="E43" s="68"/>
      <c r="F43" s="69"/>
    </row>
    <row r="44" spans="1:6" ht="15">
      <c r="B44" s="64"/>
      <c r="C44" s="81"/>
      <c r="D44" s="97"/>
      <c r="E44" s="68"/>
      <c r="F44" s="69"/>
    </row>
    <row r="45" spans="1:6" ht="15">
      <c r="B45" s="68"/>
      <c r="C45" s="79"/>
      <c r="D45" s="97"/>
      <c r="E45" s="68"/>
      <c r="F45" s="69"/>
    </row>
  </sheetData>
  <sheetProtection selectLockedCells="1" selectUnlockedCells="1"/>
  <mergeCells count="14">
    <mergeCell ref="B31:E31"/>
    <mergeCell ref="B33:E33"/>
    <mergeCell ref="B22:E22"/>
    <mergeCell ref="B23:E23"/>
    <mergeCell ref="B24:E24"/>
    <mergeCell ref="B25:E25"/>
    <mergeCell ref="B27:E27"/>
    <mergeCell ref="B29:E29"/>
    <mergeCell ref="B21:E21"/>
    <mergeCell ref="B11:E11"/>
    <mergeCell ref="B14:E14"/>
    <mergeCell ref="B17:E17"/>
    <mergeCell ref="B18:E18"/>
    <mergeCell ref="B20:E20"/>
  </mergeCells>
  <phoneticPr fontId="27" type="noConversion"/>
  <printOptions horizontalCentered="1" verticalCentered="1"/>
  <pageMargins left="0.74803149606299213" right="0.74803149606299213" top="0.98425196850393704" bottom="0.98425196850393704" header="0.51181102362204722" footer="0.51181102362204722"/>
  <pageSetup paperSize="9" scale="65" orientation="portrait" r:id="rId1"/>
  <headerFooter alignWithMargins="0">
    <oddFooter>&amp;L&amp;1#&amp;&amp;"Calibri"&amp;7&amp;K000000C2 General</oddFooter>
  </headerFooter>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P35" sqref="P35"/>
    </sheetView>
  </sheetViews>
  <sheetFormatPr defaultRowHeight="13"/>
  <sheetData/>
  <phoneticPr fontId="27" type="noConversion"/>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D53"/>
  <sheetViews>
    <sheetView showGridLines="0" zoomScale="70" zoomScaleNormal="70" workbookViewId="0">
      <selection activeCell="A19" sqref="A19:B19"/>
    </sheetView>
  </sheetViews>
  <sheetFormatPr defaultRowHeight="13"/>
  <cols>
    <col min="1" max="1" width="85" customWidth="1"/>
    <col min="2" max="2" width="49.69921875" style="89" customWidth="1"/>
  </cols>
  <sheetData>
    <row r="4" spans="1:4" ht="17.5">
      <c r="A4" s="169" t="s">
        <v>33</v>
      </c>
    </row>
    <row r="5" spans="1:4" ht="13.5" thickBot="1">
      <c r="A5" s="3"/>
    </row>
    <row r="6" spans="1:4">
      <c r="A6" s="107"/>
      <c r="B6" s="108"/>
      <c r="C6" s="109"/>
    </row>
    <row r="7" spans="1:4" ht="15">
      <c r="A7" s="110" t="s">
        <v>34</v>
      </c>
      <c r="B7" s="111" t="s">
        <v>35</v>
      </c>
      <c r="C7" s="112"/>
      <c r="D7" s="1"/>
    </row>
    <row r="8" spans="1:4" ht="15">
      <c r="A8" s="110"/>
      <c r="B8" s="111"/>
      <c r="C8" s="112"/>
      <c r="D8" s="1"/>
    </row>
    <row r="9" spans="1:4" ht="15">
      <c r="A9" s="113" t="s">
        <v>36</v>
      </c>
      <c r="B9" s="114" t="s">
        <v>37</v>
      </c>
      <c r="C9" s="115"/>
      <c r="D9" s="1"/>
    </row>
    <row r="10" spans="1:4" ht="15">
      <c r="A10" s="113" t="s">
        <v>38</v>
      </c>
      <c r="B10" s="114" t="s">
        <v>39</v>
      </c>
      <c r="C10" s="115"/>
      <c r="D10" s="1"/>
    </row>
    <row r="11" spans="1:4" ht="15">
      <c r="A11" s="113" t="s">
        <v>40</v>
      </c>
      <c r="B11" s="114" t="s">
        <v>41</v>
      </c>
      <c r="C11" s="115"/>
      <c r="D11" s="1"/>
    </row>
    <row r="12" spans="1:4" ht="15">
      <c r="A12" s="113" t="s">
        <v>42</v>
      </c>
      <c r="B12" s="116" t="s">
        <v>43</v>
      </c>
      <c r="C12" s="115"/>
      <c r="D12" s="1"/>
    </row>
    <row r="13" spans="1:4" ht="15.5" thickBot="1">
      <c r="A13" s="117"/>
      <c r="B13" s="118"/>
      <c r="C13" s="119"/>
      <c r="D13" s="1"/>
    </row>
    <row r="14" spans="1:4" ht="15">
      <c r="A14" s="91"/>
      <c r="B14" s="34"/>
      <c r="C14" s="2"/>
      <c r="D14" s="1"/>
    </row>
    <row r="15" spans="1:4" ht="15.5" thickBot="1">
      <c r="A15" s="91"/>
      <c r="B15" s="34"/>
      <c r="C15" s="2"/>
      <c r="D15" s="1"/>
    </row>
    <row r="16" spans="1:4" ht="15">
      <c r="A16" s="165"/>
      <c r="B16" s="166"/>
      <c r="C16" s="167"/>
      <c r="D16" s="1"/>
    </row>
    <row r="17" spans="1:4" ht="15">
      <c r="A17" s="164" t="s">
        <v>44</v>
      </c>
      <c r="B17" s="140"/>
      <c r="C17" s="128"/>
      <c r="D17" s="12"/>
    </row>
    <row r="18" spans="1:4" ht="46.5" customHeight="1">
      <c r="A18" s="238" t="s">
        <v>45</v>
      </c>
      <c r="B18" s="239"/>
      <c r="C18" s="128"/>
      <c r="D18" s="12"/>
    </row>
    <row r="19" spans="1:4" ht="60" customHeight="1">
      <c r="A19" s="240" t="s">
        <v>46</v>
      </c>
      <c r="B19" s="241"/>
      <c r="C19" s="128"/>
      <c r="D19" s="12"/>
    </row>
    <row r="20" spans="1:4" ht="30.75" customHeight="1">
      <c r="A20" s="238" t="s">
        <v>47</v>
      </c>
      <c r="B20" s="239"/>
      <c r="C20" s="128"/>
      <c r="D20" s="12"/>
    </row>
    <row r="21" spans="1:4" ht="15.5" thickBot="1">
      <c r="A21" s="129"/>
      <c r="B21" s="130"/>
      <c r="C21" s="131"/>
      <c r="D21" s="12"/>
    </row>
    <row r="22" spans="1:4" ht="15">
      <c r="A22" s="7"/>
      <c r="B22" s="10"/>
      <c r="C22" s="11"/>
      <c r="D22" s="12"/>
    </row>
    <row r="23" spans="1:4" ht="15.5" thickBot="1">
      <c r="A23" s="7"/>
      <c r="B23" s="10"/>
      <c r="C23" s="11"/>
      <c r="D23" s="12"/>
    </row>
    <row r="24" spans="1:4" ht="15">
      <c r="A24" s="107"/>
      <c r="B24" s="132"/>
      <c r="C24" s="133"/>
      <c r="D24" s="12"/>
    </row>
    <row r="25" spans="1:4" ht="15">
      <c r="A25" s="164" t="s">
        <v>48</v>
      </c>
      <c r="B25" s="140"/>
      <c r="C25" s="128"/>
      <c r="D25" s="12"/>
    </row>
    <row r="26" spans="1:4" ht="45" customHeight="1">
      <c r="A26" s="238" t="s">
        <v>49</v>
      </c>
      <c r="B26" s="239"/>
      <c r="C26" s="128"/>
      <c r="D26" s="12"/>
    </row>
    <row r="27" spans="1:4" ht="45" customHeight="1">
      <c r="A27" s="238" t="s">
        <v>50</v>
      </c>
      <c r="B27" s="239"/>
      <c r="C27" s="128"/>
      <c r="D27" s="12"/>
    </row>
    <row r="28" spans="1:4" ht="45" customHeight="1">
      <c r="A28" s="238" t="s">
        <v>51</v>
      </c>
      <c r="B28" s="239"/>
      <c r="C28" s="128"/>
      <c r="D28" s="12"/>
    </row>
    <row r="29" spans="1:4" ht="45" customHeight="1" thickBot="1">
      <c r="A29" s="134" t="s">
        <v>52</v>
      </c>
      <c r="B29" s="130"/>
      <c r="C29" s="131"/>
      <c r="D29" s="12"/>
    </row>
    <row r="30" spans="1:4" ht="15">
      <c r="B30" s="140"/>
      <c r="C30" s="168"/>
      <c r="D30" s="12"/>
    </row>
    <row r="31" spans="1:4" ht="15.5" thickBot="1">
      <c r="A31" s="6"/>
      <c r="B31" s="10"/>
      <c r="C31" s="11"/>
      <c r="D31" s="12"/>
    </row>
    <row r="32" spans="1:4" ht="15">
      <c r="A32" s="146"/>
      <c r="B32" s="132"/>
      <c r="C32" s="133"/>
      <c r="D32" s="12"/>
    </row>
    <row r="33" spans="1:4" ht="15">
      <c r="A33" s="147" t="s">
        <v>53</v>
      </c>
      <c r="B33" s="148" t="s">
        <v>54</v>
      </c>
      <c r="C33" s="128"/>
      <c r="D33" s="12"/>
    </row>
    <row r="34" spans="1:4" ht="15">
      <c r="A34" s="149" t="s">
        <v>55</v>
      </c>
      <c r="B34" s="148"/>
      <c r="C34" s="128"/>
      <c r="D34" s="12"/>
    </row>
    <row r="35" spans="1:4" ht="15">
      <c r="A35" s="150" t="s">
        <v>56</v>
      </c>
      <c r="B35" s="148" t="s">
        <v>57</v>
      </c>
      <c r="C35" s="128"/>
      <c r="D35" s="12"/>
    </row>
    <row r="36" spans="1:4" ht="15">
      <c r="A36" s="149" t="s">
        <v>58</v>
      </c>
      <c r="B36" s="151" t="s">
        <v>59</v>
      </c>
      <c r="C36" s="128"/>
      <c r="D36" s="12"/>
    </row>
    <row r="37" spans="1:4" ht="15">
      <c r="A37" s="152"/>
      <c r="B37" s="148"/>
      <c r="C37" s="128"/>
      <c r="D37" s="12"/>
    </row>
    <row r="38" spans="1:4" ht="15">
      <c r="A38" s="149" t="s">
        <v>60</v>
      </c>
      <c r="B38" s="153"/>
      <c r="C38" s="154"/>
    </row>
    <row r="39" spans="1:4" ht="15">
      <c r="A39" s="149">
        <v>1</v>
      </c>
      <c r="B39" s="148" t="s">
        <v>61</v>
      </c>
      <c r="C39" s="154"/>
    </row>
    <row r="40" spans="1:4" ht="15">
      <c r="A40" s="149">
        <v>2</v>
      </c>
      <c r="B40" s="148" t="s">
        <v>61</v>
      </c>
      <c r="C40" s="128"/>
      <c r="D40" s="12"/>
    </row>
    <row r="41" spans="1:4" ht="15">
      <c r="A41" s="149">
        <v>3</v>
      </c>
      <c r="B41" s="148" t="s">
        <v>62</v>
      </c>
      <c r="C41" s="128"/>
      <c r="D41" s="12"/>
    </row>
    <row r="42" spans="1:4" ht="15">
      <c r="A42" s="149">
        <v>4</v>
      </c>
      <c r="B42" s="155" t="s">
        <v>62</v>
      </c>
      <c r="C42" s="128"/>
      <c r="D42" s="12"/>
    </row>
    <row r="43" spans="1:4" ht="15.5" thickBot="1">
      <c r="A43" s="156"/>
      <c r="B43" s="157"/>
      <c r="C43" s="158"/>
      <c r="D43" s="12"/>
    </row>
    <row r="44" spans="1:4" ht="15">
      <c r="A44" s="159"/>
      <c r="B44" s="111"/>
      <c r="C44" s="111"/>
      <c r="D44" s="12"/>
    </row>
    <row r="45" spans="1:4" ht="15.5" thickBot="1">
      <c r="A45" s="159"/>
      <c r="B45" s="111"/>
      <c r="C45" s="111"/>
      <c r="D45" s="12"/>
    </row>
    <row r="46" spans="1:4" ht="15.5" thickBot="1">
      <c r="A46" s="160" t="s">
        <v>63</v>
      </c>
      <c r="B46" s="161">
        <v>2</v>
      </c>
      <c r="C46" s="162"/>
      <c r="D46" s="12"/>
    </row>
    <row r="47" spans="1:4" ht="15">
      <c r="A47" s="1"/>
      <c r="B47" s="11"/>
      <c r="C47" s="13"/>
      <c r="D47" s="12"/>
    </row>
    <row r="48" spans="1:4" ht="15">
      <c r="A48" s="1"/>
      <c r="B48" s="11"/>
      <c r="C48" s="13"/>
      <c r="D48" s="12"/>
    </row>
    <row r="49" spans="1:4" ht="15">
      <c r="A49" s="1"/>
      <c r="B49" s="11"/>
      <c r="C49" s="11"/>
      <c r="D49" s="12"/>
    </row>
    <row r="50" spans="1:4" ht="15">
      <c r="A50" s="1"/>
      <c r="B50" s="11"/>
      <c r="C50" s="11"/>
      <c r="D50" s="12"/>
    </row>
    <row r="51" spans="1:4" ht="15">
      <c r="A51" s="1"/>
      <c r="B51" s="11"/>
      <c r="C51" s="11"/>
      <c r="D51" s="12"/>
    </row>
    <row r="52" spans="1:4" ht="15">
      <c r="A52" s="1"/>
      <c r="B52" s="11"/>
      <c r="C52" s="11"/>
      <c r="D52" s="12"/>
    </row>
    <row r="53" spans="1:4" ht="15">
      <c r="A53" s="1"/>
      <c r="B53" s="11"/>
      <c r="C53" s="11"/>
      <c r="D53" s="12"/>
    </row>
  </sheetData>
  <mergeCells count="6">
    <mergeCell ref="A28:B28"/>
    <mergeCell ref="A18:B18"/>
    <mergeCell ref="A19:B19"/>
    <mergeCell ref="A20:B20"/>
    <mergeCell ref="A27:B27"/>
    <mergeCell ref="A26:B26"/>
  </mergeCells>
  <phoneticPr fontId="27" type="noConversion"/>
  <pageMargins left="0.7" right="0.7" top="0.75" bottom="0.75" header="0.3" footer="0.3"/>
  <pageSetup paperSize="9" orientation="portrait" r:id="rId1"/>
  <headerFooter>
    <oddFooter>&amp;L&amp;1#&amp;&amp;"Calibri"&amp;7&amp;K000000C2 General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2"/>
  <sheetViews>
    <sheetView showGridLines="0" tabSelected="1" topLeftCell="A30" zoomScale="70" zoomScaleNormal="70" workbookViewId="0">
      <selection activeCell="D40" sqref="D40"/>
    </sheetView>
  </sheetViews>
  <sheetFormatPr defaultColWidth="9.09765625" defaultRowHeight="14" outlineLevelRow="1"/>
  <cols>
    <col min="1" max="1" width="9.09765625" style="39"/>
    <col min="2" max="2" width="28" style="39" customWidth="1"/>
    <col min="3" max="3" width="16.296875" style="39" customWidth="1"/>
    <col min="4" max="4" width="78.8984375" style="39" customWidth="1"/>
    <col min="5" max="5" width="5.09765625" style="39" customWidth="1"/>
    <col min="6" max="6" width="22.09765625" style="40" customWidth="1"/>
    <col min="7" max="7" width="9.09765625" style="39"/>
    <col min="8" max="8" width="28" style="39" customWidth="1"/>
    <col min="9" max="9" width="19.59765625" style="39" hidden="1" customWidth="1"/>
    <col min="10" max="10" width="16.69921875" style="39" customWidth="1"/>
    <col min="11" max="11" width="22.8984375" style="39" customWidth="1"/>
    <col min="12" max="16384" width="9.09765625" style="39"/>
  </cols>
  <sheetData>
    <row r="1" spans="1:9" s="87" customFormat="1" ht="17.5">
      <c r="B1" s="87" t="str">
        <f>Assessee</f>
        <v>&lt;插入 OEM 或被评估者名称&gt;</v>
      </c>
      <c r="D1" s="87" t="str">
        <f>Product</f>
        <v>&lt;插入产品名称/型号&gt;</v>
      </c>
      <c r="F1" s="88" t="s">
        <v>64</v>
      </c>
    </row>
    <row r="3" spans="1:9" ht="17.5">
      <c r="A3" s="242" t="s">
        <v>65</v>
      </c>
      <c r="B3" s="243"/>
    </row>
    <row r="4" spans="1:9">
      <c r="B4" s="63" t="s">
        <v>66</v>
      </c>
    </row>
    <row r="6" spans="1:9">
      <c r="B6" s="39" t="s">
        <v>67</v>
      </c>
    </row>
    <row r="7" spans="1:9">
      <c r="B7" s="39" t="s">
        <v>68</v>
      </c>
    </row>
    <row r="8" spans="1:9" ht="14.5" thickBot="1"/>
    <row r="9" spans="1:9">
      <c r="A9" s="62"/>
      <c r="B9" s="61"/>
      <c r="C9" s="61"/>
      <c r="D9" s="61"/>
      <c r="E9" s="61"/>
      <c r="F9" s="60"/>
      <c r="G9" s="59"/>
    </row>
    <row r="10" spans="1:9" ht="18" thickBot="1">
      <c r="A10" s="55"/>
      <c r="B10" s="54" t="s">
        <v>69</v>
      </c>
      <c r="C10" s="54" t="s">
        <v>70</v>
      </c>
      <c r="D10" s="58" t="s">
        <v>71</v>
      </c>
      <c r="E10" s="51"/>
      <c r="F10" s="57" t="s">
        <v>72</v>
      </c>
      <c r="G10" s="50"/>
    </row>
    <row r="11" spans="1:9" ht="72.75" customHeight="1" thickBot="1">
      <c r="A11" s="55"/>
      <c r="B11" s="54" t="s">
        <v>73</v>
      </c>
      <c r="C11" s="53" t="s">
        <v>74</v>
      </c>
      <c r="D11" s="221" t="str">
        <f>IF(C11=B27,C27,IF(C11=B28,C28,IF(C11=B29,C29,"")))</f>
        <v/>
      </c>
      <c r="E11" s="51"/>
      <c r="F11" s="49" t="b">
        <f>IF($C11=$B27,"Class 0 or 1",IF($C11=$B28,"Class 2",IF($C11=$B29,"Class 3 or above")))</f>
        <v>0</v>
      </c>
      <c r="G11" s="50"/>
      <c r="I11" s="49" t="b">
        <f>IF(C11=$B27,1,IF(C11=$B28,2,IF(C11=$B29,4)))</f>
        <v>0</v>
      </c>
    </row>
    <row r="12" spans="1:9" ht="27.75" customHeight="1" thickBot="1">
      <c r="A12" s="55"/>
      <c r="B12" s="54"/>
      <c r="C12" s="43"/>
      <c r="D12" s="52"/>
      <c r="E12" s="51"/>
      <c r="F12" s="56"/>
      <c r="G12" s="50"/>
    </row>
    <row r="13" spans="1:9" ht="42" customHeight="1" thickBot="1">
      <c r="A13" s="55"/>
      <c r="B13" s="54" t="s">
        <v>75</v>
      </c>
      <c r="C13" s="53" t="s">
        <v>74</v>
      </c>
      <c r="D13" s="52" t="str">
        <f>IF(C13=B19,C19,IF(C13=B20,C20,IF(C13=B21,C21,"")))</f>
        <v/>
      </c>
      <c r="E13" s="51"/>
      <c r="F13" s="49" t="b">
        <f>IF($C13=$B19,$B47,IF($C13=$B20,"Class 1 to 3",IF($C13=$B21,"Class 4")))</f>
        <v>0</v>
      </c>
      <c r="G13" s="50"/>
      <c r="I13" s="49" t="b">
        <f>IF($C13=$B19,$I47,IF($C13=$B20,$I50,IF($C13=$B21,$I51)))</f>
        <v>0</v>
      </c>
    </row>
    <row r="14" spans="1:9" ht="18" thickBot="1">
      <c r="A14" s="55"/>
      <c r="B14" s="54"/>
      <c r="C14" s="51"/>
      <c r="D14" s="51"/>
      <c r="E14" s="51"/>
      <c r="F14" s="56"/>
      <c r="G14" s="50"/>
    </row>
    <row r="15" spans="1:9" ht="39.75" customHeight="1" thickBot="1">
      <c r="A15" s="55"/>
      <c r="B15" s="54" t="s">
        <v>76</v>
      </c>
      <c r="C15" s="53" t="s">
        <v>74</v>
      </c>
      <c r="D15" s="52" t="str">
        <f>IF(C15=B23,C23,IF(C15=B24,C24,IF(C15=B25,C25,"")))</f>
        <v/>
      </c>
      <c r="E15" s="51"/>
      <c r="F15" s="49" t="b">
        <f>IF($C15=$B23,$B47,IF($C15=$B24,$B48, IF($C15=$B25,"Class 2 or above")))</f>
        <v>0</v>
      </c>
      <c r="G15" s="50"/>
      <c r="I15" s="49">
        <f>IF($C15=$B23,$I47,IF($C15=$B24,$I48,4))</f>
        <v>4</v>
      </c>
    </row>
    <row r="16" spans="1:9" ht="17.5">
      <c r="A16" s="55"/>
      <c r="B16" s="54"/>
      <c r="C16" s="51"/>
      <c r="D16" s="51"/>
      <c r="E16" s="51"/>
      <c r="F16" s="56"/>
      <c r="G16" s="50"/>
    </row>
    <row r="17" spans="1:7" ht="18" thickBot="1">
      <c r="A17" s="48"/>
      <c r="B17" s="47"/>
      <c r="C17" s="47"/>
      <c r="D17" s="47"/>
      <c r="E17" s="47"/>
      <c r="F17" s="46"/>
      <c r="G17" s="45"/>
    </row>
    <row r="18" spans="1:7" hidden="1" outlineLevel="1">
      <c r="B18" s="42" t="s">
        <v>606</v>
      </c>
      <c r="C18" s="43"/>
      <c r="D18" s="43"/>
      <c r="E18" s="43"/>
      <c r="F18" s="44"/>
      <c r="G18" s="43"/>
    </row>
    <row r="19" spans="1:7" hidden="1" outlineLevel="1">
      <c r="B19" s="223" t="s">
        <v>607</v>
      </c>
      <c r="C19" s="43" t="s">
        <v>608</v>
      </c>
      <c r="D19" s="43"/>
      <c r="E19" s="43"/>
      <c r="F19" s="44"/>
      <c r="G19" s="43"/>
    </row>
    <row r="20" spans="1:7" hidden="1" outlineLevel="1">
      <c r="B20" s="223" t="s">
        <v>609</v>
      </c>
      <c r="C20" s="43" t="s">
        <v>610</v>
      </c>
      <c r="D20" s="43"/>
      <c r="E20" s="43"/>
      <c r="F20" s="44"/>
      <c r="G20" s="43"/>
    </row>
    <row r="21" spans="1:7" hidden="1" outlineLevel="1">
      <c r="B21" s="223" t="s">
        <v>611</v>
      </c>
      <c r="C21" s="43" t="s">
        <v>612</v>
      </c>
      <c r="D21" s="43"/>
      <c r="E21" s="43"/>
      <c r="F21" s="44"/>
      <c r="G21" s="43"/>
    </row>
    <row r="22" spans="1:7" hidden="1" outlineLevel="1">
      <c r="B22" s="42" t="s">
        <v>613</v>
      </c>
      <c r="C22" s="43"/>
      <c r="D22" s="43"/>
      <c r="E22" s="43"/>
      <c r="F22" s="44"/>
      <c r="G22" s="43"/>
    </row>
    <row r="23" spans="1:7" hidden="1" outlineLevel="1">
      <c r="B23" s="223" t="s">
        <v>607</v>
      </c>
      <c r="C23" s="43" t="s">
        <v>614</v>
      </c>
      <c r="D23" s="43"/>
      <c r="E23" s="43"/>
      <c r="F23" s="44"/>
      <c r="G23" s="43"/>
    </row>
    <row r="24" spans="1:7" hidden="1" outlineLevel="1">
      <c r="B24" s="223" t="s">
        <v>609</v>
      </c>
      <c r="C24" s="43" t="s">
        <v>615</v>
      </c>
      <c r="D24" s="43"/>
      <c r="E24" s="43"/>
      <c r="F24" s="44"/>
      <c r="G24" s="43"/>
    </row>
    <row r="25" spans="1:7" hidden="1" outlineLevel="1">
      <c r="B25" s="223" t="s">
        <v>611</v>
      </c>
      <c r="C25" s="43" t="s">
        <v>616</v>
      </c>
      <c r="D25" s="43"/>
      <c r="E25" s="43"/>
      <c r="F25" s="44"/>
      <c r="G25" s="43"/>
    </row>
    <row r="26" spans="1:7" hidden="1" outlineLevel="1">
      <c r="B26" s="42" t="s">
        <v>617</v>
      </c>
      <c r="C26" s="43"/>
      <c r="D26" s="43"/>
      <c r="E26" s="43"/>
      <c r="F26" s="44"/>
      <c r="G26" s="43"/>
    </row>
    <row r="27" spans="1:7" hidden="1" outlineLevel="1">
      <c r="B27" s="223" t="s">
        <v>607</v>
      </c>
      <c r="C27" s="43" t="s">
        <v>618</v>
      </c>
      <c r="D27" s="43"/>
      <c r="E27" s="43"/>
      <c r="F27" s="44"/>
      <c r="G27" s="43"/>
    </row>
    <row r="28" spans="1:7" hidden="1" outlineLevel="1">
      <c r="B28" s="223" t="s">
        <v>609</v>
      </c>
      <c r="C28" s="43" t="s">
        <v>619</v>
      </c>
      <c r="D28" s="43"/>
      <c r="E28" s="43"/>
      <c r="F28" s="44"/>
      <c r="G28" s="43"/>
    </row>
    <row r="29" spans="1:7" hidden="1" outlineLevel="1">
      <c r="B29" s="223" t="s">
        <v>611</v>
      </c>
      <c r="C29" s="43" t="s">
        <v>620</v>
      </c>
      <c r="D29" s="43"/>
      <c r="E29" s="43"/>
      <c r="F29" s="44"/>
      <c r="G29" s="43"/>
    </row>
    <row r="30" spans="1:7" collapsed="1">
      <c r="B30" s="43"/>
      <c r="C30" s="43"/>
      <c r="D30" s="43"/>
      <c r="E30" s="43"/>
      <c r="F30" s="44"/>
      <c r="G30" s="43"/>
    </row>
    <row r="31" spans="1:7" ht="23">
      <c r="B31" s="43"/>
      <c r="C31" s="43"/>
      <c r="D31" s="90" t="s">
        <v>77</v>
      </c>
      <c r="F31" s="106">
        <f>LARGE(I11:I15,1)</f>
        <v>4</v>
      </c>
      <c r="G31" s="43"/>
    </row>
    <row r="32" spans="1:7" ht="33.5" thickBot="1">
      <c r="B32" s="43"/>
      <c r="C32" s="43"/>
      <c r="D32" s="90" t="s">
        <v>78</v>
      </c>
      <c r="E32" s="43"/>
      <c r="F32" s="231">
        <v>2</v>
      </c>
      <c r="G32" s="43"/>
    </row>
    <row r="33" spans="2:9" ht="72.75" customHeight="1" thickBot="1">
      <c r="B33" s="244" t="s">
        <v>79</v>
      </c>
      <c r="C33" s="245"/>
      <c r="D33" s="246" t="s">
        <v>80</v>
      </c>
      <c r="E33" s="247"/>
      <c r="F33" s="247"/>
      <c r="G33" s="247"/>
      <c r="H33" s="248"/>
    </row>
    <row r="34" spans="2:9">
      <c r="B34" s="42"/>
      <c r="C34" s="43"/>
      <c r="D34" s="43"/>
      <c r="E34" s="43"/>
      <c r="F34" s="44"/>
      <c r="G34" s="43"/>
    </row>
    <row r="35" spans="2:9">
      <c r="B35" s="42"/>
      <c r="C35" s="43"/>
      <c r="D35" s="43"/>
      <c r="E35" s="43"/>
      <c r="F35" s="44"/>
      <c r="G35" s="43"/>
    </row>
    <row r="36" spans="2:9">
      <c r="B36" s="42" t="s">
        <v>81</v>
      </c>
      <c r="F36" s="44"/>
    </row>
    <row r="37" spans="2:9">
      <c r="B37" s="39" t="s">
        <v>82</v>
      </c>
    </row>
    <row r="38" spans="2:9">
      <c r="B38" s="39" t="s">
        <v>83</v>
      </c>
    </row>
    <row r="39" spans="2:9">
      <c r="B39" s="86" t="s">
        <v>84</v>
      </c>
    </row>
    <row r="40" spans="2:9">
      <c r="B40" s="86" t="s">
        <v>85</v>
      </c>
    </row>
    <row r="41" spans="2:9">
      <c r="B41" s="39" t="s">
        <v>86</v>
      </c>
    </row>
    <row r="42" spans="2:9">
      <c r="B42" s="39" t="s">
        <v>87</v>
      </c>
    </row>
    <row r="45" spans="2:9" hidden="1" outlineLevel="1">
      <c r="B45" s="41" t="s">
        <v>621</v>
      </c>
      <c r="C45" s="41" t="s">
        <v>622</v>
      </c>
    </row>
    <row r="46" spans="2:9" hidden="1" outlineLevel="1">
      <c r="C46" s="41" t="s">
        <v>606</v>
      </c>
      <c r="D46" s="41" t="s">
        <v>613</v>
      </c>
      <c r="E46" s="41" t="s">
        <v>617</v>
      </c>
      <c r="I46" s="41" t="s">
        <v>623</v>
      </c>
    </row>
    <row r="47" spans="2:9" hidden="1" outlineLevel="1">
      <c r="B47" s="39" t="s">
        <v>624</v>
      </c>
      <c r="C47" s="222" t="s">
        <v>607</v>
      </c>
      <c r="D47" s="222" t="s">
        <v>607</v>
      </c>
      <c r="E47" s="222" t="s">
        <v>607</v>
      </c>
      <c r="I47" s="39">
        <v>0</v>
      </c>
    </row>
    <row r="48" spans="2:9" hidden="1" outlineLevel="1">
      <c r="B48" s="39" t="s">
        <v>625</v>
      </c>
      <c r="C48" s="222" t="s">
        <v>609</v>
      </c>
      <c r="D48" s="222" t="s">
        <v>609</v>
      </c>
      <c r="E48" s="222" t="s">
        <v>607</v>
      </c>
      <c r="I48" s="39">
        <v>1</v>
      </c>
    </row>
    <row r="49" spans="2:9" hidden="1" outlineLevel="1">
      <c r="B49" s="39" t="s">
        <v>626</v>
      </c>
      <c r="C49" s="222" t="s">
        <v>609</v>
      </c>
      <c r="D49" s="222" t="s">
        <v>627</v>
      </c>
      <c r="E49" s="222" t="s">
        <v>609</v>
      </c>
      <c r="I49" s="39">
        <v>2</v>
      </c>
    </row>
    <row r="50" spans="2:9" hidden="1" outlineLevel="1">
      <c r="B50" s="39" t="s">
        <v>628</v>
      </c>
      <c r="C50" s="222" t="s">
        <v>609</v>
      </c>
      <c r="D50" s="222" t="s">
        <v>627</v>
      </c>
      <c r="E50" s="222" t="s">
        <v>627</v>
      </c>
      <c r="I50" s="39">
        <v>3</v>
      </c>
    </row>
    <row r="51" spans="2:9" hidden="1" outlineLevel="1">
      <c r="B51" s="39" t="s">
        <v>629</v>
      </c>
      <c r="C51" s="222" t="s">
        <v>627</v>
      </c>
      <c r="D51" s="222" t="s">
        <v>627</v>
      </c>
      <c r="E51" s="222" t="s">
        <v>627</v>
      </c>
      <c r="I51" s="39">
        <v>4</v>
      </c>
    </row>
    <row r="52" spans="2:9" collapsed="1"/>
  </sheetData>
  <sheetProtection selectLockedCells="1"/>
  <mergeCells count="3">
    <mergeCell ref="A3:B3"/>
    <mergeCell ref="B33:C33"/>
    <mergeCell ref="D33:H33"/>
  </mergeCells>
  <phoneticPr fontId="27" type="noConversion"/>
  <dataValidations count="3">
    <dataValidation type="list" allowBlank="1" showInputMessage="1" showErrorMessage="1" sqref="C15">
      <formula1>$B$23:$B$25</formula1>
    </dataValidation>
    <dataValidation type="list" allowBlank="1" showInputMessage="1" showErrorMessage="1" prompt="choose level" sqref="C11">
      <formula1>$B$27:$B$29</formula1>
    </dataValidation>
    <dataValidation type="list" allowBlank="1" showInputMessage="1" showErrorMessage="1" sqref="C12:C13">
      <formula1>$B$19:$B$21</formula1>
    </dataValidation>
  </dataValidations>
  <printOptions horizontalCentered="1" verticalCentered="1"/>
  <pageMargins left="0.70866141732283472" right="0.70866141732283472" top="0.74803149606299213" bottom="0.74803149606299213" header="0.31496062992125984" footer="0.31496062992125984"/>
  <pageSetup paperSize="9" scale="68" orientation="landscape" r:id="rId1"/>
  <headerFooter>
    <oddHeader>&amp;R&amp;F</oddHeader>
    <oddFooter>&amp;L&amp;&amp;"Calibri"&amp;11&amp;K000000(c) 版权所有 IoT Security Foundation_x000D_&amp;K000000&amp;1#&amp;&amp;"Calibri"&amp;7&amp;K000000C2 General&amp;C由评估员编写&amp;D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28"/>
  <sheetViews>
    <sheetView showGridLines="0" topLeftCell="A10" zoomScaleNormal="100" workbookViewId="0">
      <selection activeCell="E5" sqref="E5"/>
    </sheetView>
  </sheetViews>
  <sheetFormatPr defaultRowHeight="13"/>
  <cols>
    <col min="2" max="2" width="79.69921875" customWidth="1"/>
    <col min="3" max="3" width="15.69921875" customWidth="1"/>
    <col min="4" max="4" width="12.69921875" customWidth="1"/>
    <col min="5" max="5" width="14.09765625" customWidth="1"/>
    <col min="6" max="6" width="13.09765625" customWidth="1"/>
    <col min="7" max="7" width="14" customWidth="1"/>
    <col min="8" max="8" width="39.3984375" customWidth="1"/>
    <col min="9" max="9" width="31" customWidth="1"/>
    <col min="11" max="11" width="19" customWidth="1"/>
    <col min="12" max="12" width="8.296875" hidden="1" customWidth="1"/>
  </cols>
  <sheetData>
    <row r="1" spans="1:12" ht="28.5" customHeight="1">
      <c r="A1" s="87"/>
      <c r="B1" s="87" t="str">
        <f>Assessee</f>
        <v>&lt;插入 OEM 或被评估者名称&gt;</v>
      </c>
      <c r="C1" s="87" t="str">
        <f>Product</f>
        <v>&lt;插入产品名称/型号&gt;</v>
      </c>
      <c r="D1" s="87"/>
      <c r="E1" s="87"/>
      <c r="F1" s="83" t="s">
        <v>72</v>
      </c>
      <c r="G1" s="87"/>
      <c r="H1" s="102">
        <f>Chosen_Class</f>
        <v>2</v>
      </c>
      <c r="I1" s="103" t="s">
        <v>64</v>
      </c>
    </row>
    <row r="2" spans="1:12" ht="28.5" customHeight="1" thickBot="1">
      <c r="A2" s="87"/>
      <c r="B2" s="87"/>
      <c r="C2" s="87"/>
      <c r="D2" s="87"/>
      <c r="E2" s="87"/>
      <c r="F2" s="84"/>
      <c r="G2" s="87"/>
      <c r="H2" s="102"/>
      <c r="I2" s="103"/>
      <c r="L2" s="4"/>
    </row>
    <row r="3" spans="1:12" ht="37.5" customHeight="1" thickBot="1">
      <c r="A3" s="251" t="s">
        <v>88</v>
      </c>
      <c r="B3" s="252"/>
      <c r="C3" s="252"/>
      <c r="D3" s="126"/>
      <c r="E3" s="126"/>
      <c r="F3" s="127"/>
      <c r="G3" s="127"/>
      <c r="H3" s="197">
        <f xml:space="preserve"> COUNTIF(J5:J28, "Open")</f>
        <v>0</v>
      </c>
      <c r="I3" s="249" t="str">
        <f>IF(H3&gt;0,"Incomplete", "Complete")</f>
        <v>Complete</v>
      </c>
      <c r="J3" s="250"/>
      <c r="L3" s="4" t="s">
        <v>602</v>
      </c>
    </row>
    <row r="4" spans="1:12" ht="13.5" thickBot="1">
      <c r="A4" s="120" t="s">
        <v>89</v>
      </c>
      <c r="B4" s="121" t="s">
        <v>90</v>
      </c>
      <c r="C4" s="122" t="s">
        <v>72</v>
      </c>
      <c r="D4" s="122" t="s">
        <v>91</v>
      </c>
      <c r="E4" s="122" t="s">
        <v>92</v>
      </c>
      <c r="F4" s="123" t="s">
        <v>93</v>
      </c>
      <c r="G4" s="123" t="s">
        <v>94</v>
      </c>
      <c r="H4" s="124" t="s">
        <v>95</v>
      </c>
      <c r="I4" s="125" t="s">
        <v>96</v>
      </c>
      <c r="J4" s="125" t="s">
        <v>97</v>
      </c>
      <c r="L4" s="4" t="s">
        <v>603</v>
      </c>
    </row>
    <row r="5" spans="1:12" ht="26.5" thickBot="1">
      <c r="A5" s="26" t="s">
        <v>98</v>
      </c>
      <c r="B5" s="27" t="s">
        <v>99</v>
      </c>
      <c r="C5" s="15" t="s">
        <v>100</v>
      </c>
      <c r="D5" s="15" t="s">
        <v>101</v>
      </c>
      <c r="E5" s="15" t="s">
        <v>96</v>
      </c>
      <c r="F5" s="15" t="s">
        <v>102</v>
      </c>
      <c r="G5" s="15" t="str">
        <f t="shared" ref="G5:G28" si="0">LOOKUP(Chosen_Class,Method)</f>
        <v>评估</v>
      </c>
      <c r="H5" s="227" t="s">
        <v>103</v>
      </c>
      <c r="I5" s="227" t="s">
        <v>104</v>
      </c>
      <c r="J5" s="18" t="s">
        <v>105</v>
      </c>
      <c r="L5" s="4" t="s">
        <v>604</v>
      </c>
    </row>
    <row r="6" spans="1:12" ht="26.5" thickBot="1">
      <c r="A6" s="16" t="s">
        <v>106</v>
      </c>
      <c r="B6" s="17" t="s">
        <v>107</v>
      </c>
      <c r="C6" s="18" t="s">
        <v>100</v>
      </c>
      <c r="D6" s="18" t="s">
        <v>101</v>
      </c>
      <c r="E6" s="18" t="s">
        <v>96</v>
      </c>
      <c r="F6" s="15" t="s">
        <v>102</v>
      </c>
      <c r="G6" s="15" t="str">
        <f t="shared" si="0"/>
        <v>评估</v>
      </c>
      <c r="H6" s="228"/>
      <c r="I6" s="228"/>
      <c r="J6" s="18" t="s">
        <v>105</v>
      </c>
      <c r="L6" s="4" t="s">
        <v>605</v>
      </c>
    </row>
    <row r="7" spans="1:12" ht="26.5" thickBot="1">
      <c r="A7" s="16" t="s">
        <v>108</v>
      </c>
      <c r="B7" s="17" t="s">
        <v>109</v>
      </c>
      <c r="C7" s="18" t="s">
        <v>100</v>
      </c>
      <c r="D7" s="18" t="s">
        <v>101</v>
      </c>
      <c r="E7" s="18" t="s">
        <v>110</v>
      </c>
      <c r="F7" s="15" t="s">
        <v>102</v>
      </c>
      <c r="G7" s="15" t="str">
        <f t="shared" si="0"/>
        <v>评估</v>
      </c>
      <c r="H7" s="228"/>
      <c r="I7" s="228"/>
      <c r="J7" s="18" t="s">
        <v>105</v>
      </c>
    </row>
    <row r="8" spans="1:12" ht="39.5" thickBot="1">
      <c r="A8" s="16" t="s">
        <v>111</v>
      </c>
      <c r="B8" s="17" t="s">
        <v>112</v>
      </c>
      <c r="C8" s="18" t="s">
        <v>113</v>
      </c>
      <c r="D8" s="18" t="s">
        <v>101</v>
      </c>
      <c r="E8" s="18" t="s">
        <v>114</v>
      </c>
      <c r="F8" s="15" t="str">
        <f>IF(H1&gt;1,"M","A")</f>
        <v>M</v>
      </c>
      <c r="G8" s="15" t="str">
        <f t="shared" si="0"/>
        <v>评估</v>
      </c>
      <c r="H8" s="228"/>
      <c r="I8" s="228"/>
      <c r="J8" s="18" t="s">
        <v>105</v>
      </c>
    </row>
    <row r="9" spans="1:12" ht="26.5" thickBot="1">
      <c r="A9" s="16" t="s">
        <v>115</v>
      </c>
      <c r="B9" s="17" t="s">
        <v>116</v>
      </c>
      <c r="C9" s="18" t="s">
        <v>100</v>
      </c>
      <c r="D9" s="18" t="s">
        <v>101</v>
      </c>
      <c r="E9" s="18" t="s">
        <v>114</v>
      </c>
      <c r="F9" s="15" t="s">
        <v>102</v>
      </c>
      <c r="G9" s="15" t="str">
        <f t="shared" si="0"/>
        <v>评估</v>
      </c>
      <c r="H9" s="228"/>
      <c r="I9" s="228"/>
      <c r="J9" s="18" t="s">
        <v>105</v>
      </c>
    </row>
    <row r="10" spans="1:12" ht="39.5" thickBot="1">
      <c r="A10" s="100" t="s">
        <v>117</v>
      </c>
      <c r="B10" s="17" t="s">
        <v>118</v>
      </c>
      <c r="C10" s="18" t="s">
        <v>113</v>
      </c>
      <c r="D10" s="18" t="s">
        <v>101</v>
      </c>
      <c r="E10" s="18" t="s">
        <v>114</v>
      </c>
      <c r="F10" s="15" t="s">
        <v>102</v>
      </c>
      <c r="G10" s="15" t="str">
        <f t="shared" si="0"/>
        <v>评估</v>
      </c>
      <c r="H10" s="228"/>
      <c r="I10" s="228"/>
      <c r="J10" s="18" t="s">
        <v>105</v>
      </c>
    </row>
    <row r="11" spans="1:12" ht="26.5" thickBot="1">
      <c r="A11" s="16" t="s">
        <v>119</v>
      </c>
      <c r="B11" s="17" t="s">
        <v>120</v>
      </c>
      <c r="C11" s="18" t="s">
        <v>100</v>
      </c>
      <c r="D11" s="18" t="s">
        <v>101</v>
      </c>
      <c r="E11" s="18" t="s">
        <v>110</v>
      </c>
      <c r="F11" s="15" t="s">
        <v>102</v>
      </c>
      <c r="G11" s="15" t="str">
        <f t="shared" si="0"/>
        <v>评估</v>
      </c>
      <c r="H11" s="228"/>
      <c r="I11" s="228"/>
      <c r="J11" s="18" t="s">
        <v>105</v>
      </c>
    </row>
    <row r="12" spans="1:12" ht="39.5" thickBot="1">
      <c r="A12" s="16" t="s">
        <v>121</v>
      </c>
      <c r="B12" s="17" t="s">
        <v>122</v>
      </c>
      <c r="C12" s="18" t="s">
        <v>100</v>
      </c>
      <c r="D12" s="18" t="s">
        <v>101</v>
      </c>
      <c r="E12" s="18" t="s">
        <v>110</v>
      </c>
      <c r="F12" s="15" t="s">
        <v>102</v>
      </c>
      <c r="G12" s="15" t="str">
        <f t="shared" si="0"/>
        <v>评估</v>
      </c>
      <c r="H12" s="228"/>
      <c r="I12" s="228"/>
      <c r="J12" s="18" t="s">
        <v>105</v>
      </c>
    </row>
    <row r="13" spans="1:12" ht="26.5" thickBot="1">
      <c r="A13" s="16" t="s">
        <v>123</v>
      </c>
      <c r="B13" s="17" t="s">
        <v>124</v>
      </c>
      <c r="C13" s="18" t="s">
        <v>100</v>
      </c>
      <c r="D13" s="18" t="s">
        <v>101</v>
      </c>
      <c r="E13" s="18" t="s">
        <v>110</v>
      </c>
      <c r="F13" s="15" t="s">
        <v>102</v>
      </c>
      <c r="G13" s="15" t="str">
        <f t="shared" si="0"/>
        <v>评估</v>
      </c>
      <c r="H13" s="228"/>
      <c r="I13" s="228"/>
      <c r="J13" s="18" t="s">
        <v>105</v>
      </c>
    </row>
    <row r="14" spans="1:12" ht="26.5" thickBot="1">
      <c r="A14" s="16" t="s">
        <v>125</v>
      </c>
      <c r="B14" s="17" t="s">
        <v>126</v>
      </c>
      <c r="C14" s="18" t="s">
        <v>100</v>
      </c>
      <c r="D14" s="18" t="s">
        <v>101</v>
      </c>
      <c r="E14" s="18" t="s">
        <v>110</v>
      </c>
      <c r="F14" s="15" t="s">
        <v>102</v>
      </c>
      <c r="G14" s="15" t="str">
        <f t="shared" si="0"/>
        <v>评估</v>
      </c>
      <c r="H14" s="228"/>
      <c r="I14" s="228"/>
      <c r="J14" s="18" t="s">
        <v>105</v>
      </c>
    </row>
    <row r="15" spans="1:12" ht="26.5" thickBot="1">
      <c r="A15" s="19" t="s">
        <v>127</v>
      </c>
      <c r="B15" s="20" t="s">
        <v>128</v>
      </c>
      <c r="C15" s="21" t="s">
        <v>100</v>
      </c>
      <c r="D15" s="21" t="s">
        <v>101</v>
      </c>
      <c r="E15" s="21" t="s">
        <v>114</v>
      </c>
      <c r="F15" s="15" t="s">
        <v>102</v>
      </c>
      <c r="G15" s="15" t="str">
        <f t="shared" si="0"/>
        <v>评估</v>
      </c>
      <c r="H15" s="228"/>
      <c r="I15" s="228"/>
      <c r="J15" s="18" t="s">
        <v>105</v>
      </c>
    </row>
    <row r="16" spans="1:12" ht="26.5" thickBot="1">
      <c r="A16" s="19" t="s">
        <v>129</v>
      </c>
      <c r="B16" s="20" t="s">
        <v>130</v>
      </c>
      <c r="C16" s="21" t="s">
        <v>100</v>
      </c>
      <c r="D16" s="21" t="s">
        <v>101</v>
      </c>
      <c r="E16" s="21" t="s">
        <v>114</v>
      </c>
      <c r="F16" s="15" t="s">
        <v>102</v>
      </c>
      <c r="G16" s="15" t="str">
        <f t="shared" si="0"/>
        <v>评估</v>
      </c>
      <c r="H16" s="228"/>
      <c r="I16" s="228"/>
      <c r="J16" s="18" t="s">
        <v>105</v>
      </c>
    </row>
    <row r="17" spans="1:10" ht="39.5" thickBot="1">
      <c r="A17" s="19" t="s">
        <v>131</v>
      </c>
      <c r="B17" s="20" t="s">
        <v>132</v>
      </c>
      <c r="C17" s="21" t="s">
        <v>133</v>
      </c>
      <c r="D17" s="21" t="s">
        <v>101</v>
      </c>
      <c r="E17" s="21" t="s">
        <v>110</v>
      </c>
      <c r="F17" s="15" t="str">
        <f>IF(H11&gt;2,"M","A")</f>
        <v>A</v>
      </c>
      <c r="G17" s="15" t="str">
        <f t="shared" si="0"/>
        <v>评估</v>
      </c>
      <c r="H17" s="228"/>
      <c r="I17" s="228"/>
      <c r="J17" s="18" t="s">
        <v>105</v>
      </c>
    </row>
    <row r="18" spans="1:10" ht="26.5" thickBot="1">
      <c r="A18" s="101" t="s">
        <v>134</v>
      </c>
      <c r="B18" s="20" t="s">
        <v>135</v>
      </c>
      <c r="C18" s="21" t="s">
        <v>136</v>
      </c>
      <c r="D18" s="21" t="s">
        <v>101</v>
      </c>
      <c r="E18" s="21" t="s">
        <v>110</v>
      </c>
      <c r="F18" s="15" t="s">
        <v>137</v>
      </c>
      <c r="G18" s="15" t="str">
        <f t="shared" si="0"/>
        <v>评估</v>
      </c>
      <c r="H18" s="228"/>
      <c r="I18" s="228"/>
      <c r="J18" s="18" t="s">
        <v>105</v>
      </c>
    </row>
    <row r="19" spans="1:10" ht="26.5" thickBot="1">
      <c r="A19" s="100" t="s">
        <v>138</v>
      </c>
      <c r="B19" s="17" t="s">
        <v>139</v>
      </c>
      <c r="C19" s="18" t="s">
        <v>100</v>
      </c>
      <c r="D19" s="18" t="s">
        <v>101</v>
      </c>
      <c r="E19" s="18" t="s">
        <v>110</v>
      </c>
      <c r="F19" s="15" t="s">
        <v>102</v>
      </c>
      <c r="G19" s="15" t="str">
        <f t="shared" si="0"/>
        <v>评估</v>
      </c>
      <c r="H19" s="228"/>
      <c r="I19" s="228"/>
      <c r="J19" s="18" t="s">
        <v>105</v>
      </c>
    </row>
    <row r="20" spans="1:10" ht="26.5" thickBot="1">
      <c r="A20" s="100" t="s">
        <v>140</v>
      </c>
      <c r="B20" s="17" t="s">
        <v>141</v>
      </c>
      <c r="C20" s="18" t="s">
        <v>136</v>
      </c>
      <c r="D20" s="18" t="s">
        <v>101</v>
      </c>
      <c r="E20" s="18" t="s">
        <v>114</v>
      </c>
      <c r="F20" s="15" t="s">
        <v>137</v>
      </c>
      <c r="G20" s="15" t="str">
        <f t="shared" si="0"/>
        <v>评估</v>
      </c>
      <c r="H20" s="228"/>
      <c r="I20" s="228"/>
      <c r="J20" s="18" t="s">
        <v>105</v>
      </c>
    </row>
    <row r="21" spans="1:10" ht="39.5" thickBot="1">
      <c r="A21" s="100" t="s">
        <v>142</v>
      </c>
      <c r="B21" s="17" t="s">
        <v>143</v>
      </c>
      <c r="C21" s="18" t="s">
        <v>113</v>
      </c>
      <c r="D21" s="18" t="s">
        <v>101</v>
      </c>
      <c r="E21" s="18" t="s">
        <v>110</v>
      </c>
      <c r="F21" s="15" t="str">
        <f>IF(Chosen_Class&gt;0,"M","A")</f>
        <v>M</v>
      </c>
      <c r="G21" s="15" t="str">
        <f t="shared" si="0"/>
        <v>评估</v>
      </c>
      <c r="H21" s="228"/>
      <c r="I21" s="228"/>
      <c r="J21" s="18" t="s">
        <v>105</v>
      </c>
    </row>
    <row r="22" spans="1:10" ht="39.5" thickBot="1">
      <c r="A22" s="100" t="s">
        <v>144</v>
      </c>
      <c r="B22" s="17" t="s">
        <v>145</v>
      </c>
      <c r="C22" s="18" t="s">
        <v>113</v>
      </c>
      <c r="D22" s="18" t="s">
        <v>101</v>
      </c>
      <c r="E22" s="18" t="s">
        <v>96</v>
      </c>
      <c r="F22" s="15" t="str">
        <f>IF(Chosen_Class&gt;0,"M","A")</f>
        <v>M</v>
      </c>
      <c r="G22" s="15" t="str">
        <f t="shared" si="0"/>
        <v>评估</v>
      </c>
      <c r="H22" s="228"/>
      <c r="I22" s="228"/>
      <c r="J22" s="18" t="s">
        <v>105</v>
      </c>
    </row>
    <row r="23" spans="1:10" ht="39.5" thickBot="1">
      <c r="A23" s="100" t="s">
        <v>146</v>
      </c>
      <c r="B23" s="17" t="s">
        <v>147</v>
      </c>
      <c r="C23" s="18" t="s">
        <v>113</v>
      </c>
      <c r="D23" s="18" t="s">
        <v>101</v>
      </c>
      <c r="E23" s="18" t="s">
        <v>110</v>
      </c>
      <c r="F23" s="15" t="s">
        <v>102</v>
      </c>
      <c r="G23" s="15" t="str">
        <f t="shared" si="0"/>
        <v>评估</v>
      </c>
      <c r="H23" s="228"/>
      <c r="I23" s="228"/>
      <c r="J23" s="18" t="s">
        <v>105</v>
      </c>
    </row>
    <row r="24" spans="1:10" ht="39.5" thickBot="1">
      <c r="A24" s="100" t="s">
        <v>148</v>
      </c>
      <c r="B24" s="17" t="s">
        <v>149</v>
      </c>
      <c r="C24" s="18" t="s">
        <v>150</v>
      </c>
      <c r="D24" s="18" t="s">
        <v>101</v>
      </c>
      <c r="E24" s="18" t="s">
        <v>110</v>
      </c>
      <c r="F24" s="15" t="str">
        <f>IF(Chosen_Class&gt;0,"M","A")</f>
        <v>M</v>
      </c>
      <c r="G24" s="15" t="str">
        <f t="shared" si="0"/>
        <v>评估</v>
      </c>
      <c r="H24" s="228"/>
      <c r="I24" s="228"/>
      <c r="J24" s="18" t="s">
        <v>105</v>
      </c>
    </row>
    <row r="25" spans="1:10" ht="39.5" thickBot="1">
      <c r="A25" s="100" t="s">
        <v>151</v>
      </c>
      <c r="B25" s="17" t="s">
        <v>152</v>
      </c>
      <c r="C25" s="18" t="s">
        <v>113</v>
      </c>
      <c r="D25" s="18" t="s">
        <v>101</v>
      </c>
      <c r="E25" s="18" t="s">
        <v>110</v>
      </c>
      <c r="F25" s="15" t="str">
        <f>IF(Chosen_Class&gt;0,"M","A")</f>
        <v>M</v>
      </c>
      <c r="G25" s="15" t="str">
        <f t="shared" si="0"/>
        <v>评估</v>
      </c>
      <c r="H25" s="228"/>
      <c r="I25" s="228"/>
      <c r="J25" s="18" t="s">
        <v>105</v>
      </c>
    </row>
    <row r="26" spans="1:10" ht="39.5" thickBot="1">
      <c r="A26" s="100" t="s">
        <v>153</v>
      </c>
      <c r="B26" s="17" t="s">
        <v>154</v>
      </c>
      <c r="C26" s="18" t="s">
        <v>113</v>
      </c>
      <c r="D26" s="18" t="s">
        <v>101</v>
      </c>
      <c r="E26" s="18" t="s">
        <v>114</v>
      </c>
      <c r="F26" s="15" t="s">
        <v>102</v>
      </c>
      <c r="G26" s="15" t="str">
        <f t="shared" si="0"/>
        <v>评估</v>
      </c>
      <c r="H26" s="228"/>
      <c r="I26" s="228"/>
      <c r="J26" s="18" t="s">
        <v>105</v>
      </c>
    </row>
    <row r="27" spans="1:10" ht="39.5" thickBot="1">
      <c r="A27" s="100" t="s">
        <v>155</v>
      </c>
      <c r="B27" s="17" t="s">
        <v>156</v>
      </c>
      <c r="C27" s="18" t="s">
        <v>113</v>
      </c>
      <c r="D27" s="18" t="s">
        <v>101</v>
      </c>
      <c r="E27" s="18" t="s">
        <v>157</v>
      </c>
      <c r="F27" s="15" t="str">
        <f>IF(Chosen_Class&gt;0,"M","A")</f>
        <v>M</v>
      </c>
      <c r="G27" s="15" t="str">
        <f t="shared" si="0"/>
        <v>评估</v>
      </c>
      <c r="H27" s="228"/>
      <c r="I27" s="228"/>
      <c r="J27" s="18" t="s">
        <v>105</v>
      </c>
    </row>
    <row r="28" spans="1:10" ht="39.5" thickBot="1">
      <c r="A28" s="100" t="s">
        <v>158</v>
      </c>
      <c r="B28" s="17" t="s">
        <v>159</v>
      </c>
      <c r="C28" s="18" t="s">
        <v>113</v>
      </c>
      <c r="D28" s="18" t="s">
        <v>101</v>
      </c>
      <c r="E28" s="18" t="s">
        <v>114</v>
      </c>
      <c r="F28" s="15" t="s">
        <v>102</v>
      </c>
      <c r="G28" s="15" t="str">
        <f t="shared" si="0"/>
        <v>评估</v>
      </c>
      <c r="H28" s="228"/>
      <c r="I28" s="228"/>
      <c r="J28" s="18" t="s">
        <v>105</v>
      </c>
    </row>
  </sheetData>
  <autoFilter ref="A4:J28"/>
  <mergeCells count="2">
    <mergeCell ref="I3:J3"/>
    <mergeCell ref="A3:C3"/>
  </mergeCells>
  <phoneticPr fontId="27" type="noConversion"/>
  <dataValidations count="1">
    <dataValidation type="list" allowBlank="1" showInputMessage="1" showErrorMessage="1" sqref="J5:J28">
      <formula1>status</formula1>
    </dataValidation>
  </dataValidations>
  <printOptions horizontalCentered="1"/>
  <pageMargins left="0.70866141732283472" right="0.70866141732283472" top="0.74803149606299213" bottom="0.74803149606299213" header="0.31496062992125984" footer="0.31496062992125984"/>
  <pageSetup paperSize="9" scale="56" orientation="landscape" r:id="rId1"/>
  <headerFooter>
    <oddFooter>&amp;L&amp;&amp;"Calibri"&amp;11&amp;K000000(c) 版权所有 IoT Security Foundation_x000D_&amp;K000000&amp;1#&amp;&amp;"Calibri"&amp;7&amp;K000000C2 General&amp;C由评估员编写&amp;D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1"/>
  <sheetViews>
    <sheetView topLeftCell="A4" zoomScaleNormal="100" workbookViewId="0">
      <selection activeCell="G21" sqref="G21"/>
    </sheetView>
  </sheetViews>
  <sheetFormatPr defaultRowHeight="13"/>
  <cols>
    <col min="1" max="1" width="11" customWidth="1"/>
    <col min="2" max="2" width="65.69921875" customWidth="1"/>
    <col min="3" max="3" width="17.8984375" customWidth="1"/>
    <col min="4" max="4" width="21" style="89" customWidth="1"/>
    <col min="5" max="5" width="26.09765625" style="89" customWidth="1"/>
    <col min="6" max="6" width="13.09765625" customWidth="1"/>
    <col min="7" max="7" width="14" customWidth="1"/>
    <col min="8" max="8" width="39.3984375" customWidth="1"/>
    <col min="9" max="9" width="31" customWidth="1"/>
  </cols>
  <sheetData>
    <row r="1" spans="1:10" ht="17.5">
      <c r="B1" s="87" t="str">
        <f>Assessee</f>
        <v>&lt;插入 OEM 或被评估者名称&gt;</v>
      </c>
      <c r="C1" s="87" t="str">
        <f>Product</f>
        <v>&lt;插入产品名称/型号&gt;</v>
      </c>
      <c r="F1" s="83" t="s">
        <v>72</v>
      </c>
      <c r="G1" s="87"/>
      <c r="H1" s="102">
        <f>Chosen_Class</f>
        <v>2</v>
      </c>
      <c r="I1" s="103" t="s">
        <v>64</v>
      </c>
    </row>
    <row r="2" spans="1:10" ht="18" thickBot="1">
      <c r="B2" s="87"/>
      <c r="C2" s="87"/>
      <c r="F2" s="84"/>
      <c r="G2" s="87"/>
      <c r="H2" s="102"/>
      <c r="I2" s="103"/>
    </row>
    <row r="3" spans="1:10" ht="32.25" customHeight="1" thickBot="1">
      <c r="A3" s="251" t="s">
        <v>160</v>
      </c>
      <c r="B3" s="252"/>
      <c r="C3" s="252"/>
      <c r="D3" s="252"/>
      <c r="E3" s="252"/>
      <c r="F3" s="127"/>
      <c r="G3" s="127"/>
      <c r="H3" s="197">
        <f xml:space="preserve"> COUNTIF(J5:J28, "Open")</f>
        <v>0</v>
      </c>
      <c r="I3" s="249" t="str">
        <f>IF(H3&gt;0,"Incomplete", "Complete")</f>
        <v>Complete</v>
      </c>
      <c r="J3" s="250"/>
    </row>
    <row r="4" spans="1:10" ht="25.5" customHeight="1" thickBot="1">
      <c r="A4" s="121" t="s">
        <v>90</v>
      </c>
      <c r="B4" s="122" t="s">
        <v>72</v>
      </c>
      <c r="C4" s="122" t="s">
        <v>72</v>
      </c>
      <c r="D4" s="122" t="s">
        <v>91</v>
      </c>
      <c r="E4" s="122" t="s">
        <v>92</v>
      </c>
      <c r="F4" s="123" t="s">
        <v>93</v>
      </c>
      <c r="G4" s="123" t="s">
        <v>94</v>
      </c>
      <c r="H4" s="124" t="s">
        <v>95</v>
      </c>
      <c r="I4" s="125" t="s">
        <v>96</v>
      </c>
      <c r="J4" s="125" t="s">
        <v>97</v>
      </c>
    </row>
    <row r="5" spans="1:10" ht="26.5" thickBot="1">
      <c r="A5" s="26" t="s">
        <v>161</v>
      </c>
      <c r="B5" s="36" t="s">
        <v>162</v>
      </c>
      <c r="C5" s="15" t="s">
        <v>150</v>
      </c>
      <c r="D5" s="15" t="s">
        <v>163</v>
      </c>
      <c r="E5" s="15" t="s">
        <v>164</v>
      </c>
      <c r="F5" s="15" t="str">
        <f>IF(Chosen_Class&gt;0,"M","A")</f>
        <v>M</v>
      </c>
      <c r="G5" s="15" t="str">
        <f t="shared" ref="G5:G21" si="0">LOOKUP(Chosen_Class,Method)</f>
        <v>评估</v>
      </c>
      <c r="H5" s="227" t="s">
        <v>103</v>
      </c>
      <c r="I5" s="227" t="s">
        <v>104</v>
      </c>
      <c r="J5" s="15" t="s">
        <v>105</v>
      </c>
    </row>
    <row r="6" spans="1:10" ht="26.5" thickBot="1">
      <c r="A6" s="16" t="s">
        <v>165</v>
      </c>
      <c r="B6" s="22" t="s">
        <v>166</v>
      </c>
      <c r="C6" s="18" t="s">
        <v>113</v>
      </c>
      <c r="D6" s="18" t="s">
        <v>163</v>
      </c>
      <c r="E6" s="18" t="s">
        <v>164</v>
      </c>
      <c r="F6" s="15" t="str">
        <f>IF(Chosen_Class&gt;1,"M","A")</f>
        <v>M</v>
      </c>
      <c r="G6" s="15" t="str">
        <f t="shared" si="0"/>
        <v>评估</v>
      </c>
      <c r="H6" s="228"/>
      <c r="I6" s="228"/>
      <c r="J6" s="15" t="s">
        <v>105</v>
      </c>
    </row>
    <row r="7" spans="1:10" ht="26.5" thickBot="1">
      <c r="A7" s="16" t="s">
        <v>167</v>
      </c>
      <c r="B7" s="17" t="s">
        <v>168</v>
      </c>
      <c r="C7" s="18" t="s">
        <v>133</v>
      </c>
      <c r="D7" s="18" t="s">
        <v>163</v>
      </c>
      <c r="E7" s="18" t="s">
        <v>164</v>
      </c>
      <c r="F7" s="15" t="str">
        <f>IF(Chosen_Class&gt;2,"M","A")</f>
        <v>A</v>
      </c>
      <c r="G7" s="15" t="str">
        <f t="shared" si="0"/>
        <v>评估</v>
      </c>
      <c r="H7" s="228"/>
      <c r="I7" s="228"/>
      <c r="J7" s="15" t="s">
        <v>105</v>
      </c>
    </row>
    <row r="8" spans="1:10" ht="26.5" thickBot="1">
      <c r="A8" s="16" t="s">
        <v>169</v>
      </c>
      <c r="B8" s="17" t="s">
        <v>170</v>
      </c>
      <c r="C8" s="18" t="s">
        <v>150</v>
      </c>
      <c r="D8" s="18" t="s">
        <v>163</v>
      </c>
      <c r="E8" s="18" t="s">
        <v>164</v>
      </c>
      <c r="F8" s="15" t="str">
        <f>IF(Chosen_Class&gt;0,"M","A")</f>
        <v>M</v>
      </c>
      <c r="G8" s="15" t="str">
        <f t="shared" si="0"/>
        <v>评估</v>
      </c>
      <c r="H8" s="228"/>
      <c r="I8" s="228"/>
      <c r="J8" s="15" t="s">
        <v>105</v>
      </c>
    </row>
    <row r="9" spans="1:10" ht="26.5" thickBot="1">
      <c r="A9" s="16" t="s">
        <v>171</v>
      </c>
      <c r="B9" s="17" t="s">
        <v>172</v>
      </c>
      <c r="C9" s="18" t="s">
        <v>150</v>
      </c>
      <c r="D9" s="18" t="s">
        <v>163</v>
      </c>
      <c r="E9" s="18" t="s">
        <v>173</v>
      </c>
      <c r="F9" s="15" t="str">
        <f>IF(Chosen_Class&gt;0,"M","A")</f>
        <v>M</v>
      </c>
      <c r="G9" s="15" t="str">
        <f t="shared" si="0"/>
        <v>评估</v>
      </c>
      <c r="H9" s="228"/>
      <c r="I9" s="228"/>
      <c r="J9" s="15" t="s">
        <v>105</v>
      </c>
    </row>
    <row r="10" spans="1:10" ht="26.5" thickBot="1">
      <c r="A10" s="16" t="s">
        <v>174</v>
      </c>
      <c r="B10" s="17" t="s">
        <v>175</v>
      </c>
      <c r="C10" s="18" t="s">
        <v>150</v>
      </c>
      <c r="D10" s="18" t="s">
        <v>163</v>
      </c>
      <c r="E10" s="18" t="s">
        <v>164</v>
      </c>
      <c r="F10" s="15" t="str">
        <f>IF(Chosen_Class&gt;0,"M","A")</f>
        <v>M</v>
      </c>
      <c r="G10" s="15" t="str">
        <f t="shared" si="0"/>
        <v>评估</v>
      </c>
      <c r="H10" s="228"/>
      <c r="I10" s="228"/>
      <c r="J10" s="15" t="s">
        <v>105</v>
      </c>
    </row>
    <row r="11" spans="1:10" ht="26.5" thickBot="1">
      <c r="A11" s="16" t="s">
        <v>176</v>
      </c>
      <c r="B11" s="17" t="s">
        <v>177</v>
      </c>
      <c r="C11" s="18" t="s">
        <v>133</v>
      </c>
      <c r="D11" s="18" t="s">
        <v>163</v>
      </c>
      <c r="E11" s="18" t="s">
        <v>178</v>
      </c>
      <c r="F11" s="15" t="str">
        <f>IF(Chosen_Class&gt;2,"M","A")</f>
        <v>A</v>
      </c>
      <c r="G11" s="15" t="str">
        <f t="shared" si="0"/>
        <v>评估</v>
      </c>
      <c r="H11" s="228"/>
      <c r="I11" s="228"/>
      <c r="J11" s="15" t="s">
        <v>105</v>
      </c>
    </row>
    <row r="12" spans="1:10" ht="26.5" thickBot="1">
      <c r="A12" s="16" t="s">
        <v>179</v>
      </c>
      <c r="B12" s="17" t="s">
        <v>180</v>
      </c>
      <c r="C12" s="18" t="s">
        <v>113</v>
      </c>
      <c r="D12" s="18" t="s">
        <v>163</v>
      </c>
      <c r="E12" s="18" t="s">
        <v>164</v>
      </c>
      <c r="F12" s="15" t="str">
        <f>IF(Chosen_Class&gt;1,"M","A")</f>
        <v>M</v>
      </c>
      <c r="G12" s="15" t="str">
        <f t="shared" si="0"/>
        <v>评估</v>
      </c>
      <c r="H12" s="228"/>
      <c r="I12" s="228"/>
      <c r="J12" s="15" t="s">
        <v>105</v>
      </c>
    </row>
    <row r="13" spans="1:10" ht="26.5" thickBot="1">
      <c r="A13" s="16" t="s">
        <v>181</v>
      </c>
      <c r="B13" s="17" t="s">
        <v>182</v>
      </c>
      <c r="C13" s="18" t="s">
        <v>100</v>
      </c>
      <c r="D13" s="18" t="s">
        <v>163</v>
      </c>
      <c r="E13" s="18" t="s">
        <v>183</v>
      </c>
      <c r="F13" s="15" t="s">
        <v>102</v>
      </c>
      <c r="G13" s="15" t="str">
        <f t="shared" si="0"/>
        <v>评估</v>
      </c>
      <c r="H13" s="228"/>
      <c r="I13" s="228"/>
      <c r="J13" s="15" t="s">
        <v>105</v>
      </c>
    </row>
    <row r="14" spans="1:10" ht="26.5" thickBot="1">
      <c r="A14" s="16" t="s">
        <v>184</v>
      </c>
      <c r="B14" s="17" t="s">
        <v>185</v>
      </c>
      <c r="C14" s="18" t="s">
        <v>113</v>
      </c>
      <c r="D14" s="18" t="s">
        <v>163</v>
      </c>
      <c r="E14" s="18" t="s">
        <v>178</v>
      </c>
      <c r="F14" s="15" t="str">
        <f>IF(Chosen_Class&gt;1,"M","A")</f>
        <v>M</v>
      </c>
      <c r="G14" s="15" t="str">
        <f t="shared" si="0"/>
        <v>评估</v>
      </c>
      <c r="H14" s="228"/>
      <c r="I14" s="228"/>
      <c r="J14" s="15" t="s">
        <v>105</v>
      </c>
    </row>
    <row r="15" spans="1:10" ht="26.5" thickBot="1">
      <c r="A15" s="16" t="s">
        <v>186</v>
      </c>
      <c r="B15" s="17" t="s">
        <v>187</v>
      </c>
      <c r="C15" s="18" t="s">
        <v>113</v>
      </c>
      <c r="D15" s="18" t="s">
        <v>163</v>
      </c>
      <c r="E15" s="18" t="s">
        <v>164</v>
      </c>
      <c r="F15" s="15" t="str">
        <f>IF(Chosen_Class&gt;1,"M","A")</f>
        <v>M</v>
      </c>
      <c r="G15" s="15" t="str">
        <f t="shared" si="0"/>
        <v>评估</v>
      </c>
      <c r="H15" s="228"/>
      <c r="I15" s="228"/>
      <c r="J15" s="15" t="s">
        <v>105</v>
      </c>
    </row>
    <row r="16" spans="1:10" ht="13.5" thickBot="1">
      <c r="A16" s="16" t="s">
        <v>188</v>
      </c>
      <c r="B16" s="17" t="s">
        <v>189</v>
      </c>
      <c r="C16" s="18"/>
      <c r="D16" s="18"/>
      <c r="E16" s="18"/>
      <c r="F16" s="15"/>
      <c r="G16" s="15"/>
      <c r="H16" s="228"/>
      <c r="I16" s="228"/>
      <c r="J16" s="15"/>
    </row>
    <row r="17" spans="1:10" ht="26.5" thickBot="1">
      <c r="A17" s="16" t="s">
        <v>190</v>
      </c>
      <c r="B17" s="17" t="s">
        <v>191</v>
      </c>
      <c r="C17" s="18" t="s">
        <v>150</v>
      </c>
      <c r="D17" s="18" t="s">
        <v>163</v>
      </c>
      <c r="E17" s="18" t="s">
        <v>164</v>
      </c>
      <c r="F17" s="15" t="s">
        <v>102</v>
      </c>
      <c r="G17" s="15" t="str">
        <f t="shared" si="0"/>
        <v>评估</v>
      </c>
      <c r="H17" s="228"/>
      <c r="I17" s="228"/>
      <c r="J17" s="15" t="s">
        <v>105</v>
      </c>
    </row>
    <row r="18" spans="1:10" ht="26.5" thickBot="1">
      <c r="A18" s="16" t="s">
        <v>192</v>
      </c>
      <c r="B18" s="17" t="s">
        <v>193</v>
      </c>
      <c r="C18" s="18" t="s">
        <v>100</v>
      </c>
      <c r="D18" s="18" t="s">
        <v>163</v>
      </c>
      <c r="E18" s="18" t="s">
        <v>164</v>
      </c>
      <c r="F18" s="15" t="s">
        <v>102</v>
      </c>
      <c r="G18" s="15" t="str">
        <f t="shared" si="0"/>
        <v>评估</v>
      </c>
      <c r="H18" s="228"/>
      <c r="I18" s="228"/>
      <c r="J18" s="15" t="s">
        <v>105</v>
      </c>
    </row>
    <row r="19" spans="1:10" ht="26.5" thickBot="1">
      <c r="A19" s="99" t="s">
        <v>194</v>
      </c>
      <c r="B19" s="135" t="s">
        <v>195</v>
      </c>
      <c r="C19" s="98" t="s">
        <v>100</v>
      </c>
      <c r="D19" s="98" t="s">
        <v>163</v>
      </c>
      <c r="E19" s="98" t="s">
        <v>164</v>
      </c>
      <c r="F19" s="15" t="s">
        <v>102</v>
      </c>
      <c r="G19" s="104" t="str">
        <f t="shared" si="0"/>
        <v>评估</v>
      </c>
      <c r="H19" s="229"/>
      <c r="I19" s="229"/>
      <c r="J19" s="15" t="s">
        <v>105</v>
      </c>
    </row>
    <row r="20" spans="1:10" ht="39.5" thickBot="1">
      <c r="A20" s="210" t="s">
        <v>196</v>
      </c>
      <c r="B20" s="224" t="s">
        <v>197</v>
      </c>
      <c r="C20" s="225" t="s">
        <v>100</v>
      </c>
      <c r="D20" s="225" t="s">
        <v>163</v>
      </c>
      <c r="E20" s="225" t="s">
        <v>173</v>
      </c>
      <c r="F20" s="104" t="s">
        <v>102</v>
      </c>
      <c r="G20" s="225" t="str">
        <f t="shared" si="0"/>
        <v>评估</v>
      </c>
      <c r="H20" s="230"/>
      <c r="I20" s="230"/>
      <c r="J20" s="15" t="s">
        <v>105</v>
      </c>
    </row>
    <row r="21" spans="1:10" ht="26.5" thickBot="1">
      <c r="A21" s="190" t="s">
        <v>198</v>
      </c>
      <c r="B21" s="137" t="s">
        <v>199</v>
      </c>
      <c r="C21" s="138" t="s">
        <v>113</v>
      </c>
      <c r="D21" s="138" t="s">
        <v>163</v>
      </c>
      <c r="E21" s="138" t="s">
        <v>164</v>
      </c>
      <c r="F21" s="138" t="str">
        <f>IF(Chosen_Class&gt;1,"M","A")</f>
        <v>M</v>
      </c>
      <c r="G21" s="139" t="str">
        <f t="shared" si="0"/>
        <v>评估</v>
      </c>
      <c r="H21" s="230"/>
      <c r="I21" s="230"/>
      <c r="J21" s="15" t="s">
        <v>105</v>
      </c>
    </row>
  </sheetData>
  <autoFilter ref="A4:J20"/>
  <mergeCells count="2">
    <mergeCell ref="A3:E3"/>
    <mergeCell ref="I3:J3"/>
  </mergeCells>
  <phoneticPr fontId="27" type="noConversion"/>
  <dataValidations count="1">
    <dataValidation type="list" allowBlank="1" showInputMessage="1" showErrorMessage="1" sqref="J5:J21">
      <formula1>status</formula1>
    </dataValidation>
  </dataValidations>
  <printOptions horizontalCentered="1"/>
  <pageMargins left="0.70866141732283472" right="0.70866141732283472" top="0.74803149606299213" bottom="0.74803149606299213" header="0.31496062992125984" footer="0.31496062992125984"/>
  <pageSetup paperSize="9" scale="53" orientation="landscape" horizontalDpi="4294967293" r:id="rId1"/>
  <headerFooter>
    <oddHeader>&amp;R&amp;F</oddHeader>
    <oddFooter>&amp;L&amp;&amp;"Calibri"&amp;11&amp;K000000(c) 版权所有 IoT Security Foundation_x000D_&amp;K000000&amp;1#&amp;&amp;"Calibri"&amp;7&amp;K000000C2 General&amp;C由评估员编写&amp;D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51"/>
  <sheetViews>
    <sheetView topLeftCell="A28" workbookViewId="0">
      <selection activeCell="E17" sqref="E17"/>
    </sheetView>
  </sheetViews>
  <sheetFormatPr defaultColWidth="9.09765625" defaultRowHeight="13"/>
  <cols>
    <col min="1" max="1" width="9.09765625" style="4"/>
    <col min="2" max="2" width="65.69921875" style="4" customWidth="1"/>
    <col min="3" max="3" width="15" style="4" customWidth="1"/>
    <col min="4" max="4" width="22.59765625" style="5" customWidth="1"/>
    <col min="5" max="5" width="18" style="193" customWidth="1"/>
    <col min="6" max="6" width="13.09765625" customWidth="1"/>
    <col min="7" max="7" width="14" customWidth="1"/>
    <col min="8" max="8" width="39.3984375" customWidth="1"/>
    <col min="9" max="9" width="31" customWidth="1"/>
    <col min="10" max="10" width="8.69921875" customWidth="1"/>
    <col min="11" max="16384" width="9.09765625" style="4"/>
  </cols>
  <sheetData>
    <row r="1" spans="1:10" ht="17.5">
      <c r="A1"/>
      <c r="B1" s="87" t="str">
        <f>Assessee</f>
        <v>&lt;插入 OEM 或被评估者名称&gt;</v>
      </c>
      <c r="C1" s="87" t="str">
        <f>Product</f>
        <v>&lt;插入产品名称/型号&gt;</v>
      </c>
      <c r="D1"/>
      <c r="F1" s="105" t="s">
        <v>72</v>
      </c>
      <c r="G1" s="87"/>
      <c r="H1" s="102">
        <f>Chosen_Class</f>
        <v>2</v>
      </c>
      <c r="I1" s="103" t="s">
        <v>64</v>
      </c>
    </row>
    <row r="2" spans="1:10" ht="18" thickBot="1">
      <c r="F2" s="105"/>
      <c r="G2" s="87"/>
      <c r="H2" s="102"/>
      <c r="I2" s="103"/>
    </row>
    <row r="3" spans="1:10" ht="30.75" customHeight="1" thickBot="1">
      <c r="A3" s="253" t="s">
        <v>200</v>
      </c>
      <c r="B3" s="254"/>
      <c r="C3" s="254"/>
      <c r="D3" s="254"/>
      <c r="E3" s="254"/>
      <c r="F3" s="127"/>
      <c r="G3" s="127"/>
      <c r="H3" s="197">
        <f xml:space="preserve"> COUNTIF(J5:J38, "Open")</f>
        <v>0</v>
      </c>
      <c r="I3" s="249" t="str">
        <f>IF(H3&gt;0,"Incomplete", "Complete")</f>
        <v>Complete</v>
      </c>
      <c r="J3" s="250"/>
    </row>
    <row r="4" spans="1:10" ht="55.5" customHeight="1" thickBot="1">
      <c r="A4" s="37" t="s">
        <v>89</v>
      </c>
      <c r="B4" s="37" t="s">
        <v>90</v>
      </c>
      <c r="C4" s="144" t="s">
        <v>201</v>
      </c>
      <c r="D4" s="85" t="s">
        <v>91</v>
      </c>
      <c r="E4" s="30" t="s">
        <v>202</v>
      </c>
      <c r="F4" s="123" t="s">
        <v>93</v>
      </c>
      <c r="G4" s="123" t="s">
        <v>94</v>
      </c>
      <c r="H4" s="124" t="s">
        <v>95</v>
      </c>
      <c r="I4" s="125" t="s">
        <v>96</v>
      </c>
      <c r="J4" s="125" t="s">
        <v>97</v>
      </c>
    </row>
    <row r="5" spans="1:10" ht="39.5" thickBot="1">
      <c r="A5" s="23" t="s">
        <v>203</v>
      </c>
      <c r="B5" s="24" t="s">
        <v>204</v>
      </c>
      <c r="C5" s="25" t="s">
        <v>100</v>
      </c>
      <c r="D5" s="25" t="s">
        <v>163</v>
      </c>
      <c r="E5" s="25" t="s">
        <v>205</v>
      </c>
      <c r="F5" s="15" t="s">
        <v>102</v>
      </c>
      <c r="G5" s="15" t="str">
        <f t="shared" ref="G5:G40" si="0">LOOKUP(Chosen_Class,Method)</f>
        <v>评估</v>
      </c>
      <c r="H5" s="15"/>
      <c r="I5" s="15"/>
      <c r="J5" s="15" t="s">
        <v>105</v>
      </c>
    </row>
    <row r="6" spans="1:10" ht="26.5" thickBot="1">
      <c r="A6" s="23" t="s">
        <v>206</v>
      </c>
      <c r="B6" s="24" t="s">
        <v>207</v>
      </c>
      <c r="C6" s="25" t="s">
        <v>100</v>
      </c>
      <c r="D6" s="25" t="s">
        <v>163</v>
      </c>
      <c r="E6" s="25" t="s">
        <v>205</v>
      </c>
      <c r="F6" s="15" t="s">
        <v>102</v>
      </c>
      <c r="G6" s="15" t="str">
        <f t="shared" si="0"/>
        <v>评估</v>
      </c>
      <c r="H6" s="18"/>
      <c r="I6" s="18"/>
      <c r="J6" s="15" t="s">
        <v>105</v>
      </c>
    </row>
    <row r="7" spans="1:10" ht="26.5" thickBot="1">
      <c r="A7" s="100" t="s">
        <v>208</v>
      </c>
      <c r="B7" s="17" t="s">
        <v>209</v>
      </c>
      <c r="C7" s="18" t="s">
        <v>100</v>
      </c>
      <c r="D7" s="18" t="s">
        <v>163</v>
      </c>
      <c r="E7" s="18" t="s">
        <v>205</v>
      </c>
      <c r="F7" s="15" t="s">
        <v>102</v>
      </c>
      <c r="G7" s="15" t="str">
        <f t="shared" si="0"/>
        <v>评估</v>
      </c>
      <c r="H7" s="18"/>
      <c r="I7" s="18"/>
      <c r="J7" s="15" t="s">
        <v>105</v>
      </c>
    </row>
    <row r="8" spans="1:10" ht="39.5" thickBot="1">
      <c r="A8" s="26" t="s">
        <v>210</v>
      </c>
      <c r="B8" s="28" t="s">
        <v>211</v>
      </c>
      <c r="C8" s="29" t="s">
        <v>113</v>
      </c>
      <c r="D8" s="29" t="s">
        <v>163</v>
      </c>
      <c r="E8" s="29" t="s">
        <v>205</v>
      </c>
      <c r="F8" s="15" t="str">
        <f>IF(Chosen_Class&gt;1,"M","A")</f>
        <v>M</v>
      </c>
      <c r="G8" s="15" t="str">
        <f t="shared" si="0"/>
        <v>评估</v>
      </c>
      <c r="H8" s="18"/>
      <c r="I8" s="18"/>
      <c r="J8" s="15" t="s">
        <v>105</v>
      </c>
    </row>
    <row r="9" spans="1:10" ht="52.5" thickBot="1">
      <c r="A9" s="100" t="s">
        <v>212</v>
      </c>
      <c r="B9" s="17" t="s">
        <v>213</v>
      </c>
      <c r="C9" s="18" t="s">
        <v>113</v>
      </c>
      <c r="D9" s="18" t="s">
        <v>163</v>
      </c>
      <c r="E9" s="18" t="s">
        <v>205</v>
      </c>
      <c r="F9" s="15" t="str">
        <f>IF(Chosen_Class&gt;1,"M","A")</f>
        <v>M</v>
      </c>
      <c r="G9" s="15" t="str">
        <f t="shared" si="0"/>
        <v>评估</v>
      </c>
      <c r="H9" s="18"/>
      <c r="I9" s="18"/>
      <c r="J9" s="15" t="s">
        <v>105</v>
      </c>
    </row>
    <row r="10" spans="1:10" ht="26.5" thickBot="1">
      <c r="A10" s="100" t="s">
        <v>214</v>
      </c>
      <c r="B10" s="17" t="s">
        <v>215</v>
      </c>
      <c r="C10" s="18" t="s">
        <v>100</v>
      </c>
      <c r="D10" s="18" t="s">
        <v>163</v>
      </c>
      <c r="E10" s="18" t="s">
        <v>173</v>
      </c>
      <c r="F10" s="15" t="s">
        <v>102</v>
      </c>
      <c r="G10" s="15" t="str">
        <f t="shared" si="0"/>
        <v>评估</v>
      </c>
      <c r="H10" s="18"/>
      <c r="I10" s="18"/>
      <c r="J10" s="15" t="s">
        <v>105</v>
      </c>
    </row>
    <row r="11" spans="1:10" ht="26.5" thickBot="1">
      <c r="A11" s="100" t="s">
        <v>216</v>
      </c>
      <c r="B11" s="17" t="s">
        <v>217</v>
      </c>
      <c r="C11" s="18" t="s">
        <v>100</v>
      </c>
      <c r="D11" s="18" t="s">
        <v>163</v>
      </c>
      <c r="E11" s="18" t="s">
        <v>164</v>
      </c>
      <c r="F11" s="15" t="s">
        <v>102</v>
      </c>
      <c r="G11" s="15" t="str">
        <f t="shared" si="0"/>
        <v>评估</v>
      </c>
      <c r="H11" s="18"/>
      <c r="I11" s="18"/>
      <c r="J11" s="15" t="s">
        <v>105</v>
      </c>
    </row>
    <row r="12" spans="1:10" ht="26.5" thickBot="1">
      <c r="A12" s="100" t="s">
        <v>218</v>
      </c>
      <c r="B12" s="17" t="s">
        <v>219</v>
      </c>
      <c r="C12" s="18" t="s">
        <v>100</v>
      </c>
      <c r="D12" s="18" t="s">
        <v>163</v>
      </c>
      <c r="E12" s="18" t="s">
        <v>205</v>
      </c>
      <c r="F12" s="15" t="s">
        <v>102</v>
      </c>
      <c r="G12" s="15" t="str">
        <f t="shared" si="0"/>
        <v>评估</v>
      </c>
      <c r="H12" s="18"/>
      <c r="I12" s="18"/>
      <c r="J12" s="15" t="s">
        <v>105</v>
      </c>
    </row>
    <row r="13" spans="1:10" ht="26.5" thickBot="1">
      <c r="A13" s="100" t="s">
        <v>220</v>
      </c>
      <c r="B13" s="17" t="s">
        <v>221</v>
      </c>
      <c r="C13" s="18" t="s">
        <v>100</v>
      </c>
      <c r="D13" s="18" t="s">
        <v>101</v>
      </c>
      <c r="E13" s="18" t="s">
        <v>110</v>
      </c>
      <c r="F13" s="15" t="s">
        <v>102</v>
      </c>
      <c r="G13" s="15" t="str">
        <f t="shared" si="0"/>
        <v>评估</v>
      </c>
      <c r="H13" s="18"/>
      <c r="I13" s="18"/>
      <c r="J13" s="15" t="s">
        <v>105</v>
      </c>
    </row>
    <row r="14" spans="1:10" ht="33.75" customHeight="1" thickBot="1">
      <c r="A14" s="100" t="s">
        <v>222</v>
      </c>
      <c r="B14" s="17" t="s">
        <v>223</v>
      </c>
      <c r="C14" s="18" t="s">
        <v>100</v>
      </c>
      <c r="D14" s="18" t="s">
        <v>101</v>
      </c>
      <c r="E14" s="18" t="s">
        <v>110</v>
      </c>
      <c r="F14" s="15" t="s">
        <v>102</v>
      </c>
      <c r="G14" s="15" t="str">
        <f t="shared" si="0"/>
        <v>评估</v>
      </c>
      <c r="H14" s="18"/>
      <c r="I14" s="18"/>
      <c r="J14" s="15" t="s">
        <v>105</v>
      </c>
    </row>
    <row r="15" spans="1:10" ht="37.5" customHeight="1" thickBot="1">
      <c r="A15" s="100" t="s">
        <v>224</v>
      </c>
      <c r="B15" s="17" t="s">
        <v>225</v>
      </c>
      <c r="C15" s="18" t="s">
        <v>113</v>
      </c>
      <c r="D15" s="18" t="s">
        <v>101</v>
      </c>
      <c r="E15" s="18" t="s">
        <v>110</v>
      </c>
      <c r="F15" s="15" t="str">
        <f>IF(Chosen_Class&gt;1,"M","A")</f>
        <v>M</v>
      </c>
      <c r="G15" s="15" t="str">
        <f t="shared" si="0"/>
        <v>评估</v>
      </c>
      <c r="H15" s="18"/>
      <c r="I15" s="18"/>
      <c r="J15" s="15" t="s">
        <v>105</v>
      </c>
    </row>
    <row r="16" spans="1:10" ht="39.5" thickBot="1">
      <c r="A16" s="100" t="s">
        <v>226</v>
      </c>
      <c r="B16" s="17" t="s">
        <v>227</v>
      </c>
      <c r="C16" s="18" t="s">
        <v>133</v>
      </c>
      <c r="D16" s="18" t="s">
        <v>163</v>
      </c>
      <c r="E16" s="18" t="s">
        <v>228</v>
      </c>
      <c r="F16" s="15" t="str">
        <f>IF(Chosen_Class&gt;2,"M","A")</f>
        <v>A</v>
      </c>
      <c r="G16" s="15" t="str">
        <f t="shared" si="0"/>
        <v>评估</v>
      </c>
      <c r="H16" s="18"/>
      <c r="I16" s="18"/>
      <c r="J16" s="15" t="s">
        <v>105</v>
      </c>
    </row>
    <row r="17" spans="1:10" ht="39.5" thickBot="1">
      <c r="A17" s="100" t="s">
        <v>229</v>
      </c>
      <c r="B17" s="17" t="s">
        <v>230</v>
      </c>
      <c r="C17" s="18" t="s">
        <v>113</v>
      </c>
      <c r="D17" s="18" t="s">
        <v>101</v>
      </c>
      <c r="E17" s="18" t="s">
        <v>114</v>
      </c>
      <c r="F17" s="15" t="str">
        <f>IF(Chosen_Class&gt;1,"M","A")</f>
        <v>M</v>
      </c>
      <c r="G17" s="15" t="str">
        <f t="shared" si="0"/>
        <v>评估</v>
      </c>
      <c r="H17" s="18"/>
      <c r="I17" s="18"/>
      <c r="J17" s="15" t="s">
        <v>105</v>
      </c>
    </row>
    <row r="18" spans="1:10" ht="39.5" thickBot="1">
      <c r="A18" s="100" t="s">
        <v>231</v>
      </c>
      <c r="B18" s="17" t="s">
        <v>232</v>
      </c>
      <c r="C18" s="18" t="s">
        <v>113</v>
      </c>
      <c r="D18" s="18" t="s">
        <v>101</v>
      </c>
      <c r="E18" s="18" t="s">
        <v>110</v>
      </c>
      <c r="F18" s="15" t="str">
        <f>IF(Chosen_Class&gt;1,"M","A")</f>
        <v>M</v>
      </c>
      <c r="G18" s="104" t="str">
        <f t="shared" si="0"/>
        <v>评估</v>
      </c>
      <c r="H18" s="98"/>
      <c r="I18" s="98"/>
      <c r="J18" s="15" t="s">
        <v>105</v>
      </c>
    </row>
    <row r="19" spans="1:10" ht="82.5" customHeight="1" thickBot="1">
      <c r="A19" s="100" t="s">
        <v>233</v>
      </c>
      <c r="B19" s="17" t="s">
        <v>234</v>
      </c>
      <c r="C19" s="18" t="s">
        <v>150</v>
      </c>
      <c r="D19" s="18" t="s">
        <v>101</v>
      </c>
      <c r="E19" s="18" t="s">
        <v>110</v>
      </c>
      <c r="F19" s="15" t="str">
        <f>IF(Chosen_Class&gt;0,"M","A")</f>
        <v>M</v>
      </c>
      <c r="G19" s="138" t="str">
        <f t="shared" si="0"/>
        <v>评估</v>
      </c>
      <c r="H19" s="138"/>
      <c r="I19" s="138"/>
      <c r="J19" s="15" t="s">
        <v>105</v>
      </c>
    </row>
    <row r="20" spans="1:10" ht="31.5" customHeight="1" thickBot="1">
      <c r="A20" s="100" t="s">
        <v>235</v>
      </c>
      <c r="B20" s="17" t="s">
        <v>236</v>
      </c>
      <c r="C20" s="18" t="s">
        <v>237</v>
      </c>
      <c r="D20" s="18" t="s">
        <v>101</v>
      </c>
      <c r="E20" s="18" t="s">
        <v>110</v>
      </c>
      <c r="F20" s="15" t="str">
        <f>IF(Chosen_Class&gt;0,"M","A")</f>
        <v>M</v>
      </c>
      <c r="G20" s="138" t="str">
        <f t="shared" si="0"/>
        <v>评估</v>
      </c>
      <c r="H20" s="138"/>
      <c r="I20" s="138"/>
      <c r="J20" s="15" t="s">
        <v>105</v>
      </c>
    </row>
    <row r="21" spans="1:10" ht="39.5" thickBot="1">
      <c r="A21" s="100" t="s">
        <v>238</v>
      </c>
      <c r="B21" s="17" t="s">
        <v>239</v>
      </c>
      <c r="C21" s="18" t="s">
        <v>113</v>
      </c>
      <c r="D21" s="18" t="s">
        <v>101</v>
      </c>
      <c r="E21" s="18" t="s">
        <v>240</v>
      </c>
      <c r="F21" s="15" t="str">
        <f>IF(Chosen_Class&gt;1,"M","A")</f>
        <v>M</v>
      </c>
      <c r="G21" s="138" t="str">
        <f t="shared" si="0"/>
        <v>评估</v>
      </c>
      <c r="H21" s="138"/>
      <c r="I21" s="138"/>
      <c r="J21" s="15" t="s">
        <v>105</v>
      </c>
    </row>
    <row r="22" spans="1:10" ht="39.5" thickBot="1">
      <c r="A22" s="100" t="s">
        <v>241</v>
      </c>
      <c r="B22" s="17" t="s">
        <v>242</v>
      </c>
      <c r="C22" s="18" t="s">
        <v>113</v>
      </c>
      <c r="D22" s="18" t="s">
        <v>101</v>
      </c>
      <c r="E22" s="18" t="s">
        <v>110</v>
      </c>
      <c r="F22" s="15" t="s">
        <v>102</v>
      </c>
      <c r="G22" s="138" t="str">
        <f t="shared" si="0"/>
        <v>评估</v>
      </c>
      <c r="H22" s="138"/>
      <c r="I22" s="138"/>
      <c r="J22" s="15" t="s">
        <v>105</v>
      </c>
    </row>
    <row r="23" spans="1:10" ht="26.5" thickBot="1">
      <c r="A23" s="100" t="s">
        <v>243</v>
      </c>
      <c r="B23" s="17" t="s">
        <v>244</v>
      </c>
      <c r="C23" s="18" t="s">
        <v>100</v>
      </c>
      <c r="D23" s="18" t="s">
        <v>101</v>
      </c>
      <c r="E23" s="18" t="s">
        <v>114</v>
      </c>
      <c r="F23" s="15" t="str">
        <f>IF(Chosen_Class&gt;1,"M","A")</f>
        <v>M</v>
      </c>
      <c r="G23" s="138" t="str">
        <f t="shared" si="0"/>
        <v>评估</v>
      </c>
      <c r="H23" s="138"/>
      <c r="I23" s="138"/>
      <c r="J23" s="15" t="s">
        <v>105</v>
      </c>
    </row>
    <row r="24" spans="1:10" ht="39.5" thickBot="1">
      <c r="A24" s="100" t="s">
        <v>245</v>
      </c>
      <c r="B24" s="17" t="s">
        <v>246</v>
      </c>
      <c r="C24" s="18" t="s">
        <v>113</v>
      </c>
      <c r="D24" s="18" t="s">
        <v>101</v>
      </c>
      <c r="E24" s="18" t="s">
        <v>114</v>
      </c>
      <c r="F24" s="15" t="str">
        <f>IF(Chosen_Class&gt;1,"M","A")</f>
        <v>M</v>
      </c>
      <c r="G24" s="138" t="str">
        <f t="shared" si="0"/>
        <v>评估</v>
      </c>
      <c r="H24" s="138"/>
      <c r="I24" s="138"/>
      <c r="J24" s="15" t="s">
        <v>105</v>
      </c>
    </row>
    <row r="25" spans="1:10" ht="39.5" thickBot="1">
      <c r="A25" s="100" t="s">
        <v>247</v>
      </c>
      <c r="B25" s="17" t="s">
        <v>248</v>
      </c>
      <c r="C25" s="18" t="s">
        <v>113</v>
      </c>
      <c r="D25" s="18" t="s">
        <v>163</v>
      </c>
      <c r="E25" s="18" t="s">
        <v>205</v>
      </c>
      <c r="F25" s="15" t="str">
        <f>IF(Chosen_Class&gt;0,"M","A")</f>
        <v>M</v>
      </c>
      <c r="G25" s="138" t="str">
        <f t="shared" si="0"/>
        <v>评估</v>
      </c>
      <c r="H25" s="138"/>
      <c r="I25" s="138"/>
      <c r="J25" s="15" t="s">
        <v>105</v>
      </c>
    </row>
    <row r="26" spans="1:10" ht="26.5" thickBot="1">
      <c r="A26" s="100" t="s">
        <v>249</v>
      </c>
      <c r="B26" s="17" t="s">
        <v>250</v>
      </c>
      <c r="C26" s="29" t="s">
        <v>237</v>
      </c>
      <c r="D26" s="18" t="s">
        <v>101</v>
      </c>
      <c r="E26" s="18" t="s">
        <v>114</v>
      </c>
      <c r="F26" s="15" t="str">
        <f>IF(Chosen_Class&gt;0,"M","A")</f>
        <v>M</v>
      </c>
      <c r="G26" s="138" t="str">
        <f t="shared" si="0"/>
        <v>评估</v>
      </c>
      <c r="H26" s="138"/>
      <c r="I26" s="138"/>
      <c r="J26" s="15" t="s">
        <v>105</v>
      </c>
    </row>
    <row r="27" spans="1:10" ht="39.5" thickBot="1">
      <c r="A27" s="100" t="s">
        <v>251</v>
      </c>
      <c r="B27" s="17" t="s">
        <v>252</v>
      </c>
      <c r="C27" s="18" t="s">
        <v>113</v>
      </c>
      <c r="D27" s="18" t="s">
        <v>101</v>
      </c>
      <c r="E27" s="18" t="s">
        <v>253</v>
      </c>
      <c r="F27" s="15" t="str">
        <f>IF(Chosen_Class&gt;1,"M","A")</f>
        <v>M</v>
      </c>
      <c r="G27" s="138" t="str">
        <f t="shared" si="0"/>
        <v>评估</v>
      </c>
      <c r="H27" s="138"/>
      <c r="I27" s="138"/>
      <c r="J27" s="15" t="s">
        <v>105</v>
      </c>
    </row>
    <row r="28" spans="1:10" ht="39.5" thickBot="1">
      <c r="A28" s="26" t="s">
        <v>254</v>
      </c>
      <c r="B28" s="28" t="s">
        <v>255</v>
      </c>
      <c r="C28" s="29" t="s">
        <v>113</v>
      </c>
      <c r="D28" s="29" t="s">
        <v>163</v>
      </c>
      <c r="E28" s="29" t="s">
        <v>205</v>
      </c>
      <c r="F28" s="15" t="str">
        <f>IF(Chosen_Class&gt;1,"M","A")</f>
        <v>M</v>
      </c>
      <c r="G28" s="138" t="str">
        <f t="shared" si="0"/>
        <v>评估</v>
      </c>
      <c r="H28" s="138"/>
      <c r="I28" s="138"/>
      <c r="J28" s="15" t="s">
        <v>105</v>
      </c>
    </row>
    <row r="29" spans="1:10" ht="26.5" thickBot="1">
      <c r="A29" s="26" t="s">
        <v>256</v>
      </c>
      <c r="B29" s="28" t="s">
        <v>257</v>
      </c>
      <c r="C29" s="29" t="s">
        <v>136</v>
      </c>
      <c r="D29" s="29" t="s">
        <v>163</v>
      </c>
      <c r="E29" s="29" t="s">
        <v>205</v>
      </c>
      <c r="F29" s="15" t="s">
        <v>137</v>
      </c>
      <c r="G29" s="138" t="str">
        <f t="shared" si="0"/>
        <v>评估</v>
      </c>
      <c r="H29" s="138"/>
      <c r="I29" s="138"/>
      <c r="J29" s="15" t="s">
        <v>105</v>
      </c>
    </row>
    <row r="30" spans="1:10" ht="26.5" thickBot="1">
      <c r="A30" s="26" t="s">
        <v>258</v>
      </c>
      <c r="B30" s="28" t="s">
        <v>259</v>
      </c>
      <c r="C30" s="29" t="s">
        <v>136</v>
      </c>
      <c r="D30" s="29" t="s">
        <v>163</v>
      </c>
      <c r="E30" s="29" t="s">
        <v>205</v>
      </c>
      <c r="F30" s="15" t="s">
        <v>137</v>
      </c>
      <c r="G30" s="138" t="str">
        <f t="shared" si="0"/>
        <v>评估</v>
      </c>
      <c r="H30" s="138"/>
      <c r="I30" s="138"/>
      <c r="J30" s="15" t="s">
        <v>105</v>
      </c>
    </row>
    <row r="31" spans="1:10" ht="26.5" thickBot="1">
      <c r="A31" s="26" t="s">
        <v>260</v>
      </c>
      <c r="B31" s="28" t="s">
        <v>261</v>
      </c>
      <c r="C31" s="29" t="s">
        <v>136</v>
      </c>
      <c r="D31" s="29" t="s">
        <v>163</v>
      </c>
      <c r="E31" s="29" t="s">
        <v>205</v>
      </c>
      <c r="F31" s="15" t="s">
        <v>137</v>
      </c>
      <c r="G31" s="138" t="str">
        <f t="shared" si="0"/>
        <v>评估</v>
      </c>
      <c r="H31" s="138"/>
      <c r="I31" s="138"/>
      <c r="J31" s="15" t="s">
        <v>105</v>
      </c>
    </row>
    <row r="32" spans="1:10" ht="26.5" thickBot="1">
      <c r="A32" s="26" t="s">
        <v>262</v>
      </c>
      <c r="B32" s="28" t="s">
        <v>263</v>
      </c>
      <c r="C32" s="29" t="s">
        <v>100</v>
      </c>
      <c r="D32" s="29" t="s">
        <v>163</v>
      </c>
      <c r="E32" s="29" t="s">
        <v>173</v>
      </c>
      <c r="F32" s="15" t="s">
        <v>102</v>
      </c>
      <c r="G32" s="138" t="str">
        <f t="shared" si="0"/>
        <v>评估</v>
      </c>
      <c r="H32" s="138"/>
      <c r="I32" s="138"/>
      <c r="J32" s="15" t="s">
        <v>105</v>
      </c>
    </row>
    <row r="33" spans="1:10" ht="26.5" thickBot="1">
      <c r="A33" s="26" t="s">
        <v>264</v>
      </c>
      <c r="B33" s="28" t="s">
        <v>265</v>
      </c>
      <c r="C33" s="29" t="s">
        <v>237</v>
      </c>
      <c r="D33" s="29" t="s">
        <v>163</v>
      </c>
      <c r="E33" s="29" t="s">
        <v>205</v>
      </c>
      <c r="F33" s="15" t="str">
        <f>IF(Chosen_Class&gt;0,"M","A")</f>
        <v>M</v>
      </c>
      <c r="G33" s="138" t="str">
        <f t="shared" si="0"/>
        <v>评估</v>
      </c>
      <c r="H33" s="138"/>
      <c r="I33" s="138"/>
      <c r="J33" s="15" t="s">
        <v>105</v>
      </c>
    </row>
    <row r="34" spans="1:10" ht="26.5" thickBot="1">
      <c r="A34" s="26" t="s">
        <v>266</v>
      </c>
      <c r="B34" s="28" t="s">
        <v>267</v>
      </c>
      <c r="C34" s="29" t="s">
        <v>100</v>
      </c>
      <c r="D34" s="29" t="s">
        <v>163</v>
      </c>
      <c r="E34" s="29" t="s">
        <v>205</v>
      </c>
      <c r="F34" s="15" t="str">
        <f>IF(Chosen_Class&gt;0,"M","A")</f>
        <v>M</v>
      </c>
      <c r="G34" s="138" t="str">
        <f t="shared" si="0"/>
        <v>评估</v>
      </c>
      <c r="H34" s="138"/>
      <c r="I34" s="138"/>
      <c r="J34" s="15" t="s">
        <v>105</v>
      </c>
    </row>
    <row r="35" spans="1:10" ht="26.5" thickBot="1">
      <c r="A35" s="26" t="s">
        <v>268</v>
      </c>
      <c r="B35" s="28" t="s">
        <v>269</v>
      </c>
      <c r="C35" s="29" t="s">
        <v>100</v>
      </c>
      <c r="D35" s="29" t="s">
        <v>101</v>
      </c>
      <c r="E35" s="29" t="s">
        <v>270</v>
      </c>
      <c r="F35" s="15" t="str">
        <f>IF(Chosen_Class&gt;0,"M","A")</f>
        <v>M</v>
      </c>
      <c r="G35" s="138" t="str">
        <f t="shared" si="0"/>
        <v>评估</v>
      </c>
      <c r="H35" s="138"/>
      <c r="I35" s="138"/>
      <c r="J35" s="15" t="s">
        <v>105</v>
      </c>
    </row>
    <row r="36" spans="1:10" ht="26.5" thickBot="1">
      <c r="A36" s="26" t="s">
        <v>271</v>
      </c>
      <c r="B36" s="28" t="s">
        <v>272</v>
      </c>
      <c r="C36" s="29" t="s">
        <v>100</v>
      </c>
      <c r="D36" s="29" t="s">
        <v>101</v>
      </c>
      <c r="E36" s="29" t="s">
        <v>270</v>
      </c>
      <c r="F36" s="15" t="str">
        <f>IF(Chosen_Class&gt;0,"M","A")</f>
        <v>M</v>
      </c>
      <c r="G36" s="138" t="str">
        <f t="shared" si="0"/>
        <v>评估</v>
      </c>
      <c r="H36" s="138"/>
      <c r="I36" s="138"/>
      <c r="J36" s="15" t="s">
        <v>105</v>
      </c>
    </row>
    <row r="37" spans="1:10" ht="39.5" thickBot="1">
      <c r="A37" s="26" t="s">
        <v>273</v>
      </c>
      <c r="B37" s="28" t="s">
        <v>274</v>
      </c>
      <c r="C37" s="29" t="s">
        <v>113</v>
      </c>
      <c r="D37" s="29" t="s">
        <v>163</v>
      </c>
      <c r="E37" s="29" t="s">
        <v>205</v>
      </c>
      <c r="F37" s="15" t="str">
        <f>IF(Chosen_Class&gt;1,"M","A")</f>
        <v>M</v>
      </c>
      <c r="G37" s="138" t="str">
        <f t="shared" si="0"/>
        <v>评估</v>
      </c>
      <c r="H37" s="138"/>
      <c r="I37" s="138"/>
      <c r="J37" s="15" t="s">
        <v>105</v>
      </c>
    </row>
    <row r="38" spans="1:10" ht="39.5" thickBot="1">
      <c r="A38" s="26" t="s">
        <v>275</v>
      </c>
      <c r="B38" s="28" t="s">
        <v>276</v>
      </c>
      <c r="C38" s="29" t="s">
        <v>133</v>
      </c>
      <c r="D38" s="29" t="s">
        <v>163</v>
      </c>
      <c r="E38" s="29" t="s">
        <v>173</v>
      </c>
      <c r="F38" s="15" t="str">
        <f>IF(Chosen_Class&gt;2,"M","A")</f>
        <v>A</v>
      </c>
      <c r="G38" s="138" t="str">
        <f t="shared" si="0"/>
        <v>评估</v>
      </c>
      <c r="H38" s="138"/>
      <c r="I38" s="138"/>
      <c r="J38" s="15" t="s">
        <v>105</v>
      </c>
    </row>
    <row r="39" spans="1:10" ht="26.5" thickBot="1">
      <c r="A39" s="26" t="s">
        <v>277</v>
      </c>
      <c r="B39" s="28" t="s">
        <v>278</v>
      </c>
      <c r="C39" s="29" t="s">
        <v>100</v>
      </c>
      <c r="D39" s="29" t="s">
        <v>101</v>
      </c>
      <c r="E39" s="29" t="s">
        <v>114</v>
      </c>
      <c r="F39" s="15" t="s">
        <v>102</v>
      </c>
      <c r="G39" s="138" t="str">
        <f t="shared" si="0"/>
        <v>评估</v>
      </c>
      <c r="H39" s="138"/>
      <c r="I39" s="138"/>
      <c r="J39" s="15" t="s">
        <v>105</v>
      </c>
    </row>
    <row r="40" spans="1:10" ht="26.5" thickBot="1">
      <c r="A40" s="26" t="s">
        <v>279</v>
      </c>
      <c r="B40" s="28" t="s">
        <v>280</v>
      </c>
      <c r="C40" s="29" t="s">
        <v>100</v>
      </c>
      <c r="D40" s="29" t="s">
        <v>101</v>
      </c>
      <c r="E40" s="29" t="s">
        <v>114</v>
      </c>
      <c r="F40" s="15" t="s">
        <v>102</v>
      </c>
      <c r="G40" s="138" t="str">
        <f t="shared" si="0"/>
        <v>评估</v>
      </c>
      <c r="H40" s="138"/>
      <c r="I40" s="138"/>
      <c r="J40" s="15" t="s">
        <v>105</v>
      </c>
    </row>
    <row r="43" spans="1:10">
      <c r="C43" s="8"/>
    </row>
    <row r="44" spans="1:10">
      <c r="B44" s="3"/>
      <c r="D44" s="9"/>
    </row>
    <row r="46" spans="1:10">
      <c r="B46" s="3"/>
    </row>
    <row r="51" spans="4:4">
      <c r="D51" s="9"/>
    </row>
  </sheetData>
  <autoFilter ref="A4:J38"/>
  <mergeCells count="2">
    <mergeCell ref="A3:E3"/>
    <mergeCell ref="I3:J3"/>
  </mergeCells>
  <phoneticPr fontId="27" type="noConversion"/>
  <dataValidations count="1">
    <dataValidation type="list" allowBlank="1" showInputMessage="1" showErrorMessage="1" sqref="J5:J40">
      <formula1>status</formula1>
    </dataValidation>
  </dataValidations>
  <printOptions horizontalCentered="1"/>
  <pageMargins left="0.23622047244094491" right="0.23622047244094491" top="0.74803149606299213" bottom="0.74803149606299213" header="0.31496062992125984" footer="0.31496062992125984"/>
  <pageSetup paperSize="9" scale="35" orientation="landscape" r:id="rId1"/>
  <headerFooter>
    <oddHeader>&amp;R&amp;F</oddHeader>
    <oddFooter>&amp;L&amp;&amp;"Calibri"&amp;11&amp;K000000(c) 版权所有 IoT Security Foundation_x000D_&amp;K000000&amp;1#&amp;&amp;"Calibri"&amp;7&amp;K000000C2 General&amp;C由评估员编写&amp;D&amp;R页码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7"/>
  <sheetViews>
    <sheetView topLeftCell="A7" workbookViewId="0">
      <selection activeCell="E10" sqref="E10"/>
    </sheetView>
  </sheetViews>
  <sheetFormatPr defaultColWidth="9.09765625" defaultRowHeight="13"/>
  <cols>
    <col min="1" max="1" width="9.09765625" style="4"/>
    <col min="2" max="2" width="65.69921875" style="4" customWidth="1"/>
    <col min="3" max="3" width="13.296875" style="4" customWidth="1"/>
    <col min="4" max="4" width="13.59765625" style="4" customWidth="1"/>
    <col min="5" max="5" width="15.69921875" style="4" customWidth="1"/>
    <col min="6" max="6" width="12.69921875" style="4" customWidth="1"/>
    <col min="7" max="7" width="10.8984375" style="4" customWidth="1"/>
    <col min="8" max="8" width="41.09765625" style="4" customWidth="1"/>
    <col min="9" max="9" width="37.296875" style="4" customWidth="1"/>
    <col min="10" max="10" width="11.3984375" style="4" customWidth="1"/>
    <col min="11" max="13" width="12.69921875" style="4" customWidth="1"/>
    <col min="14" max="16384" width="9.09765625" style="4"/>
  </cols>
  <sheetData>
    <row r="1" spans="1:11" s="32" customFormat="1" ht="17.5">
      <c r="A1" s="31"/>
      <c r="B1" s="54" t="str">
        <f>Assessee</f>
        <v>&lt;插入 OEM 或被评估者名称&gt;</v>
      </c>
      <c r="C1" s="54" t="str">
        <f>Product</f>
        <v>&lt;插入产品名称/型号&gt;</v>
      </c>
      <c r="D1" s="31"/>
      <c r="G1" s="180" t="s">
        <v>72</v>
      </c>
      <c r="H1" s="181">
        <f>Chosen_Class</f>
        <v>2</v>
      </c>
      <c r="I1" s="58" t="s">
        <v>64</v>
      </c>
      <c r="K1" s="31"/>
    </row>
    <row r="2" spans="1:11" ht="13.5" thickBot="1">
      <c r="G2" s="179"/>
      <c r="H2" s="255"/>
      <c r="I2" s="255"/>
      <c r="J2" s="255"/>
    </row>
    <row r="3" spans="1:11" ht="32.25" customHeight="1" thickBot="1">
      <c r="A3" s="251" t="s">
        <v>281</v>
      </c>
      <c r="B3" s="252"/>
      <c r="C3" s="252"/>
      <c r="D3" s="252"/>
      <c r="E3" s="252"/>
      <c r="F3" s="127"/>
      <c r="G3" s="143"/>
      <c r="H3" s="197">
        <f xml:space="preserve"> COUNTIF(J5:J20, "Open")</f>
        <v>0</v>
      </c>
      <c r="I3" s="249" t="str">
        <f>IF(H3&gt;0,"Incomplete", "Complete")</f>
        <v>Complete</v>
      </c>
      <c r="J3" s="250"/>
    </row>
    <row r="4" spans="1:11" ht="26.5" thickBot="1">
      <c r="A4" s="182" t="s">
        <v>89</v>
      </c>
      <c r="B4" s="183" t="s">
        <v>90</v>
      </c>
      <c r="C4" s="184" t="s">
        <v>201</v>
      </c>
      <c r="D4" s="184" t="s">
        <v>91</v>
      </c>
      <c r="E4" s="184" t="s">
        <v>92</v>
      </c>
      <c r="F4" s="123" t="s">
        <v>93</v>
      </c>
      <c r="G4" s="123" t="s">
        <v>94</v>
      </c>
      <c r="H4" s="124" t="s">
        <v>95</v>
      </c>
      <c r="I4" s="125" t="s">
        <v>96</v>
      </c>
      <c r="J4" s="125" t="s">
        <v>97</v>
      </c>
    </row>
    <row r="5" spans="1:11" ht="26.5" thickBot="1">
      <c r="A5" s="175" t="s">
        <v>282</v>
      </c>
      <c r="B5" s="27" t="s">
        <v>283</v>
      </c>
      <c r="C5" s="15" t="s">
        <v>136</v>
      </c>
      <c r="D5" s="15" t="s">
        <v>101</v>
      </c>
      <c r="E5" s="15" t="s">
        <v>253</v>
      </c>
      <c r="F5" s="29" t="s">
        <v>137</v>
      </c>
      <c r="G5" s="15" t="str">
        <f t="shared" ref="G5:G17" si="0">LOOKUP(Chosen_Class,Method)</f>
        <v>评估</v>
      </c>
      <c r="H5" s="18"/>
      <c r="I5" s="18"/>
      <c r="J5" s="174" t="s">
        <v>105</v>
      </c>
    </row>
    <row r="6" spans="1:11" ht="13.5" thickBot="1">
      <c r="A6" s="176" t="s">
        <v>284</v>
      </c>
      <c r="B6" s="17" t="s">
        <v>189</v>
      </c>
      <c r="C6" s="18"/>
      <c r="D6" s="18"/>
      <c r="E6" s="18"/>
      <c r="F6" s="173"/>
      <c r="G6" s="15"/>
      <c r="H6" s="18"/>
      <c r="I6" s="18"/>
      <c r="J6" s="174"/>
    </row>
    <row r="7" spans="1:11" ht="26.5" thickBot="1">
      <c r="A7" s="176" t="s">
        <v>285</v>
      </c>
      <c r="B7" s="17" t="s">
        <v>286</v>
      </c>
      <c r="C7" s="18" t="s">
        <v>136</v>
      </c>
      <c r="D7" s="18" t="s">
        <v>287</v>
      </c>
      <c r="E7" s="18" t="s">
        <v>205</v>
      </c>
      <c r="F7" s="173" t="s">
        <v>137</v>
      </c>
      <c r="G7" s="15" t="str">
        <f t="shared" si="0"/>
        <v>评估</v>
      </c>
      <c r="H7" s="18"/>
      <c r="I7" s="18"/>
      <c r="J7" s="174" t="s">
        <v>105</v>
      </c>
    </row>
    <row r="8" spans="1:11" ht="26.5" thickBot="1">
      <c r="A8" s="176" t="s">
        <v>288</v>
      </c>
      <c r="B8" s="17" t="s">
        <v>289</v>
      </c>
      <c r="C8" s="18" t="s">
        <v>136</v>
      </c>
      <c r="D8" s="18" t="s">
        <v>163</v>
      </c>
      <c r="E8" s="18" t="s">
        <v>205</v>
      </c>
      <c r="F8" s="173" t="s">
        <v>137</v>
      </c>
      <c r="G8" s="15" t="str">
        <f t="shared" si="0"/>
        <v>评估</v>
      </c>
      <c r="H8" s="18"/>
      <c r="I8" s="18"/>
      <c r="J8" s="174" t="s">
        <v>105</v>
      </c>
    </row>
    <row r="9" spans="1:11" ht="39.5" thickBot="1">
      <c r="A9" s="176" t="s">
        <v>290</v>
      </c>
      <c r="B9" s="17" t="s">
        <v>291</v>
      </c>
      <c r="C9" s="18" t="s">
        <v>150</v>
      </c>
      <c r="D9" s="18" t="s">
        <v>292</v>
      </c>
      <c r="E9" s="18" t="s">
        <v>205</v>
      </c>
      <c r="F9" s="15" t="str">
        <f>IF(Chosen_Class&gt;0,"M","A")</f>
        <v>M</v>
      </c>
      <c r="G9" s="15" t="str">
        <f t="shared" si="0"/>
        <v>评估</v>
      </c>
      <c r="H9" s="18"/>
      <c r="I9" s="18"/>
      <c r="J9" s="174" t="s">
        <v>105</v>
      </c>
    </row>
    <row r="10" spans="1:11" ht="26.5" thickBot="1">
      <c r="A10" s="176" t="s">
        <v>293</v>
      </c>
      <c r="B10" s="17" t="s">
        <v>294</v>
      </c>
      <c r="C10" s="18" t="s">
        <v>136</v>
      </c>
      <c r="D10" s="18" t="s">
        <v>295</v>
      </c>
      <c r="E10" s="18" t="s">
        <v>205</v>
      </c>
      <c r="F10" s="173" t="s">
        <v>137</v>
      </c>
      <c r="G10" s="15" t="str">
        <f t="shared" si="0"/>
        <v>评估</v>
      </c>
      <c r="H10" s="18"/>
      <c r="I10" s="18"/>
      <c r="J10" s="174" t="s">
        <v>105</v>
      </c>
    </row>
    <row r="11" spans="1:11" ht="26.5" thickBot="1">
      <c r="A11" s="176" t="s">
        <v>296</v>
      </c>
      <c r="B11" s="17" t="s">
        <v>297</v>
      </c>
      <c r="C11" s="18" t="s">
        <v>136</v>
      </c>
      <c r="D11" s="18" t="s">
        <v>295</v>
      </c>
      <c r="E11" s="18" t="s">
        <v>205</v>
      </c>
      <c r="F11" s="173" t="s">
        <v>137</v>
      </c>
      <c r="G11" s="15" t="str">
        <f t="shared" si="0"/>
        <v>评估</v>
      </c>
      <c r="H11" s="18"/>
      <c r="I11" s="18"/>
      <c r="J11" s="174" t="s">
        <v>105</v>
      </c>
    </row>
    <row r="12" spans="1:11" ht="39.5" thickBot="1">
      <c r="A12" s="176" t="s">
        <v>298</v>
      </c>
      <c r="B12" s="17" t="s">
        <v>299</v>
      </c>
      <c r="C12" s="18" t="s">
        <v>150</v>
      </c>
      <c r="D12" s="18" t="s">
        <v>295</v>
      </c>
      <c r="E12" s="18" t="s">
        <v>205</v>
      </c>
      <c r="F12" s="15" t="str">
        <f>IF(Chosen_Class&gt;0,"M","A")</f>
        <v>M</v>
      </c>
      <c r="G12" s="15" t="str">
        <f t="shared" si="0"/>
        <v>评估</v>
      </c>
      <c r="H12" s="18"/>
      <c r="I12" s="18"/>
      <c r="J12" s="174" t="s">
        <v>105</v>
      </c>
    </row>
    <row r="13" spans="1:11" ht="39.5" thickBot="1">
      <c r="A13" s="176" t="s">
        <v>300</v>
      </c>
      <c r="B13" s="172" t="s">
        <v>301</v>
      </c>
      <c r="C13" s="18" t="s">
        <v>100</v>
      </c>
      <c r="D13" s="18" t="s">
        <v>295</v>
      </c>
      <c r="E13" s="18" t="s">
        <v>205</v>
      </c>
      <c r="F13" s="173" t="s">
        <v>102</v>
      </c>
      <c r="G13" s="15" t="str">
        <f t="shared" si="0"/>
        <v>评估</v>
      </c>
      <c r="H13" s="18"/>
      <c r="I13" s="18"/>
      <c r="J13" s="174" t="s">
        <v>105</v>
      </c>
    </row>
    <row r="14" spans="1:11" ht="39.5" thickBot="1">
      <c r="A14" s="176" t="s">
        <v>302</v>
      </c>
      <c r="B14" s="17" t="s">
        <v>303</v>
      </c>
      <c r="C14" s="18" t="s">
        <v>150</v>
      </c>
      <c r="D14" s="18" t="s">
        <v>295</v>
      </c>
      <c r="E14" s="18" t="s">
        <v>205</v>
      </c>
      <c r="F14" s="15" t="str">
        <f>IF(Chosen_Class&gt;0,"M","A")</f>
        <v>M</v>
      </c>
      <c r="G14" s="15" t="str">
        <f t="shared" si="0"/>
        <v>评估</v>
      </c>
      <c r="H14" s="18"/>
      <c r="I14" s="18"/>
      <c r="J14" s="174" t="s">
        <v>105</v>
      </c>
    </row>
    <row r="15" spans="1:11" ht="26.5" thickBot="1">
      <c r="A15" s="176" t="s">
        <v>304</v>
      </c>
      <c r="B15" s="17" t="s">
        <v>305</v>
      </c>
      <c r="C15" s="18" t="s">
        <v>136</v>
      </c>
      <c r="D15" s="18" t="s">
        <v>163</v>
      </c>
      <c r="E15" s="18" t="s">
        <v>205</v>
      </c>
      <c r="F15" s="173" t="s">
        <v>137</v>
      </c>
      <c r="G15" s="15" t="str">
        <f t="shared" si="0"/>
        <v>评估</v>
      </c>
      <c r="H15" s="18"/>
      <c r="I15" s="18"/>
      <c r="J15" s="174" t="s">
        <v>105</v>
      </c>
    </row>
    <row r="16" spans="1:11" ht="39.5" thickBot="1">
      <c r="A16" s="176" t="s">
        <v>306</v>
      </c>
      <c r="B16" s="17" t="s">
        <v>307</v>
      </c>
      <c r="C16" s="18" t="s">
        <v>113</v>
      </c>
      <c r="D16" s="18" t="s">
        <v>163</v>
      </c>
      <c r="E16" s="18" t="s">
        <v>205</v>
      </c>
      <c r="F16" s="15" t="str">
        <f>IF(Chosen_Class&gt;0,"M","A")</f>
        <v>M</v>
      </c>
      <c r="G16" s="15" t="str">
        <f t="shared" si="0"/>
        <v>评估</v>
      </c>
      <c r="H16" s="18"/>
      <c r="I16" s="18"/>
      <c r="J16" s="174" t="s">
        <v>105</v>
      </c>
    </row>
    <row r="17" spans="1:10" ht="39.5" thickBot="1">
      <c r="A17" s="177" t="s">
        <v>308</v>
      </c>
      <c r="B17" s="24" t="s">
        <v>309</v>
      </c>
      <c r="C17" s="25" t="s">
        <v>113</v>
      </c>
      <c r="D17" s="25" t="s">
        <v>163</v>
      </c>
      <c r="E17" s="25" t="s">
        <v>205</v>
      </c>
      <c r="F17" s="15" t="str">
        <f>IF(Chosen_Class&gt;0,"M","A")</f>
        <v>M</v>
      </c>
      <c r="G17" s="178" t="str">
        <f t="shared" si="0"/>
        <v>评估</v>
      </c>
      <c r="H17" s="25"/>
      <c r="I17" s="25"/>
      <c r="J17" s="174" t="s">
        <v>105</v>
      </c>
    </row>
  </sheetData>
  <mergeCells count="3">
    <mergeCell ref="A3:E3"/>
    <mergeCell ref="H2:J2"/>
    <mergeCell ref="I3:J3"/>
  </mergeCells>
  <phoneticPr fontId="27" type="noConversion"/>
  <dataValidations count="1">
    <dataValidation type="list" allowBlank="1" showInputMessage="1" showErrorMessage="1" sqref="J5:J17">
      <formula1>status</formula1>
    </dataValidation>
  </dataValidations>
  <printOptions horizontalCentered="1"/>
  <pageMargins left="0.70866141732283472" right="0.70866141732283472" top="0.74803149606299213" bottom="0.74803149606299213" header="0.31496062992125984" footer="0.31496062992125984"/>
  <pageSetup paperSize="9" scale="57" orientation="landscape" horizontalDpi="4294967293" r:id="rId1"/>
  <headerFooter>
    <oddHeader>&amp;R&amp;F</oddHeader>
    <oddFooter>&amp;L&amp;&amp;"Calibri"&amp;11&amp;K000000(c) 版权所有 IoT Security Foundation_x000D_&amp;K000000&amp;1#&amp;&amp;"Calibri"&amp;7&amp;K000000C2 General&amp;C由评估员编写&amp;D&amp;R页码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8"/>
  <sheetViews>
    <sheetView topLeftCell="B1" workbookViewId="0">
      <selection activeCell="E30" sqref="E30"/>
    </sheetView>
  </sheetViews>
  <sheetFormatPr defaultRowHeight="13"/>
  <cols>
    <col min="1" max="1" width="9.09765625" style="89"/>
    <col min="2" max="2" width="65.69921875" customWidth="1"/>
    <col min="3" max="3" width="11.09765625" customWidth="1"/>
    <col min="4" max="4" width="26.8984375" customWidth="1"/>
    <col min="5" max="5" width="28.3984375" customWidth="1"/>
    <col min="6" max="6" width="15.09765625" customWidth="1"/>
    <col min="7" max="7" width="16.296875" customWidth="1"/>
    <col min="8" max="8" width="35.69921875" customWidth="1"/>
    <col min="9" max="9" width="38.09765625" customWidth="1"/>
    <col min="10" max="10" width="8" customWidth="1"/>
  </cols>
  <sheetData>
    <row r="1" spans="1:10" ht="17.5">
      <c r="A1"/>
      <c r="B1" s="87" t="str">
        <f>Assessee</f>
        <v>&lt;插入 OEM 或被评估者名称&gt;</v>
      </c>
      <c r="C1" s="87" t="str">
        <f>Product</f>
        <v>&lt;插入产品名称/型号&gt;</v>
      </c>
      <c r="F1" s="141" t="s">
        <v>72</v>
      </c>
      <c r="G1" s="87"/>
      <c r="H1" s="102">
        <f>Chosen_Class</f>
        <v>2</v>
      </c>
      <c r="I1" s="102" t="s">
        <v>64</v>
      </c>
    </row>
    <row r="2" spans="1:10" ht="13.5" thickBot="1"/>
    <row r="3" spans="1:10" ht="18" thickBot="1">
      <c r="A3" s="251" t="s">
        <v>310</v>
      </c>
      <c r="B3" s="252"/>
      <c r="C3" s="252"/>
      <c r="D3" s="252"/>
      <c r="E3" s="252"/>
      <c r="F3" s="143"/>
      <c r="G3" s="142"/>
      <c r="H3" s="197">
        <f xml:space="preserve"> COUNTIF(J5:J20, "Open")</f>
        <v>0</v>
      </c>
      <c r="I3" s="249" t="str">
        <f>IF(H3&gt;0,"Incomplete", "Complete")</f>
        <v>Complete</v>
      </c>
      <c r="J3" s="250"/>
    </row>
    <row r="4" spans="1:10" s="4" customFormat="1" ht="26.5" thickBot="1">
      <c r="A4" s="182" t="s">
        <v>89</v>
      </c>
      <c r="B4" s="183" t="s">
        <v>90</v>
      </c>
      <c r="C4" s="184" t="s">
        <v>201</v>
      </c>
      <c r="D4" s="184" t="s">
        <v>91</v>
      </c>
      <c r="E4" s="184" t="s">
        <v>92</v>
      </c>
      <c r="F4" s="123" t="s">
        <v>93</v>
      </c>
      <c r="G4" s="123" t="s">
        <v>94</v>
      </c>
      <c r="H4" s="124" t="s">
        <v>95</v>
      </c>
      <c r="I4" s="125" t="s">
        <v>96</v>
      </c>
      <c r="J4" s="125" t="s">
        <v>97</v>
      </c>
    </row>
    <row r="5" spans="1:10" ht="39.5" thickBot="1">
      <c r="A5" s="29" t="s">
        <v>311</v>
      </c>
      <c r="B5" s="27" t="s">
        <v>312</v>
      </c>
      <c r="C5" s="15" t="s">
        <v>150</v>
      </c>
      <c r="D5" s="15" t="s">
        <v>163</v>
      </c>
      <c r="E5" s="15" t="s">
        <v>205</v>
      </c>
      <c r="F5" s="15" t="str">
        <f>IF(Chosen_Class&gt;0,"M","A")</f>
        <v>M</v>
      </c>
      <c r="G5" s="15" t="str">
        <f t="shared" ref="G5:G28" si="0">LOOKUP(Chosen_Class,Method)</f>
        <v>评估</v>
      </c>
      <c r="H5" s="18"/>
      <c r="I5" s="18"/>
      <c r="J5" s="174" t="s">
        <v>105</v>
      </c>
    </row>
    <row r="6" spans="1:10" ht="36" customHeight="1" thickBot="1">
      <c r="A6" s="29" t="s">
        <v>313</v>
      </c>
      <c r="B6" s="27" t="s">
        <v>314</v>
      </c>
      <c r="C6" s="15" t="s">
        <v>150</v>
      </c>
      <c r="D6" s="18" t="s">
        <v>101</v>
      </c>
      <c r="E6" s="18" t="s">
        <v>110</v>
      </c>
      <c r="F6" s="15" t="str">
        <f>IF(Chosen_Class&gt;0,"M","A")</f>
        <v>M</v>
      </c>
      <c r="G6" s="15" t="str">
        <f t="shared" si="0"/>
        <v>评估</v>
      </c>
      <c r="H6" s="18"/>
      <c r="I6" s="18"/>
      <c r="J6" s="174" t="s">
        <v>105</v>
      </c>
    </row>
    <row r="7" spans="1:10" ht="39.5" thickBot="1">
      <c r="A7" s="29" t="s">
        <v>315</v>
      </c>
      <c r="B7" s="27" t="s">
        <v>316</v>
      </c>
      <c r="C7" s="15" t="s">
        <v>150</v>
      </c>
      <c r="D7" s="18" t="s">
        <v>163</v>
      </c>
      <c r="E7" s="18" t="s">
        <v>205</v>
      </c>
      <c r="F7" s="15" t="str">
        <f>IF(Chosen_Class&gt;0,"M","A")</f>
        <v>M</v>
      </c>
      <c r="G7" s="15" t="str">
        <f t="shared" si="0"/>
        <v>评估</v>
      </c>
      <c r="H7" s="18"/>
      <c r="I7" s="18"/>
      <c r="J7" s="174" t="s">
        <v>105</v>
      </c>
    </row>
    <row r="8" spans="1:10" ht="39.5" thickBot="1">
      <c r="A8" s="29" t="s">
        <v>317</v>
      </c>
      <c r="B8" s="27" t="s">
        <v>318</v>
      </c>
      <c r="C8" s="15" t="s">
        <v>150</v>
      </c>
      <c r="D8" s="18" t="s">
        <v>101</v>
      </c>
      <c r="E8" s="18" t="s">
        <v>110</v>
      </c>
      <c r="F8" s="15" t="str">
        <f>IF(Chosen_Class&gt;0,"M","A")</f>
        <v>M</v>
      </c>
      <c r="G8" s="15" t="str">
        <f t="shared" si="0"/>
        <v>评估</v>
      </c>
      <c r="H8" s="18"/>
      <c r="I8" s="18"/>
      <c r="J8" s="174" t="s">
        <v>105</v>
      </c>
    </row>
    <row r="9" spans="1:10" s="226" customFormat="1" ht="39.5" thickBot="1">
      <c r="A9" s="29" t="s">
        <v>319</v>
      </c>
      <c r="B9" s="27" t="s">
        <v>320</v>
      </c>
      <c r="C9" s="15" t="s">
        <v>100</v>
      </c>
      <c r="D9" s="18" t="s">
        <v>163</v>
      </c>
      <c r="E9" s="18" t="s">
        <v>205</v>
      </c>
      <c r="F9" s="15" t="s">
        <v>102</v>
      </c>
      <c r="G9" s="15" t="str">
        <f t="shared" si="0"/>
        <v>评估</v>
      </c>
      <c r="H9" s="18"/>
      <c r="I9" s="18"/>
      <c r="J9" s="174" t="s">
        <v>105</v>
      </c>
    </row>
    <row r="10" spans="1:10" ht="33" customHeight="1" thickBot="1">
      <c r="A10" s="29" t="s">
        <v>321</v>
      </c>
      <c r="B10" s="27" t="s">
        <v>322</v>
      </c>
      <c r="C10" s="15" t="s">
        <v>150</v>
      </c>
      <c r="D10" s="18" t="s">
        <v>101</v>
      </c>
      <c r="E10" s="18" t="s">
        <v>110</v>
      </c>
      <c r="F10" s="15" t="str">
        <f>IF(Chosen_Class&gt;0,"M","A")</f>
        <v>M</v>
      </c>
      <c r="G10" s="15" t="str">
        <f t="shared" si="0"/>
        <v>评估</v>
      </c>
      <c r="H10" s="18"/>
      <c r="I10" s="18"/>
      <c r="J10" s="174" t="s">
        <v>105</v>
      </c>
    </row>
    <row r="11" spans="1:10" ht="39.5" thickBot="1">
      <c r="A11" s="29" t="s">
        <v>323</v>
      </c>
      <c r="B11" s="27" t="s">
        <v>324</v>
      </c>
      <c r="C11" s="15" t="s">
        <v>150</v>
      </c>
      <c r="D11" s="18" t="s">
        <v>101</v>
      </c>
      <c r="E11" s="18" t="s">
        <v>110</v>
      </c>
      <c r="F11" s="173" t="s">
        <v>137</v>
      </c>
      <c r="G11" s="15" t="str">
        <f t="shared" si="0"/>
        <v>评估</v>
      </c>
      <c r="H11" s="18"/>
      <c r="I11" s="18"/>
      <c r="J11" s="174" t="s">
        <v>105</v>
      </c>
    </row>
    <row r="12" spans="1:10" ht="39.5" thickBot="1">
      <c r="A12" s="173" t="s">
        <v>325</v>
      </c>
      <c r="B12" s="172" t="s">
        <v>326</v>
      </c>
      <c r="C12" s="18" t="s">
        <v>150</v>
      </c>
      <c r="D12" s="18" t="s">
        <v>163</v>
      </c>
      <c r="E12" s="18" t="s">
        <v>205</v>
      </c>
      <c r="F12" s="173" t="s">
        <v>137</v>
      </c>
      <c r="G12" s="15" t="str">
        <f t="shared" si="0"/>
        <v>评估</v>
      </c>
      <c r="H12" s="18"/>
      <c r="I12" s="18"/>
      <c r="J12" s="174" t="s">
        <v>105</v>
      </c>
    </row>
    <row r="13" spans="1:10" ht="39.5" thickBot="1">
      <c r="A13" s="173" t="s">
        <v>327</v>
      </c>
      <c r="B13" s="17" t="s">
        <v>328</v>
      </c>
      <c r="C13" s="18" t="s">
        <v>150</v>
      </c>
      <c r="D13" s="18" t="s">
        <v>101</v>
      </c>
      <c r="E13" s="18" t="s">
        <v>114</v>
      </c>
      <c r="F13" s="15" t="str">
        <f>IF(Chosen_Class&gt;0,"M","A")</f>
        <v>M</v>
      </c>
      <c r="G13" s="15" t="str">
        <f t="shared" si="0"/>
        <v>评估</v>
      </c>
      <c r="H13" s="18"/>
      <c r="I13" s="18"/>
      <c r="J13" s="174" t="s">
        <v>105</v>
      </c>
    </row>
    <row r="14" spans="1:10" ht="39.5" thickBot="1">
      <c r="A14" s="173" t="s">
        <v>329</v>
      </c>
      <c r="B14" s="17" t="s">
        <v>330</v>
      </c>
      <c r="C14" s="18" t="s">
        <v>150</v>
      </c>
      <c r="D14" s="18" t="s">
        <v>163</v>
      </c>
      <c r="E14" s="18" t="s">
        <v>205</v>
      </c>
      <c r="F14" s="173" t="s">
        <v>102</v>
      </c>
      <c r="G14" s="15" t="str">
        <f t="shared" si="0"/>
        <v>评估</v>
      </c>
      <c r="H14" s="18"/>
      <c r="I14" s="18"/>
      <c r="J14" s="174" t="s">
        <v>105</v>
      </c>
    </row>
    <row r="15" spans="1:10" ht="39.5" thickBot="1">
      <c r="A15" s="173" t="s">
        <v>331</v>
      </c>
      <c r="B15" s="17" t="s">
        <v>332</v>
      </c>
      <c r="C15" s="18" t="s">
        <v>150</v>
      </c>
      <c r="D15" s="18" t="s">
        <v>163</v>
      </c>
      <c r="E15" s="18" t="s">
        <v>205</v>
      </c>
      <c r="F15" s="15" t="str">
        <f t="shared" ref="F15:F20" si="1">IF(Chosen_Class&gt;0,"M","A")</f>
        <v>M</v>
      </c>
      <c r="G15" s="15" t="str">
        <f t="shared" si="0"/>
        <v>评估</v>
      </c>
      <c r="H15" s="18"/>
      <c r="I15" s="18"/>
      <c r="J15" s="174" t="s">
        <v>105</v>
      </c>
    </row>
    <row r="16" spans="1:10" ht="39.5" thickBot="1">
      <c r="A16" s="173" t="s">
        <v>333</v>
      </c>
      <c r="B16" s="17" t="s">
        <v>334</v>
      </c>
      <c r="C16" s="18" t="s">
        <v>150</v>
      </c>
      <c r="D16" s="18" t="s">
        <v>163</v>
      </c>
      <c r="E16" s="18" t="s">
        <v>205</v>
      </c>
      <c r="F16" s="15" t="str">
        <f t="shared" si="1"/>
        <v>M</v>
      </c>
      <c r="G16" s="15" t="str">
        <f t="shared" si="0"/>
        <v>评估</v>
      </c>
      <c r="H16" s="18"/>
      <c r="I16" s="18"/>
      <c r="J16" s="174" t="s">
        <v>105</v>
      </c>
    </row>
    <row r="17" spans="1:10" ht="39.5" thickBot="1">
      <c r="A17" s="173" t="s">
        <v>335</v>
      </c>
      <c r="B17" s="17" t="s">
        <v>336</v>
      </c>
      <c r="C17" s="18" t="s">
        <v>150</v>
      </c>
      <c r="D17" s="18" t="s">
        <v>163</v>
      </c>
      <c r="E17" s="18" t="s">
        <v>205</v>
      </c>
      <c r="F17" s="15" t="str">
        <f t="shared" si="1"/>
        <v>M</v>
      </c>
      <c r="G17" s="15" t="str">
        <f t="shared" si="0"/>
        <v>评估</v>
      </c>
      <c r="H17" s="18"/>
      <c r="I17" s="18"/>
      <c r="J17" s="174" t="s">
        <v>105</v>
      </c>
    </row>
    <row r="18" spans="1:10" ht="39.5" thickBot="1">
      <c r="A18" s="173" t="s">
        <v>337</v>
      </c>
      <c r="B18" s="17" t="s">
        <v>338</v>
      </c>
      <c r="C18" s="18" t="s">
        <v>150</v>
      </c>
      <c r="D18" s="18" t="s">
        <v>163</v>
      </c>
      <c r="E18" s="18" t="s">
        <v>205</v>
      </c>
      <c r="F18" s="15" t="str">
        <f t="shared" si="1"/>
        <v>M</v>
      </c>
      <c r="G18" s="178" t="str">
        <f t="shared" si="0"/>
        <v>评估</v>
      </c>
      <c r="H18" s="25"/>
      <c r="I18" s="25"/>
      <c r="J18" s="174" t="s">
        <v>105</v>
      </c>
    </row>
    <row r="19" spans="1:10" ht="37.5" customHeight="1" thickBot="1">
      <c r="A19" s="185" t="s">
        <v>339</v>
      </c>
      <c r="B19" s="186" t="s">
        <v>340</v>
      </c>
      <c r="C19" s="185" t="s">
        <v>150</v>
      </c>
      <c r="D19" s="18" t="s">
        <v>101</v>
      </c>
      <c r="E19" s="18" t="s">
        <v>110</v>
      </c>
      <c r="F19" s="15" t="str">
        <f t="shared" si="1"/>
        <v>M</v>
      </c>
      <c r="G19" s="15" t="str">
        <f t="shared" si="0"/>
        <v>评估</v>
      </c>
      <c r="H19" s="18"/>
      <c r="I19" s="18"/>
      <c r="J19" s="174" t="s">
        <v>105</v>
      </c>
    </row>
    <row r="20" spans="1:10" ht="39.5" thickBot="1">
      <c r="A20" s="192" t="s">
        <v>341</v>
      </c>
      <c r="B20" s="137" t="s">
        <v>342</v>
      </c>
      <c r="C20" s="139" t="s">
        <v>150</v>
      </c>
      <c r="D20" s="18" t="s">
        <v>101</v>
      </c>
      <c r="E20" s="18" t="s">
        <v>110</v>
      </c>
      <c r="F20" s="15" t="str">
        <f t="shared" si="1"/>
        <v>M</v>
      </c>
      <c r="G20" s="15" t="str">
        <f t="shared" si="0"/>
        <v>评估</v>
      </c>
      <c r="H20" s="18"/>
      <c r="I20" s="18"/>
      <c r="J20" s="174" t="s">
        <v>105</v>
      </c>
    </row>
    <row r="21" spans="1:10" ht="39.5" thickBot="1">
      <c r="A21" s="173" t="s">
        <v>343</v>
      </c>
      <c r="B21" s="17" t="s">
        <v>344</v>
      </c>
      <c r="C21" s="18" t="s">
        <v>100</v>
      </c>
      <c r="D21" s="18" t="s">
        <v>163</v>
      </c>
      <c r="E21" s="18" t="s">
        <v>205</v>
      </c>
      <c r="F21" s="15" t="s">
        <v>102</v>
      </c>
      <c r="G21" s="15" t="str">
        <f t="shared" si="0"/>
        <v>评估</v>
      </c>
      <c r="H21" s="18"/>
      <c r="I21" s="18"/>
      <c r="J21" s="174" t="s">
        <v>105</v>
      </c>
    </row>
    <row r="22" spans="1:10" ht="39.5" thickBot="1">
      <c r="A22" s="173" t="s">
        <v>345</v>
      </c>
      <c r="B22" s="17" t="s">
        <v>346</v>
      </c>
      <c r="C22" s="18" t="s">
        <v>150</v>
      </c>
      <c r="D22" s="18" t="s">
        <v>163</v>
      </c>
      <c r="E22" s="18" t="s">
        <v>205</v>
      </c>
      <c r="F22" s="15" t="str">
        <f>IF(Chosen_Class&gt;0,"M","A")</f>
        <v>M</v>
      </c>
      <c r="G22" s="15" t="str">
        <f t="shared" si="0"/>
        <v>评估</v>
      </c>
      <c r="H22" s="18"/>
      <c r="I22" s="18"/>
      <c r="J22" s="174" t="s">
        <v>105</v>
      </c>
    </row>
    <row r="23" spans="1:10" ht="30" customHeight="1" thickBot="1">
      <c r="A23" s="185" t="s">
        <v>347</v>
      </c>
      <c r="B23" s="186" t="s">
        <v>348</v>
      </c>
      <c r="C23" s="185" t="s">
        <v>150</v>
      </c>
      <c r="D23" s="18" t="s">
        <v>101</v>
      </c>
      <c r="E23" s="18" t="s">
        <v>114</v>
      </c>
      <c r="F23" s="15" t="str">
        <f>IF(Chosen_Class&gt;0,"M","A")</f>
        <v>M</v>
      </c>
      <c r="G23" s="15" t="str">
        <f t="shared" si="0"/>
        <v>评估</v>
      </c>
      <c r="H23" s="18"/>
      <c r="I23" s="18"/>
      <c r="J23" s="174" t="s">
        <v>105</v>
      </c>
    </row>
    <row r="24" spans="1:10" ht="24.75" customHeight="1" thickBot="1">
      <c r="A24" s="189" t="s">
        <v>349</v>
      </c>
      <c r="B24" s="104" t="s">
        <v>350</v>
      </c>
      <c r="C24" s="185" t="s">
        <v>150</v>
      </c>
      <c r="D24" s="18" t="s">
        <v>101</v>
      </c>
      <c r="E24" s="18" t="s">
        <v>114</v>
      </c>
      <c r="F24" s="15" t="str">
        <f>IF(Chosen_Class&gt;0,"M","A")</f>
        <v>M</v>
      </c>
      <c r="G24" s="15" t="str">
        <f t="shared" si="0"/>
        <v>评估</v>
      </c>
      <c r="H24" s="18"/>
      <c r="I24" s="18"/>
      <c r="J24" s="174" t="s">
        <v>105</v>
      </c>
    </row>
    <row r="25" spans="1:10" ht="24.75" customHeight="1" thickBot="1">
      <c r="A25" s="29" t="s">
        <v>351</v>
      </c>
      <c r="B25" s="27" t="s">
        <v>352</v>
      </c>
      <c r="C25" s="15" t="s">
        <v>150</v>
      </c>
      <c r="D25" s="29" t="s">
        <v>163</v>
      </c>
      <c r="E25" s="15" t="s">
        <v>205</v>
      </c>
      <c r="F25" s="15" t="str">
        <f>IF(Chosen_Class&gt;0,"M","A")</f>
        <v>M</v>
      </c>
      <c r="G25" s="15" t="str">
        <f t="shared" si="0"/>
        <v>评估</v>
      </c>
      <c r="H25" s="18"/>
      <c r="I25" s="18"/>
      <c r="J25" s="174" t="s">
        <v>105</v>
      </c>
    </row>
    <row r="26" spans="1:10" ht="39.5" thickBot="1">
      <c r="A26" s="191" t="s">
        <v>353</v>
      </c>
      <c r="B26" s="190" t="s">
        <v>354</v>
      </c>
      <c r="C26" s="189" t="s">
        <v>136</v>
      </c>
      <c r="D26" s="18" t="s">
        <v>163</v>
      </c>
      <c r="E26" s="18" t="s">
        <v>205</v>
      </c>
      <c r="F26" s="15" t="s">
        <v>137</v>
      </c>
      <c r="G26" s="15" t="str">
        <f t="shared" si="0"/>
        <v>评估</v>
      </c>
      <c r="H26" s="18"/>
      <c r="I26" s="18"/>
      <c r="J26" s="174" t="s">
        <v>105</v>
      </c>
    </row>
    <row r="27" spans="1:10" ht="39.5" thickBot="1">
      <c r="A27" s="173" t="s">
        <v>355</v>
      </c>
      <c r="B27" s="17" t="s">
        <v>356</v>
      </c>
      <c r="C27" s="18" t="s">
        <v>136</v>
      </c>
      <c r="D27" s="18" t="s">
        <v>163</v>
      </c>
      <c r="E27" s="18" t="s">
        <v>205</v>
      </c>
      <c r="F27" s="15" t="s">
        <v>137</v>
      </c>
      <c r="G27" s="15" t="str">
        <f t="shared" si="0"/>
        <v>评估</v>
      </c>
      <c r="H27" s="18"/>
      <c r="I27" s="18"/>
      <c r="J27" s="174" t="s">
        <v>105</v>
      </c>
    </row>
    <row r="28" spans="1:10" s="226" customFormat="1" ht="39.5" thickBot="1">
      <c r="A28" s="173" t="s">
        <v>357</v>
      </c>
      <c r="B28" s="17" t="s">
        <v>358</v>
      </c>
      <c r="C28" s="18" t="s">
        <v>100</v>
      </c>
      <c r="D28" s="18" t="s">
        <v>163</v>
      </c>
      <c r="E28" s="18" t="s">
        <v>205</v>
      </c>
      <c r="F28" s="15" t="s">
        <v>102</v>
      </c>
      <c r="G28" s="15" t="str">
        <f t="shared" si="0"/>
        <v>评估</v>
      </c>
      <c r="H28" s="18"/>
      <c r="I28" s="18"/>
      <c r="J28" s="174" t="s">
        <v>105</v>
      </c>
    </row>
  </sheetData>
  <mergeCells count="2">
    <mergeCell ref="I3:J3"/>
    <mergeCell ref="A3:E3"/>
  </mergeCells>
  <phoneticPr fontId="27" type="noConversion"/>
  <dataValidations count="1">
    <dataValidation type="list" allowBlank="1" showInputMessage="1" showErrorMessage="1" sqref="J5:J28">
      <formula1>status</formula1>
    </dataValidation>
  </dataValidations>
  <printOptions horizontalCentered="1"/>
  <pageMargins left="0.70866141732283472" right="0.70866141732283472" top="0.74803149606299213" bottom="0.74803149606299213" header="0.31496062992125984" footer="0.31496062992125984"/>
  <pageSetup paperSize="9" scale="52" orientation="landscape" r:id="rId1"/>
  <headerFooter>
    <oddHeader>&amp;C&amp;F</oddHeader>
    <oddFooter>&amp;L&amp;&amp;"Calibri"&amp;11&amp;K000000(c) 版权所有 IoT Security Foundation_x000D_&amp;K000000&amp;1#&amp;&amp;"Calibri"&amp;7&amp;K000000C2 General&amp;C由评估员编写&amp;D&amp;R页码 &amp;P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03D0B5EFA4DC64084E3995BA204D48B" ma:contentTypeVersion="10" ma:contentTypeDescription="Create a new document." ma:contentTypeScope="" ma:versionID="2513b0dcecdde9485fbbf16efd72a613">
  <xsd:schema xmlns:xsd="http://www.w3.org/2001/XMLSchema" xmlns:xs="http://www.w3.org/2001/XMLSchema" xmlns:p="http://schemas.microsoft.com/office/2006/metadata/properties" xmlns:ns1="http://schemas.microsoft.com/sharepoint/v3" xmlns:ns3="42e02fa0-9d81-4476-8bb4-122921e327a2" targetNamespace="http://schemas.microsoft.com/office/2006/metadata/properties" ma:root="true" ma:fieldsID="d85d4afe6b65770549832e308f4ee405" ns1:_="" ns3:_="">
    <xsd:import namespace="http://schemas.microsoft.com/sharepoint/v3"/>
    <xsd:import namespace="42e02fa0-9d81-4476-8bb4-122921e327a2"/>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1:_ip_UnifiedCompliancePolicyProperties" minOccurs="0"/>
                <xsd:element ref="ns1:_ip_UnifiedCompliancePolicyUIAction"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4" nillable="true" ma:displayName="Unified Compliance Policy Properties" ma:hidden="true" ma:internalName="_ip_UnifiedCompliancePolicyProperties">
      <xsd:simpleType>
        <xsd:restriction base="dms:Note"/>
      </xsd:simpleType>
    </xsd:element>
    <xsd:element name="_ip_UnifiedCompliancePolicyUIAction" ma:index="15"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2e02fa0-9d81-4476-8bb4-122921e327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94A339F-6F9C-468D-9F06-CBDCBB458D03}">
  <ds:schemaRefs>
    <ds:schemaRef ds:uri="http://schemas.microsoft.com/sharepoint/v3/contenttype/forms"/>
  </ds:schemaRefs>
</ds:datastoreItem>
</file>

<file path=customXml/itemProps2.xml><?xml version="1.0" encoding="utf-8"?>
<ds:datastoreItem xmlns:ds="http://schemas.openxmlformats.org/officeDocument/2006/customXml" ds:itemID="{F8B34491-FB8B-412C-9E66-353BABB9D6CE}">
  <ds:schemaRefs>
    <ds:schemaRef ds:uri="http://www.w3.org/XML/1998/namespace"/>
    <ds:schemaRef ds:uri="http://purl.org/dc/elements/1.1/"/>
    <ds:schemaRef ds:uri="http://schemas.microsoft.com/office/2006/documentManagement/types"/>
    <ds:schemaRef ds:uri="http://schemas.microsoft.com/office/2006/metadata/properties"/>
    <ds:schemaRef ds:uri="http://schemas.microsoft.com/office/infopath/2007/PartnerControls"/>
    <ds:schemaRef ds:uri="http://purl.org/dc/terms/"/>
    <ds:schemaRef ds:uri="http://schemas.openxmlformats.org/package/2006/metadata/core-properties"/>
    <ds:schemaRef ds:uri="42e02fa0-9d81-4476-8bb4-122921e327a2"/>
    <ds:schemaRef ds:uri="http://schemas.microsoft.com/sharepoint/v3"/>
    <ds:schemaRef ds:uri="http://purl.org/dc/dcmitype/"/>
  </ds:schemaRefs>
</ds:datastoreItem>
</file>

<file path=customXml/itemProps3.xml><?xml version="1.0" encoding="utf-8"?>
<ds:datastoreItem xmlns:ds="http://schemas.openxmlformats.org/officeDocument/2006/customXml" ds:itemID="{C48C35E4-9CA5-4D6F-94D5-D5A08B03E4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2e02fa0-9d81-4476-8bb4-122921e327a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工作表</vt:lpstr>
      </vt:variant>
      <vt:variant>
        <vt:i4>20</vt:i4>
      </vt:variant>
      <vt:variant>
        <vt:lpstr>命名范围</vt:lpstr>
      </vt:variant>
      <vt:variant>
        <vt:i4>9</vt:i4>
      </vt:variant>
    </vt:vector>
  </HeadingPairs>
  <TitlesOfParts>
    <vt:vector size="29" baseType="lpstr">
      <vt:lpstr>Cover</vt:lpstr>
      <vt:lpstr>Front Page</vt:lpstr>
      <vt:lpstr>Assessment Steps</vt:lpstr>
      <vt:lpstr>Compliance Class</vt:lpstr>
      <vt:lpstr>Business Process</vt:lpstr>
      <vt:lpstr>Device Hardware</vt:lpstr>
      <vt:lpstr>Device Software</vt:lpstr>
      <vt:lpstr>Device OS</vt:lpstr>
      <vt:lpstr>Device Interfaces</vt:lpstr>
      <vt:lpstr>Authentication &amp; Authorisation</vt:lpstr>
      <vt:lpstr>Encryption &amp; Key Management</vt:lpstr>
      <vt:lpstr>Web User Interface</vt:lpstr>
      <vt:lpstr>Mobile Application</vt:lpstr>
      <vt:lpstr>Privacy</vt:lpstr>
      <vt:lpstr>Cloud and Network Elements</vt:lpstr>
      <vt:lpstr>Secure Supply Chain Production</vt:lpstr>
      <vt:lpstr>Configuration</vt:lpstr>
      <vt:lpstr>Device Ownership Transfer</vt:lpstr>
      <vt:lpstr>Sheet1</vt:lpstr>
      <vt:lpstr>Notes</vt:lpstr>
      <vt:lpstr>Assesment_method</vt:lpstr>
      <vt:lpstr>Assessee</vt:lpstr>
      <vt:lpstr>Assessment</vt:lpstr>
      <vt:lpstr>Assessor</vt:lpstr>
      <vt:lpstr>Chosen_Class</vt:lpstr>
      <vt:lpstr>Method</vt:lpstr>
      <vt:lpstr>'Cloud and Network Elements'!Print_Titles</vt:lpstr>
      <vt:lpstr>Product</vt:lpstr>
      <vt:lpstr>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2018-11-01T13:32:34Z</dcterms:created>
  <dcterms:modified xsi:type="dcterms:W3CDTF">2019-12-05T01:48:42Z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359f705-2ba0-454b-9cfc-6ce5bcaac040_Enabled">
    <vt:lpwstr>True</vt:lpwstr>
  </property>
  <property fmtid="{D5CDD505-2E9C-101B-9397-08002B2CF9AE}" pid="3" name="MSIP_Label_0359f705-2ba0-454b-9cfc-6ce5bcaac040_SiteId">
    <vt:lpwstr>68283f3b-8487-4c86-adb3-a5228f18b893</vt:lpwstr>
  </property>
  <property fmtid="{D5CDD505-2E9C-101B-9397-08002B2CF9AE}" pid="4" name="MSIP_Label_0359f705-2ba0-454b-9cfc-6ce5bcaac040_Owner">
    <vt:lpwstr>xin.lui@vodafone.com</vt:lpwstr>
  </property>
  <property fmtid="{D5CDD505-2E9C-101B-9397-08002B2CF9AE}" pid="5" name="MSIP_Label_0359f705-2ba0-454b-9cfc-6ce5bcaac040_SetDate">
    <vt:lpwstr>2019-09-05T10:59:19.5206900Z</vt:lpwstr>
  </property>
  <property fmtid="{D5CDD505-2E9C-101B-9397-08002B2CF9AE}" pid="6" name="MSIP_Label_0359f705-2ba0-454b-9cfc-6ce5bcaac040_Name">
    <vt:lpwstr>C2 General</vt:lpwstr>
  </property>
  <property fmtid="{D5CDD505-2E9C-101B-9397-08002B2CF9AE}" pid="7" name="MSIP_Label_0359f705-2ba0-454b-9cfc-6ce5bcaac040_Application">
    <vt:lpwstr>Microsoft Azure Information Protection</vt:lpwstr>
  </property>
  <property fmtid="{D5CDD505-2E9C-101B-9397-08002B2CF9AE}" pid="8" name="MSIP_Label_0359f705-2ba0-454b-9cfc-6ce5bcaac040_Extended_MSFT_Method">
    <vt:lpwstr>Automatic</vt:lpwstr>
  </property>
  <property fmtid="{D5CDD505-2E9C-101B-9397-08002B2CF9AE}" pid="9" name="Sensitivity">
    <vt:lpwstr>C2 General</vt:lpwstr>
  </property>
  <property fmtid="{D5CDD505-2E9C-101B-9397-08002B2CF9AE}" pid="10" name="ContentTypeId">
    <vt:lpwstr>0x010100D03D0B5EFA4DC64084E3995BA204D48B</vt:lpwstr>
  </property>
</Properties>
</file>