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ed Docs\School Work\DAT-375\Week 7\"/>
    </mc:Choice>
  </mc:AlternateContent>
  <xr:revisionPtr revIDLastSave="0" documentId="13_ncr:1_{78707605-0C68-47BF-A24A-03F505598A6D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crimenostormQ" sheetId="1" r:id="rId1"/>
    <sheet name="Sheet1" sheetId="2" r:id="rId2"/>
    <sheet name="Sheet2" sheetId="3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R30" i="3" l="1"/>
  <c r="S30" i="3"/>
  <c r="S27" i="3"/>
  <c r="R27" i="3"/>
  <c r="Q31" i="3"/>
  <c r="S28" i="3" s="1"/>
  <c r="P31" i="3"/>
  <c r="R28" i="3" s="1"/>
  <c r="R4" i="3"/>
  <c r="R5" i="3"/>
  <c r="R6" i="3"/>
  <c r="R3" i="3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M4" i="3"/>
  <c r="M5" i="3"/>
  <c r="L5" i="3"/>
  <c r="L4" i="3"/>
  <c r="E4" i="3"/>
  <c r="E5" i="3"/>
  <c r="E6" i="3"/>
  <c r="E7" i="3"/>
  <c r="E8" i="3"/>
  <c r="E9" i="3"/>
  <c r="E10" i="3"/>
  <c r="E11" i="3"/>
  <c r="E12" i="3"/>
  <c r="E13" i="3"/>
  <c r="E14" i="3"/>
  <c r="E3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" i="1"/>
  <c r="C4" i="1"/>
  <c r="C5" i="1"/>
  <c r="C6" i="1"/>
  <c r="C7" i="1"/>
  <c r="C8" i="1"/>
  <c r="C9" i="1"/>
  <c r="D9" i="1" s="1"/>
  <c r="C10" i="1"/>
  <c r="C11" i="1"/>
  <c r="C12" i="1"/>
  <c r="C13" i="1"/>
  <c r="C14" i="1"/>
  <c r="C15" i="1"/>
  <c r="C16" i="1"/>
  <c r="C17" i="1"/>
  <c r="D17" i="1" s="1"/>
  <c r="C18" i="1"/>
  <c r="C19" i="1"/>
  <c r="C20" i="1"/>
  <c r="C21" i="1"/>
  <c r="C22" i="1"/>
  <c r="C23" i="1"/>
  <c r="C24" i="1"/>
  <c r="C25" i="1"/>
  <c r="D25" i="1" s="1"/>
  <c r="C26" i="1"/>
  <c r="C27" i="1"/>
  <c r="C28" i="1"/>
  <c r="C29" i="1"/>
  <c r="C30" i="1"/>
  <c r="C31" i="1"/>
  <c r="C32" i="1"/>
  <c r="C33" i="1"/>
  <c r="D33" i="1" s="1"/>
  <c r="C34" i="1"/>
  <c r="C35" i="1"/>
  <c r="C36" i="1"/>
  <c r="C37" i="1"/>
  <c r="C38" i="1"/>
  <c r="C3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S29" i="3" l="1"/>
  <c r="R29" i="3"/>
  <c r="D34" i="1"/>
  <c r="D26" i="1"/>
  <c r="D18" i="1"/>
  <c r="D10" i="1"/>
  <c r="D32" i="1"/>
  <c r="D24" i="1"/>
  <c r="D16" i="1"/>
  <c r="D8" i="1"/>
  <c r="D35" i="1"/>
  <c r="D27" i="1"/>
  <c r="D19" i="1"/>
  <c r="D11" i="1"/>
  <c r="J3" i="1" s="1"/>
  <c r="D3" i="1"/>
  <c r="D31" i="1"/>
  <c r="D23" i="1"/>
  <c r="D15" i="1"/>
  <c r="D7" i="1"/>
  <c r="D38" i="1"/>
  <c r="K38" i="1" s="1"/>
  <c r="D30" i="1"/>
  <c r="J30" i="1" s="1"/>
  <c r="D22" i="1"/>
  <c r="K22" i="1" s="1"/>
  <c r="D14" i="1"/>
  <c r="D6" i="1"/>
  <c r="D37" i="1"/>
  <c r="D29" i="1"/>
  <c r="D21" i="1"/>
  <c r="D13" i="1"/>
  <c r="J37" i="1" s="1"/>
  <c r="D5" i="1"/>
  <c r="K33" i="1" s="1"/>
  <c r="D36" i="1"/>
  <c r="K36" i="1" s="1"/>
  <c r="D28" i="1"/>
  <c r="D20" i="1"/>
  <c r="D12" i="1"/>
  <c r="J12" i="1" s="1"/>
  <c r="D4" i="1"/>
  <c r="J4" i="1" s="1"/>
  <c r="K11" i="1"/>
  <c r="J15" i="1"/>
  <c r="J20" i="1"/>
  <c r="J5" i="1" l="1"/>
  <c r="K17" i="1"/>
  <c r="K10" i="1"/>
  <c r="K35" i="1"/>
  <c r="J19" i="1"/>
  <c r="K13" i="1"/>
  <c r="J21" i="1"/>
  <c r="K8" i="1"/>
  <c r="K29" i="1"/>
  <c r="J36" i="1"/>
  <c r="J34" i="1"/>
  <c r="K20" i="1"/>
  <c r="K37" i="1"/>
  <c r="J10" i="1"/>
  <c r="K5" i="1"/>
  <c r="J33" i="1"/>
  <c r="K30" i="1"/>
  <c r="K15" i="1"/>
  <c r="J11" i="1"/>
  <c r="J8" i="1"/>
  <c r="J28" i="1"/>
  <c r="J13" i="1"/>
  <c r="K9" i="1"/>
  <c r="J6" i="1"/>
  <c r="J38" i="1"/>
  <c r="J23" i="1"/>
  <c r="K19" i="1"/>
  <c r="K18" i="1"/>
  <c r="K32" i="1"/>
  <c r="K28" i="1"/>
  <c r="J9" i="1"/>
  <c r="K6" i="1"/>
  <c r="K23" i="1"/>
  <c r="J18" i="1"/>
  <c r="J32" i="1"/>
  <c r="J14" i="1"/>
  <c r="J31" i="1"/>
  <c r="K27" i="1"/>
  <c r="K26" i="1"/>
  <c r="K24" i="1"/>
  <c r="K4" i="1"/>
  <c r="K21" i="1"/>
  <c r="J17" i="1"/>
  <c r="K14" i="1"/>
  <c r="J24" i="1"/>
  <c r="K31" i="1"/>
  <c r="J27" i="1"/>
  <c r="J26" i="1"/>
  <c r="K34" i="1"/>
  <c r="K16" i="1"/>
  <c r="J29" i="1"/>
  <c r="J25" i="1"/>
  <c r="J22" i="1"/>
  <c r="J7" i="1"/>
  <c r="K12" i="1"/>
  <c r="J16" i="1"/>
  <c r="K25" i="1"/>
  <c r="K7" i="1"/>
  <c r="K3" i="1"/>
  <c r="J35" i="1"/>
</calcChain>
</file>

<file path=xl/sharedStrings.xml><?xml version="1.0" encoding="utf-8"?>
<sst xmlns="http://schemas.openxmlformats.org/spreadsheetml/2006/main" count="85" uniqueCount="40">
  <si>
    <t>Date</t>
  </si>
  <si>
    <t>Loss: Storm Activity</t>
  </si>
  <si>
    <t>Loss: No Storm Activity</t>
  </si>
  <si>
    <t>Quarter</t>
  </si>
  <si>
    <t>Year</t>
  </si>
  <si>
    <t>By Month</t>
  </si>
  <si>
    <t>Cum Sum</t>
  </si>
  <si>
    <t>By Quarter</t>
  </si>
  <si>
    <t>Year-Qrt</t>
  </si>
  <si>
    <t>Row Labels</t>
  </si>
  <si>
    <t>Grand Total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</si>
  <si>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</si>
  <si>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</si>
  <si>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</si>
  <si>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</si>
  <si>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</si>
  <si>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</si>
  <si>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</si>
  <si>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</si>
  <si>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</si>
  <si>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</si>
  <si>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</si>
  <si>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</si>
  <si>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Sum of Loss: No Storm Activity</t>
  </si>
  <si>
    <t>Sum of Loss: Storm Activity</t>
  </si>
  <si>
    <t xml:space="preserve">Sum of Loss: No Storm </t>
  </si>
  <si>
    <t>YOY</t>
  </si>
  <si>
    <t>Ratio (No Activity:Activity)</t>
  </si>
  <si>
    <t xml:space="preserve">Cum Sum of Loss: No Storm </t>
  </si>
  <si>
    <t>Cum Sum of Loss: Storm Activity</t>
  </si>
  <si>
    <t>Season</t>
  </si>
  <si>
    <t>Month</t>
  </si>
  <si>
    <t>Winter</t>
  </si>
  <si>
    <t>Spring</t>
  </si>
  <si>
    <t>Summer</t>
  </si>
  <si>
    <t>Fall</t>
  </si>
  <si>
    <t>Sum</t>
  </si>
  <si>
    <t>% of Loss: No Storm Activity</t>
  </si>
  <si>
    <t>% of Loss: Storm Activity</t>
  </si>
  <si>
    <t>Sum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</si>
</sst>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164" fontId="0" fillId="0" borderId="0" xfId="2" applyNumberFormat="1" applyFont="1"/>
    <xf numFmtId="44" fontId="0" fillId="0" borderId="0" xfId="0" applyNumberForma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crimenostormQ!$F$2</c:f>
              <c:strCache>
                <c:ptCount val="1"/>
                <c:pt idx="0">
                  <c:v> Loss: No Storm Activity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crimenostormQ!$A$3:$A$38</c:f>
              <c:numCache>
                <c:formatCode>m/d/yyyy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crimenostormQ!$F$3:$F$38</c:f>
              <c:numCache>
                <c:formatCode>_("$"* #,##0.00_);_("$"* \(#,##0.00\);_("$"* "-"??_);_(@_)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65.760000000000005</c:v>
                </c:pt>
                <c:pt idx="3">
                  <c:v>0</c:v>
                </c:pt>
                <c:pt idx="4">
                  <c:v>0</c:v>
                </c:pt>
                <c:pt idx="5">
                  <c:v>665.65</c:v>
                </c:pt>
                <c:pt idx="6">
                  <c:v>110.67</c:v>
                </c:pt>
                <c:pt idx="7">
                  <c:v>1524.9</c:v>
                </c:pt>
                <c:pt idx="8">
                  <c:v>122.18</c:v>
                </c:pt>
                <c:pt idx="9">
                  <c:v>0</c:v>
                </c:pt>
                <c:pt idx="10">
                  <c:v>157.19</c:v>
                </c:pt>
                <c:pt idx="11">
                  <c:v>773.37</c:v>
                </c:pt>
                <c:pt idx="12">
                  <c:v>678.38</c:v>
                </c:pt>
                <c:pt idx="13">
                  <c:v>0</c:v>
                </c:pt>
                <c:pt idx="14">
                  <c:v>0</c:v>
                </c:pt>
                <c:pt idx="15">
                  <c:v>648.66999999999996</c:v>
                </c:pt>
                <c:pt idx="16">
                  <c:v>545.91</c:v>
                </c:pt>
                <c:pt idx="17">
                  <c:v>842.42</c:v>
                </c:pt>
                <c:pt idx="18">
                  <c:v>928.58</c:v>
                </c:pt>
                <c:pt idx="19">
                  <c:v>361.9</c:v>
                </c:pt>
                <c:pt idx="20">
                  <c:v>387.95</c:v>
                </c:pt>
                <c:pt idx="21">
                  <c:v>0</c:v>
                </c:pt>
                <c:pt idx="22">
                  <c:v>126.79</c:v>
                </c:pt>
                <c:pt idx="23">
                  <c:v>1073.05</c:v>
                </c:pt>
                <c:pt idx="24">
                  <c:v>753.82</c:v>
                </c:pt>
                <c:pt idx="25">
                  <c:v>165.23</c:v>
                </c:pt>
                <c:pt idx="26">
                  <c:v>1381.25</c:v>
                </c:pt>
                <c:pt idx="27">
                  <c:v>804.8</c:v>
                </c:pt>
                <c:pt idx="28">
                  <c:v>0</c:v>
                </c:pt>
                <c:pt idx="29">
                  <c:v>1471.61</c:v>
                </c:pt>
                <c:pt idx="30">
                  <c:v>431.67</c:v>
                </c:pt>
                <c:pt idx="31">
                  <c:v>1102.97</c:v>
                </c:pt>
                <c:pt idx="32">
                  <c:v>766.18</c:v>
                </c:pt>
                <c:pt idx="33">
                  <c:v>1397.89</c:v>
                </c:pt>
                <c:pt idx="34">
                  <c:v>832.48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C-41E0-9E3A-9843F05F2083}"/>
            </c:ext>
          </c:extLst>
        </c:ser>
        <c:ser>
          <c:idx val="1"/>
          <c:order val="1"/>
          <c:tx>
            <c:strRef>
              <c:f>crimenostormQ!$G$2</c:f>
              <c:strCache>
                <c:ptCount val="1"/>
                <c:pt idx="0">
                  <c:v> Loss: Storm Activity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crimenostormQ!$A$3:$A$38</c:f>
              <c:numCache>
                <c:formatCode>m/d/yyyy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crimenostormQ!$G$3:$G$38</c:f>
              <c:numCache>
                <c:formatCode>_("$"* #,##0.00_);_("$"* \(#,##0.00\);_("$"* "-"??_);_(@_)</c:formatCode>
                <c:ptCount val="36"/>
                <c:pt idx="0">
                  <c:v>1419.55</c:v>
                </c:pt>
                <c:pt idx="1">
                  <c:v>94.41</c:v>
                </c:pt>
                <c:pt idx="2">
                  <c:v>1190.1199999999999</c:v>
                </c:pt>
                <c:pt idx="3">
                  <c:v>1368.38</c:v>
                </c:pt>
                <c:pt idx="4">
                  <c:v>371.58</c:v>
                </c:pt>
                <c:pt idx="5">
                  <c:v>644.34</c:v>
                </c:pt>
                <c:pt idx="6">
                  <c:v>1983.5</c:v>
                </c:pt>
                <c:pt idx="7">
                  <c:v>530.02</c:v>
                </c:pt>
                <c:pt idx="8">
                  <c:v>1723.21</c:v>
                </c:pt>
                <c:pt idx="9">
                  <c:v>1063.26</c:v>
                </c:pt>
                <c:pt idx="10">
                  <c:v>744.69</c:v>
                </c:pt>
                <c:pt idx="11">
                  <c:v>3100.73</c:v>
                </c:pt>
                <c:pt idx="12">
                  <c:v>1221.51</c:v>
                </c:pt>
                <c:pt idx="13">
                  <c:v>2732.9</c:v>
                </c:pt>
                <c:pt idx="14">
                  <c:v>1416.27</c:v>
                </c:pt>
                <c:pt idx="15">
                  <c:v>1437.69</c:v>
                </c:pt>
                <c:pt idx="16">
                  <c:v>2159.85</c:v>
                </c:pt>
                <c:pt idx="17">
                  <c:v>1765.75</c:v>
                </c:pt>
                <c:pt idx="18">
                  <c:v>3171.21</c:v>
                </c:pt>
                <c:pt idx="19">
                  <c:v>1520.01</c:v>
                </c:pt>
                <c:pt idx="20">
                  <c:v>1029.26</c:v>
                </c:pt>
                <c:pt idx="21">
                  <c:v>2034.41</c:v>
                </c:pt>
                <c:pt idx="22">
                  <c:v>1064.83</c:v>
                </c:pt>
                <c:pt idx="23">
                  <c:v>1008.87</c:v>
                </c:pt>
                <c:pt idx="24">
                  <c:v>1013.16</c:v>
                </c:pt>
                <c:pt idx="25">
                  <c:v>936.96</c:v>
                </c:pt>
                <c:pt idx="26">
                  <c:v>1435.58</c:v>
                </c:pt>
                <c:pt idx="27">
                  <c:v>1045.95</c:v>
                </c:pt>
                <c:pt idx="28">
                  <c:v>921.73</c:v>
                </c:pt>
                <c:pt idx="29">
                  <c:v>935.21</c:v>
                </c:pt>
                <c:pt idx="30">
                  <c:v>2609.65</c:v>
                </c:pt>
                <c:pt idx="31">
                  <c:v>872.95</c:v>
                </c:pt>
                <c:pt idx="32">
                  <c:v>1023.65</c:v>
                </c:pt>
                <c:pt idx="33">
                  <c:v>972.88</c:v>
                </c:pt>
                <c:pt idx="34">
                  <c:v>1843.33</c:v>
                </c:pt>
                <c:pt idx="35">
                  <c:v>1970.23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C-41E0-9E3A-9843F05F2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64976"/>
        <c:axId val="602564616"/>
      </c:lineChart>
      <c:dateAx>
        <c:axId val="602564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64616"/>
        <c:crosses val="autoZero"/>
        <c:auto val="1"/>
        <c:lblOffset val="100"/>
        <c:baseTimeUnit val="months"/>
      </c:dateAx>
      <c:valAx>
        <c:axId val="6025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Sheet2!$Q$54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Sheet2!$P$55:$P$58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Sheet2!$Q$55:$Q$58</c:f>
              <c:numCache>
                <c:formatCode>_("$"* #,##0.00_);_("$"* \(#,##0.00\);_("$"* "-"??_);_(@_)</c:formatCode>
                <c:ptCount val="4"/>
                <c:pt idx="0">
                  <c:v>279.37</c:v>
                </c:pt>
                <c:pt idx="1">
                  <c:v>65.760000000000005</c:v>
                </c:pt>
                <c:pt idx="2">
                  <c:v>2301.2200000000003</c:v>
                </c:pt>
                <c:pt idx="3">
                  <c:v>773.37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1-4583-ABE6-C46CC5E8F9A4}"/>
            </c:ext>
          </c:extLst>
        </c:ser>
        <c:ser>
          <c:idx val="1"/>
          <c:order val="1"/>
          <c:tx>
            <c:strRef>
              <c:f>Sheet2!$R$54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Sheet2!$P$55:$P$58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Sheet2!$R$55:$R$58</c:f>
              <c:numCache>
                <c:formatCode>_("$"* #,##0.00_);_("$"* \(#,##0.00\);_("$"* "-"??_);_(@_)</c:formatCode>
                <c:ptCount val="4"/>
                <c:pt idx="0">
                  <c:v>514.74</c:v>
                </c:pt>
                <c:pt idx="1">
                  <c:v>1194.58</c:v>
                </c:pt>
                <c:pt idx="2">
                  <c:v>2132.9</c:v>
                </c:pt>
                <c:pt idx="3">
                  <c:v>1751.4299999999998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1-4583-ABE6-C46CC5E8F9A4}"/>
            </c:ext>
          </c:extLst>
        </c:ser>
        <c:ser>
          <c:idx val="2"/>
          <c:order val="2"/>
          <c:tx>
            <c:strRef>
              <c:f>Sheet2!$S$54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Sheet2!$P$55:$P$58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Sheet2!$S$55:$S$58</c:f>
              <c:numCache>
                <c:formatCode>_("$"* #,##0.00_);_("$"* \(#,##0.00\);_("$"* "-"??_);_(@_)</c:formatCode>
                <c:ptCount val="4"/>
                <c:pt idx="0">
                  <c:v>2996.55</c:v>
                </c:pt>
                <c:pt idx="1">
                  <c:v>2186.0500000000002</c:v>
                </c:pt>
                <c:pt idx="2">
                  <c:v>3006.25</c:v>
                </c:pt>
                <c:pt idx="3">
                  <c:v>919.05000000000007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1-4583-ABE6-C46CC5E8F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171976"/>
        <c:axId val="682168376"/>
      </c:lineChart>
      <c:catAx>
        <c:axId val="68217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68376"/>
        <c:crosses val="autoZero"/>
        <c:auto val="1"/>
        <c:lblAlgn val="ctr"/>
        <c:lblOffset val="100"/>
        <c:noMultiLvlLbl val="0"/>
      </c:catAx>
      <c:valAx>
        <c:axId val="68216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7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Sheet2!$T$54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Sheet2!$P$55:$P$58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Sheet2!$T$55:$T$58</c:f>
              <c:numCache>
                <c:formatCode>_("$"* #,##0.00_);_("$"* \(#,##0.00\);_("$"* "-"??_);_(@_)</c:formatCode>
                <c:ptCount val="4"/>
                <c:pt idx="0">
                  <c:v>3531.1600000000003</c:v>
                </c:pt>
                <c:pt idx="1">
                  <c:v>2930.08</c:v>
                </c:pt>
                <c:pt idx="2">
                  <c:v>3157.86</c:v>
                </c:pt>
                <c:pt idx="3">
                  <c:v>4614.6900000000005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1-4874-9E47-5F85EBFFBE8F}"/>
            </c:ext>
          </c:extLst>
        </c:ser>
        <c:ser>
          <c:idx val="1"/>
          <c:order val="1"/>
          <c:tx>
            <c:strRef>
              <c:f>Sheet2!$U$54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Sheet2!$P$55:$P$58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Sheet2!$U$55:$U$58</c:f>
              <c:numCache>
                <c:formatCode>_("$"* #,##0.00_);_("$"* \(#,##0.00\);_("$"* "-"??_);_(@_)</c:formatCode>
                <c:ptCount val="4"/>
                <c:pt idx="0">
                  <c:v>4128.5</c:v>
                </c:pt>
                <c:pt idx="1">
                  <c:v>5013.8099999999995</c:v>
                </c:pt>
                <c:pt idx="2">
                  <c:v>6456.97</c:v>
                </c:pt>
                <c:pt idx="3">
                  <c:v>4963.28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1-4874-9E47-5F85EBFFBE8F}"/>
            </c:ext>
          </c:extLst>
        </c:ser>
        <c:ser>
          <c:idx val="2"/>
          <c:order val="2"/>
          <c:tx>
            <c:strRef>
              <c:f>Sheet2!$V$54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Sheet2!$P$55:$P$58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Sheet2!$V$55:$V$58</c:f>
              <c:numCache>
                <c:formatCode>_("$"* #,##0.00_);_("$"* \(#,##0.00\);_("$"* "-"??_);_(@_)</c:formatCode>
                <c:ptCount val="4"/>
                <c:pt idx="0">
                  <c:v>3839.8599999999997</c:v>
                </c:pt>
                <c:pt idx="1">
                  <c:v>3403.2599999999998</c:v>
                </c:pt>
                <c:pt idx="2">
                  <c:v>4417.8100000000004</c:v>
                </c:pt>
                <c:pt idx="3">
                  <c:v>3920.35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1-4874-9E47-5F85EBFFB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171976"/>
        <c:axId val="682168376"/>
      </c:lineChart>
      <c:catAx>
        <c:axId val="68217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68376"/>
        <c:crosses val="autoZero"/>
        <c:auto val="1"/>
        <c:lblAlgn val="ctr"/>
        <c:lblOffset val="100"/>
        <c:noMultiLvlLbl val="0"/>
      </c:catAx>
      <c:valAx>
        <c:axId val="68216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7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crimenostormQ!$H$2</c:f>
              <c:strCache>
                <c:ptCount val="1"/>
                <c:pt idx="0">
                  <c:v> Loss: No Storm Activity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crimenostormQ!$A$3:$A$38</c:f>
              <c:numCache>
                <c:formatCode>m/d/yyyy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crimenostormQ!$H$3:$H$38</c:f>
              <c:numCache>
                <c:formatCode>_("$"* #,##0.00_);_("$"* \(#,##0.00\);_("$"* "-"??_);_(@_)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65.760000000000005</c:v>
                </c:pt>
                <c:pt idx="3">
                  <c:v>65.760000000000005</c:v>
                </c:pt>
                <c:pt idx="4">
                  <c:v>65.760000000000005</c:v>
                </c:pt>
                <c:pt idx="5">
                  <c:v>731.41</c:v>
                </c:pt>
                <c:pt idx="6">
                  <c:v>842.07999999999993</c:v>
                </c:pt>
                <c:pt idx="7">
                  <c:v>2366.98</c:v>
                </c:pt>
                <c:pt idx="8">
                  <c:v>2489.16</c:v>
                </c:pt>
                <c:pt idx="9">
                  <c:v>2489.16</c:v>
                </c:pt>
                <c:pt idx="10">
                  <c:v>2646.35</c:v>
                </c:pt>
                <c:pt idx="11">
                  <c:v>3419.72</c:v>
                </c:pt>
                <c:pt idx="12">
                  <c:v>4098.0999999999995</c:v>
                </c:pt>
                <c:pt idx="13">
                  <c:v>4098.0999999999995</c:v>
                </c:pt>
                <c:pt idx="14">
                  <c:v>4098.0999999999995</c:v>
                </c:pt>
                <c:pt idx="15">
                  <c:v>4746.7699999999995</c:v>
                </c:pt>
                <c:pt idx="16">
                  <c:v>5292.6799999999994</c:v>
                </c:pt>
                <c:pt idx="17">
                  <c:v>6135.0999999999995</c:v>
                </c:pt>
                <c:pt idx="18">
                  <c:v>7063.6799999999994</c:v>
                </c:pt>
                <c:pt idx="19">
                  <c:v>7425.579999999999</c:v>
                </c:pt>
                <c:pt idx="20">
                  <c:v>7813.5299999999988</c:v>
                </c:pt>
                <c:pt idx="21">
                  <c:v>7813.5299999999988</c:v>
                </c:pt>
                <c:pt idx="22">
                  <c:v>7940.3199999999988</c:v>
                </c:pt>
                <c:pt idx="23">
                  <c:v>9013.369999999999</c:v>
                </c:pt>
                <c:pt idx="24">
                  <c:v>9767.1899999999987</c:v>
                </c:pt>
                <c:pt idx="25">
                  <c:v>9932.4199999999983</c:v>
                </c:pt>
                <c:pt idx="26">
                  <c:v>11313.669999999998</c:v>
                </c:pt>
                <c:pt idx="27">
                  <c:v>12118.469999999998</c:v>
                </c:pt>
                <c:pt idx="28">
                  <c:v>12118.469999999998</c:v>
                </c:pt>
                <c:pt idx="29">
                  <c:v>13590.079999999998</c:v>
                </c:pt>
                <c:pt idx="30">
                  <c:v>14021.749999999998</c:v>
                </c:pt>
                <c:pt idx="31">
                  <c:v>15124.719999999998</c:v>
                </c:pt>
                <c:pt idx="32">
                  <c:v>15890.899999999998</c:v>
                </c:pt>
                <c:pt idx="33">
                  <c:v>17288.789999999997</c:v>
                </c:pt>
                <c:pt idx="34">
                  <c:v>18121.269999999997</c:v>
                </c:pt>
                <c:pt idx="35">
                  <c:v>18121.269999999997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3-4CB1-A382-C9D29CCCC24C}"/>
            </c:ext>
          </c:extLst>
        </c:ser>
        <c:ser>
          <c:idx val="1"/>
          <c:order val="1"/>
          <c:tx>
            <c:strRef>
              <c:f>crimenostormQ!$I$2</c:f>
              <c:strCache>
                <c:ptCount val="1"/>
                <c:pt idx="0">
                  <c:v> Loss: Storm Activity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crimenostormQ!$A$3:$A$38</c:f>
              <c:numCache>
                <c:formatCode>m/d/yyyy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crimenostormQ!$I$3:$I$38</c:f>
              <c:numCache>
                <c:formatCode>_("$"* #,##0.00_);_("$"* \(#,##0.00\);_("$"* "-"??_);_(@_)</c:formatCode>
                <c:ptCount val="36"/>
                <c:pt idx="0">
                  <c:v>1419.55</c:v>
                </c:pt>
                <c:pt idx="1">
                  <c:v>1513.96</c:v>
                </c:pt>
                <c:pt idx="2">
                  <c:v>2704.08</c:v>
                </c:pt>
                <c:pt idx="3">
                  <c:v>4072.46</c:v>
                </c:pt>
                <c:pt idx="4">
                  <c:v>4444.04</c:v>
                </c:pt>
                <c:pt idx="5">
                  <c:v>5088.38</c:v>
                </c:pt>
                <c:pt idx="6">
                  <c:v>7071.88</c:v>
                </c:pt>
                <c:pt idx="7">
                  <c:v>7601.9</c:v>
                </c:pt>
                <c:pt idx="8">
                  <c:v>9325.11</c:v>
                </c:pt>
                <c:pt idx="9">
                  <c:v>10388.370000000001</c:v>
                </c:pt>
                <c:pt idx="10">
                  <c:v>11133.060000000001</c:v>
                </c:pt>
                <c:pt idx="11">
                  <c:v>14233.79</c:v>
                </c:pt>
                <c:pt idx="12">
                  <c:v>15455.300000000001</c:v>
                </c:pt>
                <c:pt idx="13">
                  <c:v>18188.2</c:v>
                </c:pt>
                <c:pt idx="14">
                  <c:v>19604.47</c:v>
                </c:pt>
                <c:pt idx="15">
                  <c:v>21042.16</c:v>
                </c:pt>
                <c:pt idx="16">
                  <c:v>23202.01</c:v>
                </c:pt>
                <c:pt idx="17">
                  <c:v>24967.759999999998</c:v>
                </c:pt>
                <c:pt idx="18">
                  <c:v>28138.969999999998</c:v>
                </c:pt>
                <c:pt idx="19">
                  <c:v>29658.979999999996</c:v>
                </c:pt>
                <c:pt idx="20">
                  <c:v>30688.239999999994</c:v>
                </c:pt>
                <c:pt idx="21">
                  <c:v>32722.649999999994</c:v>
                </c:pt>
                <c:pt idx="22">
                  <c:v>33787.479999999996</c:v>
                </c:pt>
                <c:pt idx="23">
                  <c:v>34796.35</c:v>
                </c:pt>
                <c:pt idx="24">
                  <c:v>35809.51</c:v>
                </c:pt>
                <c:pt idx="25">
                  <c:v>36746.47</c:v>
                </c:pt>
                <c:pt idx="26">
                  <c:v>38182.050000000003</c:v>
                </c:pt>
                <c:pt idx="27">
                  <c:v>39228</c:v>
                </c:pt>
                <c:pt idx="28">
                  <c:v>40149.730000000003</c:v>
                </c:pt>
                <c:pt idx="29">
                  <c:v>41084.94</c:v>
                </c:pt>
                <c:pt idx="30">
                  <c:v>43694.590000000004</c:v>
                </c:pt>
                <c:pt idx="31">
                  <c:v>44567.54</c:v>
                </c:pt>
                <c:pt idx="32">
                  <c:v>45591.19</c:v>
                </c:pt>
                <c:pt idx="33">
                  <c:v>46564.07</c:v>
                </c:pt>
                <c:pt idx="34">
                  <c:v>48407.4</c:v>
                </c:pt>
                <c:pt idx="35">
                  <c:v>50377.630000000005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3-4CB1-A382-C9D29CCCC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64976"/>
        <c:axId val="602564616"/>
      </c:lineChart>
      <c:dateAx>
        <c:axId val="602564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64616"/>
        <c:crosses val="autoZero"/>
        <c:auto val="1"/>
        <c:lblOffset val="100"/>
        <c:baseTimeUnit val="months"/>
      </c:dateAx>
      <c:valAx>
        <c:axId val="6025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Sum of Loss: No Storm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Sheet2!$B$3:$B$14</c:f>
              <c:strCache>
                <c:ptCount val="12"/>
                <c:pt idx="0">
                  <c:v>2017-Q1</c:v>
                </c:pt>
                <c:pt idx="1">
                  <c:v>2017-Q2</c:v>
                </c:pt>
                <c:pt idx="2">
                  <c:v>2017-Q3</c:v>
                </c:pt>
                <c:pt idx="3">
                  <c:v>2017-Q4</c:v>
                </c:pt>
                <c:pt idx="4">
                  <c:v>2018-Q1</c:v>
                </c:pt>
                <c:pt idx="5">
                  <c:v>2018-Q2</c:v>
                </c:pt>
                <c:pt idx="6">
                  <c:v>2018-Q3</c:v>
                </c:pt>
                <c:pt idx="7">
                  <c:v>2018-Q4</c:v>
                </c:pt>
                <c:pt idx="8">
                  <c:v>2019-Q1</c:v>
                </c:pt>
                <c:pt idx="9">
                  <c:v>2019-Q2</c:v>
                </c:pt>
                <c:pt idx="10">
                  <c:v>2019-Q3</c:v>
                </c:pt>
                <c:pt idx="11">
                  <c:v>2019-Q4</c:v>
                </c:pt>
              </c:strCache>
            </c:strRef>
          </c:cat>
          <c:val>
            <c:numRef>
              <c:f>Sheet2!$C$3:$C$14</c:f>
              <c:numCache>
                <c:formatCode>_("$"* #,##0.00_);_("$"* \(#,##0.00\);_("$"* "-"??_);_(@_)</c:formatCode>
                <c:ptCount val="12"/>
                <c:pt idx="0">
                  <c:v>65.760000000000005</c:v>
                </c:pt>
                <c:pt idx="1">
                  <c:v>665.65</c:v>
                </c:pt>
                <c:pt idx="2">
                  <c:v>1757.7500000000002</c:v>
                </c:pt>
                <c:pt idx="3">
                  <c:v>930.56</c:v>
                </c:pt>
                <c:pt idx="4">
                  <c:v>678.38</c:v>
                </c:pt>
                <c:pt idx="5">
                  <c:v>2037</c:v>
                </c:pt>
                <c:pt idx="6">
                  <c:v>1678.43</c:v>
                </c:pt>
                <c:pt idx="7">
                  <c:v>1199.8399999999999</c:v>
                </c:pt>
                <c:pt idx="8">
                  <c:v>2300.3000000000002</c:v>
                </c:pt>
                <c:pt idx="9">
                  <c:v>2276.41</c:v>
                </c:pt>
                <c:pt idx="10">
                  <c:v>2300.8200000000002</c:v>
                </c:pt>
                <c:pt idx="11">
                  <c:v>2230.37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8-49FF-938D-05720F84C629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Sum of Loss: Storm 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Sheet2!$B$3:$B$14</c:f>
              <c:strCache>
                <c:ptCount val="12"/>
                <c:pt idx="0">
                  <c:v>2017-Q1</c:v>
                </c:pt>
                <c:pt idx="1">
                  <c:v>2017-Q2</c:v>
                </c:pt>
                <c:pt idx="2">
                  <c:v>2017-Q3</c:v>
                </c:pt>
                <c:pt idx="3">
                  <c:v>2017-Q4</c:v>
                </c:pt>
                <c:pt idx="4">
                  <c:v>2018-Q1</c:v>
                </c:pt>
                <c:pt idx="5">
                  <c:v>2018-Q2</c:v>
                </c:pt>
                <c:pt idx="6">
                  <c:v>2018-Q3</c:v>
                </c:pt>
                <c:pt idx="7">
                  <c:v>2018-Q4</c:v>
                </c:pt>
                <c:pt idx="8">
                  <c:v>2019-Q1</c:v>
                </c:pt>
                <c:pt idx="9">
                  <c:v>2019-Q2</c:v>
                </c:pt>
                <c:pt idx="10">
                  <c:v>2019-Q3</c:v>
                </c:pt>
                <c:pt idx="11">
                  <c:v>2019-Q4</c:v>
                </c:pt>
              </c:strCache>
            </c:strRef>
          </c:cat>
          <c:val>
            <c:numRef>
              <c:f>Sheet2!$D$3:$D$14</c:f>
              <c:numCache>
                <c:formatCode>_("$"* #,##0.00_);_("$"* \(#,##0.00\);_("$"* "-"??_);_(@_)</c:formatCode>
                <c:ptCount val="12"/>
                <c:pt idx="0">
                  <c:v>2704.08</c:v>
                </c:pt>
                <c:pt idx="1">
                  <c:v>2384.3000000000002</c:v>
                </c:pt>
                <c:pt idx="2">
                  <c:v>4236.7299999999996</c:v>
                </c:pt>
                <c:pt idx="3">
                  <c:v>4908.68</c:v>
                </c:pt>
                <c:pt idx="4">
                  <c:v>5370.68</c:v>
                </c:pt>
                <c:pt idx="5">
                  <c:v>5363.29</c:v>
                </c:pt>
                <c:pt idx="6">
                  <c:v>5720.4800000000005</c:v>
                </c:pt>
                <c:pt idx="7">
                  <c:v>4108.1099999999997</c:v>
                </c:pt>
                <c:pt idx="8">
                  <c:v>3385.6999999999994</c:v>
                </c:pt>
                <c:pt idx="9">
                  <c:v>2902.8900000000008</c:v>
                </c:pt>
                <c:pt idx="10">
                  <c:v>4506.25</c:v>
                </c:pt>
                <c:pt idx="11">
                  <c:v>4786.4400000000005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8-49FF-938D-05720F84C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718848"/>
        <c:axId val="598715968"/>
      </c:barChart>
      <c:lineChart>
        <c:grouping val="standard"/>
        <c:varyColors val="0"/>
        <c:ser>
          <c:idx val="2"/>
          <c:order val="2"/>
          <c:tx>
            <c:strRef>
              <c:f>Sheet2!$E$2</c:f>
              <c:strCache>
                <c:ptCount val="1"/>
                <c:pt idx="0">
                  <c:v>Ratio (No Activity:Activity)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Sheet2!$B$3:$B$14</c:f>
              <c:strCache>
                <c:ptCount val="12"/>
                <c:pt idx="0">
                  <c:v>2017-Q1</c:v>
                </c:pt>
                <c:pt idx="1">
                  <c:v>2017-Q2</c:v>
                </c:pt>
                <c:pt idx="2">
                  <c:v>2017-Q3</c:v>
                </c:pt>
                <c:pt idx="3">
                  <c:v>2017-Q4</c:v>
                </c:pt>
                <c:pt idx="4">
                  <c:v>2018-Q1</c:v>
                </c:pt>
                <c:pt idx="5">
                  <c:v>2018-Q2</c:v>
                </c:pt>
                <c:pt idx="6">
                  <c:v>2018-Q3</c:v>
                </c:pt>
                <c:pt idx="7">
                  <c:v>2018-Q4</c:v>
                </c:pt>
                <c:pt idx="8">
                  <c:v>2019-Q1</c:v>
                </c:pt>
                <c:pt idx="9">
                  <c:v>2019-Q2</c:v>
                </c:pt>
                <c:pt idx="10">
                  <c:v>2019-Q3</c:v>
                </c:pt>
                <c:pt idx="11">
                  <c:v>2019-Q4</c:v>
                </c:pt>
              </c:strCache>
            </c:strRef>
          </c:cat>
          <c:val>
            <c:numRef>
              <c:f>Sheet2!$E$3:$E$14</c:f>
              <c:numCache>
                <c:formatCode>0.0%</c:formatCode>
                <c:ptCount val="12"/>
                <c:pt idx="0">
                  <c:v>2.4318807135883556E-2</c:v>
                </c:pt>
                <c:pt idx="1">
                  <c:v>0.27918047225600801</c:v>
                </c:pt>
                <c:pt idx="2">
                  <c:v>0.41488364847417714</c:v>
                </c:pt>
                <c:pt idx="3">
                  <c:v>0.18957438659680401</c:v>
                </c:pt>
                <c:pt idx="4">
                  <c:v>0.12631175195692165</c:v>
                </c:pt>
                <c:pt idx="5">
                  <c:v>0.37980418735514954</c:v>
                </c:pt>
                <c:pt idx="6">
                  <c:v>0.29340719659888681</c:v>
                </c:pt>
                <c:pt idx="7">
                  <c:v>0.29206618128531125</c:v>
                </c:pt>
                <c:pt idx="8">
                  <c:v>0.67941636884543832</c:v>
                </c:pt>
                <c:pt idx="9">
                  <c:v>0.78418748212987721</c:v>
                </c:pt>
                <c:pt idx="10">
                  <c:v>0.51058418862690713</c:v>
                </c:pt>
                <c:pt idx="11">
                  <c:v>0.46597680112985845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8-49FF-938D-05720F84C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247104"/>
        <c:axId val="671251064"/>
      </c:lineChart>
      <c:catAx>
        <c:axId val="5987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15968"/>
        <c:crosses val="autoZero"/>
        <c:auto val="1"/>
        <c:lblAlgn val="ctr"/>
        <c:lblOffset val="100"/>
        <c:noMultiLvlLbl val="0"/>
      </c:catAx>
      <c:valAx>
        <c:axId val="5987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Losses by Quarter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18848"/>
        <c:crosses val="autoZero"/>
        <c:crossBetween val="between"/>
      </c:valAx>
      <c:valAx>
        <c:axId val="671251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 No Activity to Activity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47104"/>
        <c:crosses val="max"/>
        <c:crossBetween val="between"/>
      </c:valAx>
      <c:catAx>
        <c:axId val="6712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1251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Sum of Loss: No Storm Activity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Sheet2!$I$3:$I$5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Sheet2!$J$3:$J$5</c:f>
              <c:numCache>
                <c:formatCode>_("$"* #,##0.00_);_("$"* \(#,##0.00\);_("$"* "-"??_);_(@_)</c:formatCode>
                <c:ptCount val="3"/>
                <c:pt idx="0">
                  <c:v>3419.72</c:v>
                </c:pt>
                <c:pt idx="1">
                  <c:v>5593.6500000000005</c:v>
                </c:pt>
                <c:pt idx="2">
                  <c:v>9107.9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F-4400-AC18-11F784397067}"/>
            </c:ext>
          </c:extLst>
        </c:ser>
        <c:ser>
          <c:idx val="1"/>
          <c:order val="1"/>
          <c:tx>
            <c:strRef>
              <c:f>Sheet2!$K$2</c:f>
              <c:strCache>
                <c:ptCount val="1"/>
                <c:pt idx="0">
                  <c:v>Sum of Loss: Storm Activity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Sheet2!$I$3:$I$5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Sheet2!$K$3:$K$5</c:f>
              <c:numCache>
                <c:formatCode>_("$"* #,##0.00_);_("$"* \(#,##0.00\);_("$"* "-"??_);_(@_)</c:formatCode>
                <c:ptCount val="3"/>
                <c:pt idx="0">
                  <c:v>14233.79</c:v>
                </c:pt>
                <c:pt idx="1">
                  <c:v>20562.560000000001</c:v>
                </c:pt>
                <c:pt idx="2">
                  <c:v>15581.279999999999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F-4400-AC18-11F784397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155096"/>
        <c:axId val="600152576"/>
      </c:lineChart>
      <c:catAx>
        <c:axId val="60015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52576"/>
        <c:crosses val="autoZero"/>
        <c:auto val="1"/>
        <c:lblAlgn val="ctr"/>
        <c:lblOffset val="100"/>
        <c:noMultiLvlLbl val="0"/>
      </c:catAx>
      <c:valAx>
        <c:axId val="6001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5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Cum Sum of Loss: No Storm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Sheet2!$B$3:$B$14</c:f>
              <c:strCache>
                <c:ptCount val="12"/>
                <c:pt idx="0">
                  <c:v>2017-Q1</c:v>
                </c:pt>
                <c:pt idx="1">
                  <c:v>2017-Q2</c:v>
                </c:pt>
                <c:pt idx="2">
                  <c:v>2017-Q3</c:v>
                </c:pt>
                <c:pt idx="3">
                  <c:v>2017-Q4</c:v>
                </c:pt>
                <c:pt idx="4">
                  <c:v>2018-Q1</c:v>
                </c:pt>
                <c:pt idx="5">
                  <c:v>2018-Q2</c:v>
                </c:pt>
                <c:pt idx="6">
                  <c:v>2018-Q3</c:v>
                </c:pt>
                <c:pt idx="7">
                  <c:v>2018-Q4</c:v>
                </c:pt>
                <c:pt idx="8">
                  <c:v>2019-Q1</c:v>
                </c:pt>
                <c:pt idx="9">
                  <c:v>2019-Q2</c:v>
                </c:pt>
                <c:pt idx="10">
                  <c:v>2019-Q3</c:v>
                </c:pt>
                <c:pt idx="11">
                  <c:v>2019-Q4</c:v>
                </c:pt>
              </c:strCache>
            </c:strRef>
          </c:cat>
          <c:val>
            <c:numRef>
              <c:f>Sheet2!$F$3:$F$14</c:f>
              <c:numCache>
                <c:formatCode>_("$"* #,##0.00_);_("$"* \(#,##0.00\);_("$"* "-"??_);_(@_)</c:formatCode>
                <c:ptCount val="12"/>
                <c:pt idx="0">
                  <c:v>65.760000000000005</c:v>
                </c:pt>
                <c:pt idx="1">
                  <c:v>731.41</c:v>
                </c:pt>
                <c:pt idx="2">
                  <c:v>2489.1600000000003</c:v>
                </c:pt>
                <c:pt idx="3">
                  <c:v>3419.7200000000003</c:v>
                </c:pt>
                <c:pt idx="4">
                  <c:v>4098.1000000000004</c:v>
                </c:pt>
                <c:pt idx="5">
                  <c:v>6135.1</c:v>
                </c:pt>
                <c:pt idx="6">
                  <c:v>7813.5300000000007</c:v>
                </c:pt>
                <c:pt idx="7">
                  <c:v>9013.3700000000008</c:v>
                </c:pt>
                <c:pt idx="8">
                  <c:v>11313.670000000002</c:v>
                </c:pt>
                <c:pt idx="9">
                  <c:v>13590.080000000002</c:v>
                </c:pt>
                <c:pt idx="10">
                  <c:v>15890.900000000001</c:v>
                </c:pt>
                <c:pt idx="11">
                  <c:v>18121.27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6F-45F8-AD06-B4440F1FBDAE}"/>
            </c:ext>
          </c:extLst>
        </c:ser>
        <c:ser>
          <c:idx val="1"/>
          <c:order val="1"/>
          <c:tx>
            <c:strRef>
              <c:f>Sheet2!$G$2</c:f>
              <c:strCache>
                <c:ptCount val="1"/>
                <c:pt idx="0">
                  <c:v>Cum Sum of Loss: Storm Activity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Sheet2!$G$3:$G$14</c:f>
              <c:numCache>
                <c:formatCode>_("$"* #,##0.00_);_("$"* \(#,##0.00\);_("$"* "-"??_);_(@_)</c:formatCode>
                <c:ptCount val="12"/>
                <c:pt idx="0">
                  <c:v>2704.08</c:v>
                </c:pt>
                <c:pt idx="1">
                  <c:v>5088.38</c:v>
                </c:pt>
                <c:pt idx="2">
                  <c:v>9325.11</c:v>
                </c:pt>
                <c:pt idx="3">
                  <c:v>14233.79</c:v>
                </c:pt>
                <c:pt idx="4">
                  <c:v>19604.47</c:v>
                </c:pt>
                <c:pt idx="5">
                  <c:v>24967.760000000002</c:v>
                </c:pt>
                <c:pt idx="6">
                  <c:v>30688.240000000002</c:v>
                </c:pt>
                <c:pt idx="7">
                  <c:v>34796.35</c:v>
                </c:pt>
                <c:pt idx="8">
                  <c:v>38182.049999999996</c:v>
                </c:pt>
                <c:pt idx="9">
                  <c:v>41084.939999999995</c:v>
                </c:pt>
                <c:pt idx="10">
                  <c:v>45591.189999999995</c:v>
                </c:pt>
                <c:pt idx="11">
                  <c:v>50377.63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6F-45F8-AD06-B4440F1FB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752080"/>
        <c:axId val="564752440"/>
      </c:lineChart>
      <c:catAx>
        <c:axId val="5647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52440"/>
        <c:crosses val="autoZero"/>
        <c:auto val="1"/>
        <c:lblAlgn val="ctr"/>
        <c:lblOffset val="100"/>
        <c:noMultiLvlLbl val="0"/>
      </c:catAx>
      <c:valAx>
        <c:axId val="56475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Sheet2!$P$2</c:f>
              <c:strCache>
                <c:ptCount val="1"/>
                <c:pt idx="0">
                  <c:v>Sum of Loss: No Storm 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Sheet2!$O$3:$O$6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Sheet2!$P$3:$P$6</c:f>
              <c:numCache>
                <c:formatCode>_("$"* #,##0.00_);_("$"* \(#,##0.00\);_("$"* "-"??_);_(@_)</c:formatCode>
                <c:ptCount val="4"/>
                <c:pt idx="0">
                  <c:v>3790.6600000000003</c:v>
                </c:pt>
                <c:pt idx="1">
                  <c:v>3446.3900000000003</c:v>
                </c:pt>
                <c:pt idx="2">
                  <c:v>7440.37</c:v>
                </c:pt>
                <c:pt idx="3">
                  <c:v>3443.8500000000004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A-449F-8454-D712A3E8F5C5}"/>
            </c:ext>
          </c:extLst>
        </c:ser>
        <c:ser>
          <c:idx val="1"/>
          <c:order val="1"/>
          <c:tx>
            <c:strRef>
              <c:f>Sheet2!$Q$2</c:f>
              <c:strCache>
                <c:ptCount val="1"/>
                <c:pt idx="0">
                  <c:v>Sum of Loss: Storm 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Sheet2!$O$3:$O$6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Sheet2!$Q$3:$Q$6</c:f>
              <c:numCache>
                <c:formatCode>_("$"* #,##0.00_);_("$"* \(#,##0.00\);_("$"* "-"??_);_(@_)</c:formatCode>
                <c:ptCount val="4"/>
                <c:pt idx="0">
                  <c:v>11499.519999999999</c:v>
                </c:pt>
                <c:pt idx="1">
                  <c:v>11347.150000000001</c:v>
                </c:pt>
                <c:pt idx="2">
                  <c:v>14032.640000000001</c:v>
                </c:pt>
                <c:pt idx="3">
                  <c:v>13498.32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A-449F-8454-D712A3E8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145368"/>
        <c:axId val="678144288"/>
      </c:barChart>
      <c:lineChart>
        <c:grouping val="standard"/>
        <c:varyColors val="0"/>
        <c:ser>
          <c:idx val="2"/>
          <c:order val="2"/>
          <c:tx>
            <c:strRef>
              <c:f>Sheet2!$R$2</c:f>
              <c:strCache>
                <c:ptCount val="1"/>
                <c:pt idx="0">
                  <c:v>Ratio (No Activity:Activity)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Sheet2!$O$3:$O$6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Sheet2!$R$3:$R$6</c:f>
              <c:numCache>
                <c:formatCode>0.0%</c:formatCode>
                <c:ptCount val="4"/>
                <c:pt idx="0">
                  <c:v>0.32963636743098851</c:v>
                </c:pt>
                <c:pt idx="1">
                  <c:v>0.30372296127221371</c:v>
                </c:pt>
                <c:pt idx="2">
                  <c:v>0.53021883266441661</c:v>
                </c:pt>
                <c:pt idx="3">
                  <c:v>0.25513174972885516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A-449F-8454-D712A3E8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249264"/>
        <c:axId val="671252144"/>
      </c:lineChart>
      <c:catAx>
        <c:axId val="67814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44288"/>
        <c:crosses val="autoZero"/>
        <c:auto val="1"/>
        <c:lblAlgn val="ctr"/>
        <c:lblOffset val="100"/>
        <c:noMultiLvlLbl val="0"/>
      </c:catAx>
      <c:valAx>
        <c:axId val="6781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Loss by 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45368"/>
        <c:crosses val="autoZero"/>
        <c:crossBetween val="between"/>
      </c:valAx>
      <c:valAx>
        <c:axId val="671252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 No Activity</a:t>
                </a:r>
                <a:r>
                  <a:rPr lang="en-US" baseline="0"/>
                  <a:t> to Activity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49264"/>
        <c:crosses val="max"/>
        <c:crossBetween val="between"/>
      </c:valAx>
      <c:catAx>
        <c:axId val="67124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125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Sheet2!$P$26</c:f>
              <c:strCache>
                <c:ptCount val="1"/>
                <c:pt idx="0">
                  <c:v>Sum of Loss: No Storm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66-44F2-928F-85AF136A68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66-44F2-928F-85AF136A68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66-44F2-928F-85AF136A68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66-44F2-928F-85AF136A68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Sheet2!$O$27:$O$30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Sheet2!$P$27:$P$30</c:f>
              <c:numCache>
                <c:formatCode>_("$"* #,##0.00_);_("$"* \(#,##0.00\);_("$"* "-"??_);_(@_)</c:formatCode>
                <c:ptCount val="4"/>
                <c:pt idx="0">
                  <c:v>3790.6600000000003</c:v>
                </c:pt>
                <c:pt idx="1">
                  <c:v>3446.3900000000003</c:v>
                </c:pt>
                <c:pt idx="2">
                  <c:v>7440.37</c:v>
                </c:pt>
                <c:pt idx="3">
                  <c:v>3443.8500000000004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0-494A-801A-064A886EE2F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Sheet2!$Q$26</c:f>
              <c:strCache>
                <c:ptCount val="1"/>
                <c:pt idx="0">
                  <c:v>Sum of Loss: Storm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AB-4001-A7B2-7838F151B7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AB-4001-A7B2-7838F151B7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AB-4001-A7B2-7838F151B7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AB-4001-A7B2-7838F151B7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Sheet2!$O$27:$O$30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Sheet2!$Q$27:$Q$30</c:f>
              <c:numCache>
                <c:formatCode>_("$"* #,##0.00_);_("$"* \(#,##0.00\);_("$"* "-"??_);_(@_)</c:formatCode>
                <c:ptCount val="4"/>
                <c:pt idx="0">
                  <c:v>11499.519999999999</c:v>
                </c:pt>
                <c:pt idx="1">
                  <c:v>11347.150000000001</c:v>
                </c:pt>
                <c:pt idx="2">
                  <c:v>14032.640000000001</c:v>
                </c:pt>
                <c:pt idx="3">
                  <c:v>13498.32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AB-4001-A7B2-7838F151B74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Sheet2!$R$26</c:f>
              <c:strCache>
                <c:ptCount val="1"/>
                <c:pt idx="0">
                  <c:v>% of Loss: No Storm 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Sheet2!$O$27:$O$30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Sheet2!$R$27:$R$30</c:f>
              <c:numCache>
                <c:formatCode>0.0%</c:formatCode>
                <c:ptCount val="4"/>
                <c:pt idx="0">
                  <c:v>0.20918291046929929</c:v>
                </c:pt>
                <c:pt idx="1">
                  <c:v>0.19018479389137735</c:v>
                </c:pt>
                <c:pt idx="2">
                  <c:v>0.4105876685243362</c:v>
                </c:pt>
                <c:pt idx="3">
                  <c:v>0.19004462711498696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6-4CF0-81B8-253835EA90CA}"/>
            </c:ext>
          </c:extLst>
        </c:ser>
        <c:ser>
          <c:idx val="1"/>
          <c:order val="1"/>
          <c:tx>
            <c:strRef>
              <c:f>Sheet2!$S$26</c:f>
              <c:strCache>
                <c:ptCount val="1"/>
                <c:pt idx="0">
                  <c:v>% of Loss: Storm 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Sheet2!$S$27:$S$30</c:f>
              <c:numCache>
                <c:formatCode>0.0%</c:formatCode>
                <c:ptCount val="4"/>
                <c:pt idx="0">
                  <c:v>0.22826639522343548</c:v>
                </c:pt>
                <c:pt idx="1">
                  <c:v>0.22524183849061583</c:v>
                </c:pt>
                <c:pt idx="2">
                  <c:v>0.27854903059155428</c:v>
                </c:pt>
                <c:pt idx="3">
                  <c:v>0.26794273569439453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6-4CF0-81B8-253835EA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376928"/>
        <c:axId val="678380528"/>
      </c:barChart>
      <c:catAx>
        <c:axId val="6783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80528"/>
        <c:crosses val="autoZero"/>
        <c:auto val="1"/>
        <c:lblAlgn val="ctr"/>
        <c:lblOffset val="100"/>
        <c:noMultiLvlLbl val="0"/>
      </c:catAx>
      <c:valAx>
        <c:axId val="6783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r>
                  <a:rPr lang="en-US" baseline="0"/>
                  <a:t> as a Percentage (2017-2019)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18</xdr:row>
      <xdr:rowOff>9525</xdr:rowOff>
    </xdr:from>
    <xdr:to>
      <xdr:col>18</xdr:col>
      <xdr:colOff>228599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E1A41-E103-8B92-FD7A-23795D00D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2</xdr:row>
      <xdr:rowOff>38100</xdr:rowOff>
    </xdr:from>
    <xdr:to>
      <xdr:col>18</xdr:col>
      <xdr:colOff>171450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2D84F-3176-41DC-A42D-136C2D5D7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16</xdr:row>
      <xdr:rowOff>157162</xdr:rowOff>
    </xdr:from>
    <xdr:to>
      <xdr:col>4</xdr:col>
      <xdr:colOff>9525</xdr:colOff>
      <xdr:row>31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AA925-C942-2587-3C62-E9696C962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7</xdr:row>
      <xdr:rowOff>23812</xdr:rowOff>
    </xdr:from>
    <xdr:to>
      <xdr:col>11</xdr:col>
      <xdr:colOff>352425</xdr:colOff>
      <xdr:row>21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6B19F-92A5-3331-BBD7-43D23C908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857250</xdr:colOff>
      <xdr:row>18</xdr:row>
      <xdr:rowOff>14287</xdr:rowOff>
    </xdr:from>
    <xdr:to>
      <xdr:col>7</xdr:col>
      <xdr:colOff>123825</xdr:colOff>
      <xdr:row>32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C72FB1-18DA-B738-D01D-6C9D0EF2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276225</xdr:colOff>
      <xdr:row>7</xdr:row>
      <xdr:rowOff>128587</xdr:rowOff>
    </xdr:from>
    <xdr:to>
      <xdr:col>17</xdr:col>
      <xdr:colOff>1609725</xdr:colOff>
      <xdr:row>22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D910F-0168-ECFE-AF63-D6756885D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200025</xdr:colOff>
      <xdr:row>35</xdr:row>
      <xdr:rowOff>176212</xdr:rowOff>
    </xdr:from>
    <xdr:to>
      <xdr:col>15</xdr:col>
      <xdr:colOff>485775</xdr:colOff>
      <xdr:row>50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CBE4E3-890F-0FDC-9069-457AC2E90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419100</xdr:colOff>
      <xdr:row>31</xdr:row>
      <xdr:rowOff>19050</xdr:rowOff>
    </xdr:from>
    <xdr:to>
      <xdr:col>12</xdr:col>
      <xdr:colOff>47625</xdr:colOff>
      <xdr:row>45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515753-F0C0-4F1A-A1E8-35B369BE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1447800</xdr:colOff>
      <xdr:row>33</xdr:row>
      <xdr:rowOff>14287</xdr:rowOff>
    </xdr:from>
    <xdr:to>
      <xdr:col>18</xdr:col>
      <xdr:colOff>800100</xdr:colOff>
      <xdr:row>47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DCEE94-194D-B029-0A30-5E987E2EB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476250</xdr:colOff>
      <xdr:row>58</xdr:row>
      <xdr:rowOff>80962</xdr:rowOff>
    </xdr:from>
    <xdr:to>
      <xdr:col>17</xdr:col>
      <xdr:colOff>762000</xdr:colOff>
      <xdr:row>72</xdr:row>
      <xdr:rowOff>157162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B1EF99-99E1-F0BD-95DF-91CC09642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1304925</xdr:colOff>
      <xdr:row>61</xdr:row>
      <xdr:rowOff>66675</xdr:rowOff>
    </xdr:from>
    <xdr:to>
      <xdr:col>23</xdr:col>
      <xdr:colOff>409575</xdr:colOff>
      <xdr:row>75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3EEF22D-AEBD-4CF8-9CA7-E974DA24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TH" refreshedDate="45025.616596874999" createdVersion="8" refreshedVersion="8" minRefreshableVersion="3" recordCount="36" xr:uid="{00000000-000A-0000-FFFF-FFFF0C000000}">
  <cacheSource type="worksheet">
    <worksheetSource ref="A2:K38" sheet="crimenostormQ"/>
  </cacheSource>
  <cacheFields count="11">
    <cacheField name="Date" numFmtId="14">
      <sharedItems containsSemiMixedTypes="0" containsNonDate="0" containsDate="1" containsString="0" minDate="2017-01-01T00:00:00" maxDate="2019-12-02T00:00:00"/>
    </cacheField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Quarter" numFmtId="0">
      <sharedItems/>
    </cacheField>
    <cacheField name="Year-Qrt" numFmtId="0">
      <sharedItems/>
    </cacheField>
    <cacheField name="Season" numFmtId="0">
      <sharedItems count="4">
        <s v="Winter"/>
        <s v="Spring"/>
        <s v="Summer"/>
        <s v="Fall"/>
      </sharedItems>
    </cacheField>
    <cacheField name="Loss: No Storm Activity" numFmtId="44">
      <sharedItems containsSemiMixedTypes="0" containsString="0" containsNumber="1" minValue="0" maxValue="1524.9"/>
    </cacheField>
    <cacheField name="Loss: Storm Activity" numFmtId="44">
      <sharedItems containsSemiMixedTypes="0" containsString="0" containsNumber="1" minValue="94.41" maxValue="3171.21"/>
    </cacheField>
    <cacheField name="Loss: No Storm Activity2" numFmtId="44">
      <sharedItems containsSemiMixedTypes="0" containsString="0" containsNumber="1" minValue="0" maxValue="18121.269999999997"/>
    </cacheField>
    <cacheField name="Loss: Storm Activity2" numFmtId="44">
      <sharedItems containsSemiMixedTypes="0" containsString="0" containsNumber="1" minValue="1419.55" maxValue="50377.630000000005"/>
    </cacheField>
    <cacheField name="Loss: No Storm Activity3" numFmtId="0">
      <sharedItems containsSemiMixedTypes="0" containsString="0" containsNumber="1" minValue="65.760000000000005" maxValue="2300.8200000000002"/>
    </cacheField>
    <cacheField name="Loss: Storm Activity3" numFmtId="0">
      <sharedItems containsSemiMixedTypes="0" containsString="0" containsNumber="1" minValue="2384.3000000000002" maxValue="5720.48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d v="2017-01-01T00:00:00"/>
    <x v="0"/>
    <s v="Q1"/>
    <s v="2017-Q1"/>
    <x v="0"/>
    <n v="0"/>
    <n v="1419.55"/>
    <n v="0"/>
    <n v="1419.55"/>
    <n v="65.760000000000005"/>
    <n v="2704.08"/>
  </r>
  <r>
    <d v="2017-02-01T00:00:00"/>
    <x v="0"/>
    <s v="Q1"/>
    <s v="2017-Q1"/>
    <x v="0"/>
    <n v="0"/>
    <n v="94.41"/>
    <n v="0"/>
    <n v="1513.96"/>
    <n v="65.760000000000005"/>
    <n v="2704.08"/>
  </r>
  <r>
    <d v="2017-03-01T00:00:00"/>
    <x v="0"/>
    <s v="Q1"/>
    <s v="2017-Q1"/>
    <x v="1"/>
    <n v="65.760000000000005"/>
    <n v="1190.1199999999999"/>
    <n v="65.760000000000005"/>
    <n v="2704.08"/>
    <n v="65.760000000000005"/>
    <n v="2704.08"/>
  </r>
  <r>
    <d v="2017-04-01T00:00:00"/>
    <x v="0"/>
    <s v="Q2"/>
    <s v="2017-Q2"/>
    <x v="1"/>
    <n v="0"/>
    <n v="1368.38"/>
    <n v="65.760000000000005"/>
    <n v="4072.46"/>
    <n v="665.65"/>
    <n v="2384.3000000000002"/>
  </r>
  <r>
    <d v="2017-05-01T00:00:00"/>
    <x v="0"/>
    <s v="Q2"/>
    <s v="2017-Q2"/>
    <x v="1"/>
    <n v="0"/>
    <n v="371.58"/>
    <n v="65.760000000000005"/>
    <n v="4444.04"/>
    <n v="665.65"/>
    <n v="2384.3000000000002"/>
  </r>
  <r>
    <d v="2017-06-01T00:00:00"/>
    <x v="0"/>
    <s v="Q2"/>
    <s v="2017-Q2"/>
    <x v="2"/>
    <n v="665.65"/>
    <n v="644.34"/>
    <n v="731.41"/>
    <n v="5088.38"/>
    <n v="665.65"/>
    <n v="2384.3000000000002"/>
  </r>
  <r>
    <d v="2017-07-01T00:00:00"/>
    <x v="0"/>
    <s v="Q3"/>
    <s v="2017-Q3"/>
    <x v="2"/>
    <n v="110.67"/>
    <n v="1983.5"/>
    <n v="842.07999999999993"/>
    <n v="7071.88"/>
    <n v="1757.7500000000002"/>
    <n v="4236.7299999999996"/>
  </r>
  <r>
    <d v="2017-08-01T00:00:00"/>
    <x v="0"/>
    <s v="Q3"/>
    <s v="2017-Q3"/>
    <x v="2"/>
    <n v="1524.9"/>
    <n v="530.02"/>
    <n v="2366.98"/>
    <n v="7601.9"/>
    <n v="1757.7500000000002"/>
    <n v="4236.7299999999996"/>
  </r>
  <r>
    <d v="2017-09-01T00:00:00"/>
    <x v="0"/>
    <s v="Q3"/>
    <s v="2017-Q3"/>
    <x v="3"/>
    <n v="122.18"/>
    <n v="1723.21"/>
    <n v="2489.16"/>
    <n v="9325.11"/>
    <n v="1757.7500000000002"/>
    <n v="4236.7299999999996"/>
  </r>
  <r>
    <d v="2017-10-01T00:00:00"/>
    <x v="0"/>
    <s v="Q4"/>
    <s v="2017-Q4"/>
    <x v="3"/>
    <n v="0"/>
    <n v="1063.26"/>
    <n v="2489.16"/>
    <n v="10388.370000000001"/>
    <n v="930.56"/>
    <n v="4908.68"/>
  </r>
  <r>
    <d v="2017-11-01T00:00:00"/>
    <x v="0"/>
    <s v="Q4"/>
    <s v="2017-Q4"/>
    <x v="3"/>
    <n v="157.19"/>
    <n v="744.69"/>
    <n v="2646.35"/>
    <n v="11133.060000000001"/>
    <n v="930.56"/>
    <n v="4908.68"/>
  </r>
  <r>
    <d v="2017-12-01T00:00:00"/>
    <x v="0"/>
    <s v="Q4"/>
    <s v="2017-Q4"/>
    <x v="0"/>
    <n v="773.37"/>
    <n v="3100.73"/>
    <n v="3419.72"/>
    <n v="14233.79"/>
    <n v="930.56"/>
    <n v="4908.68"/>
  </r>
  <r>
    <d v="2018-01-01T00:00:00"/>
    <x v="1"/>
    <s v="Q1"/>
    <s v="2018-Q1"/>
    <x v="0"/>
    <n v="678.38"/>
    <n v="1221.51"/>
    <n v="4098.0999999999995"/>
    <n v="15455.300000000001"/>
    <n v="678.38"/>
    <n v="5370.68"/>
  </r>
  <r>
    <d v="2018-02-01T00:00:00"/>
    <x v="1"/>
    <s v="Q1"/>
    <s v="2018-Q1"/>
    <x v="0"/>
    <n v="0"/>
    <n v="2732.9"/>
    <n v="4098.0999999999995"/>
    <n v="18188.2"/>
    <n v="678.38"/>
    <n v="5370.68"/>
  </r>
  <r>
    <d v="2018-03-01T00:00:00"/>
    <x v="1"/>
    <s v="Q1"/>
    <s v="2018-Q1"/>
    <x v="1"/>
    <n v="0"/>
    <n v="1416.27"/>
    <n v="4098.0999999999995"/>
    <n v="19604.47"/>
    <n v="678.38"/>
    <n v="5370.68"/>
  </r>
  <r>
    <d v="2018-04-01T00:00:00"/>
    <x v="1"/>
    <s v="Q2"/>
    <s v="2018-Q2"/>
    <x v="1"/>
    <n v="648.66999999999996"/>
    <n v="1437.69"/>
    <n v="4746.7699999999995"/>
    <n v="21042.16"/>
    <n v="2037"/>
    <n v="5363.29"/>
  </r>
  <r>
    <d v="2018-05-01T00:00:00"/>
    <x v="1"/>
    <s v="Q2"/>
    <s v="2018-Q2"/>
    <x v="1"/>
    <n v="545.91"/>
    <n v="2159.85"/>
    <n v="5292.6799999999994"/>
    <n v="23202.01"/>
    <n v="2037"/>
    <n v="5363.29"/>
  </r>
  <r>
    <d v="2018-06-01T00:00:00"/>
    <x v="1"/>
    <s v="Q2"/>
    <s v="2018-Q2"/>
    <x v="2"/>
    <n v="842.42"/>
    <n v="1765.75"/>
    <n v="6135.0999999999995"/>
    <n v="24967.759999999998"/>
    <n v="2037"/>
    <n v="5363.29"/>
  </r>
  <r>
    <d v="2018-07-01T00:00:00"/>
    <x v="1"/>
    <s v="Q3"/>
    <s v="2018-Q3"/>
    <x v="2"/>
    <n v="928.58"/>
    <n v="3171.21"/>
    <n v="7063.6799999999994"/>
    <n v="28138.969999999998"/>
    <n v="1678.43"/>
    <n v="5720.4800000000005"/>
  </r>
  <r>
    <d v="2018-08-01T00:00:00"/>
    <x v="1"/>
    <s v="Q3"/>
    <s v="2018-Q3"/>
    <x v="2"/>
    <n v="361.9"/>
    <n v="1520.01"/>
    <n v="7425.579999999999"/>
    <n v="29658.979999999996"/>
    <n v="1678.43"/>
    <n v="5720.4800000000005"/>
  </r>
  <r>
    <d v="2018-09-01T00:00:00"/>
    <x v="1"/>
    <s v="Q3"/>
    <s v="2018-Q3"/>
    <x v="3"/>
    <n v="387.95"/>
    <n v="1029.26"/>
    <n v="7813.5299999999988"/>
    <n v="30688.239999999994"/>
    <n v="1678.43"/>
    <n v="5720.4800000000005"/>
  </r>
  <r>
    <d v="2018-10-01T00:00:00"/>
    <x v="1"/>
    <s v="Q4"/>
    <s v="2018-Q4"/>
    <x v="3"/>
    <n v="0"/>
    <n v="2034.41"/>
    <n v="7813.5299999999988"/>
    <n v="32722.649999999994"/>
    <n v="1199.8399999999999"/>
    <n v="4108.1099999999997"/>
  </r>
  <r>
    <d v="2018-11-01T00:00:00"/>
    <x v="1"/>
    <s v="Q4"/>
    <s v="2018-Q4"/>
    <x v="3"/>
    <n v="126.79"/>
    <n v="1064.83"/>
    <n v="7940.3199999999988"/>
    <n v="33787.479999999996"/>
    <n v="1199.8399999999999"/>
    <n v="4108.1099999999997"/>
  </r>
  <r>
    <d v="2018-12-01T00:00:00"/>
    <x v="1"/>
    <s v="Q4"/>
    <s v="2018-Q4"/>
    <x v="0"/>
    <n v="1073.05"/>
    <n v="1008.87"/>
    <n v="9013.369999999999"/>
    <n v="34796.35"/>
    <n v="1199.8399999999999"/>
    <n v="4108.1099999999997"/>
  </r>
  <r>
    <d v="2019-01-01T00:00:00"/>
    <x v="2"/>
    <s v="Q1"/>
    <s v="2019-Q1"/>
    <x v="0"/>
    <n v="753.82"/>
    <n v="1013.16"/>
    <n v="9767.1899999999987"/>
    <n v="35809.51"/>
    <n v="2300.3000000000002"/>
    <n v="3385.7"/>
  </r>
  <r>
    <d v="2019-02-01T00:00:00"/>
    <x v="2"/>
    <s v="Q1"/>
    <s v="2019-Q1"/>
    <x v="0"/>
    <n v="165.23"/>
    <n v="936.96"/>
    <n v="9932.4199999999983"/>
    <n v="36746.47"/>
    <n v="2300.3000000000002"/>
    <n v="3385.7"/>
  </r>
  <r>
    <d v="2019-03-01T00:00:00"/>
    <x v="2"/>
    <s v="Q1"/>
    <s v="2019-Q1"/>
    <x v="1"/>
    <n v="1381.25"/>
    <n v="1435.58"/>
    <n v="11313.669999999998"/>
    <n v="38182.050000000003"/>
    <n v="2300.3000000000002"/>
    <n v="3385.7"/>
  </r>
  <r>
    <d v="2019-04-01T00:00:00"/>
    <x v="2"/>
    <s v="Q2"/>
    <s v="2019-Q2"/>
    <x v="1"/>
    <n v="804.8"/>
    <n v="1045.95"/>
    <n v="12118.469999999998"/>
    <n v="39228"/>
    <n v="2276.41"/>
    <n v="2902.8900000000003"/>
  </r>
  <r>
    <d v="2019-05-01T00:00:00"/>
    <x v="2"/>
    <s v="Q2"/>
    <s v="2019-Q2"/>
    <x v="1"/>
    <n v="0"/>
    <n v="921.73"/>
    <n v="12118.469999999998"/>
    <n v="40149.730000000003"/>
    <n v="2276.41"/>
    <n v="2902.8900000000003"/>
  </r>
  <r>
    <d v="2019-06-01T00:00:00"/>
    <x v="2"/>
    <s v="Q2"/>
    <s v="2019-Q2"/>
    <x v="2"/>
    <n v="1471.61"/>
    <n v="935.21"/>
    <n v="13590.079999999998"/>
    <n v="41084.94"/>
    <n v="2276.41"/>
    <n v="2902.8900000000003"/>
  </r>
  <r>
    <d v="2019-07-01T00:00:00"/>
    <x v="2"/>
    <s v="Q3"/>
    <s v="2019-Q3"/>
    <x v="2"/>
    <n v="431.67"/>
    <n v="2609.65"/>
    <n v="14021.749999999998"/>
    <n v="43694.590000000004"/>
    <n v="2300.8200000000002"/>
    <n v="4506.25"/>
  </r>
  <r>
    <d v="2019-08-01T00:00:00"/>
    <x v="2"/>
    <s v="Q3"/>
    <s v="2019-Q3"/>
    <x v="2"/>
    <n v="1102.97"/>
    <n v="872.95"/>
    <n v="15124.719999999998"/>
    <n v="44567.54"/>
    <n v="2300.8200000000002"/>
    <n v="4506.25"/>
  </r>
  <r>
    <d v="2019-09-01T00:00:00"/>
    <x v="2"/>
    <s v="Q3"/>
    <s v="2019-Q3"/>
    <x v="3"/>
    <n v="766.18"/>
    <n v="1023.65"/>
    <n v="15890.899999999998"/>
    <n v="45591.19"/>
    <n v="2300.8200000000002"/>
    <n v="4506.25"/>
  </r>
  <r>
    <d v="2019-10-01T00:00:00"/>
    <x v="2"/>
    <s v="Q4"/>
    <s v="2019-Q4"/>
    <x v="3"/>
    <n v="1397.89"/>
    <n v="972.88"/>
    <n v="17288.789999999997"/>
    <n v="46564.07"/>
    <n v="2230.37"/>
    <n v="4786.4400000000005"/>
  </r>
  <r>
    <d v="2019-11-01T00:00:00"/>
    <x v="2"/>
    <s v="Q4"/>
    <s v="2019-Q4"/>
    <x v="3"/>
    <n v="832.48"/>
    <n v="1843.33"/>
    <n v="18121.269999999997"/>
    <n v="48407.4"/>
    <n v="2230.37"/>
    <n v="4786.4400000000005"/>
  </r>
  <r>
    <d v="2019-12-01T00:00:00"/>
    <x v="2"/>
    <s v="Q4"/>
    <s v="2019-Q4"/>
    <x v="0"/>
    <n v="0"/>
    <n v="1970.23"/>
    <n v="18121.269999999997"/>
    <n v="50377.630000000005"/>
    <n v="2230.37"/>
    <n v="4786.44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E6" firstHeaderRow="0" firstDataRow="1" firstDataCol="1"/>
  <pivotFields count="11">
    <pivotField numFmtId="14"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dataField="1" numFmtId="44" showAll="0"/>
    <pivotField dataField="1" numFmtId="44" showAll="0"/>
    <pivotField numFmtId="44" showAll="0"/>
    <pivotField numFmtId="44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oss: No Storm Activity" fld="5" baseField="0" baseItem="0"/>
    <dataField name="Sum of Loss: Storm Activity" fld="6" baseField="0" baseItem="0"/>
    <dataField name="Sum of Year" fld="1" baseField="0" baseItem="0"/>
  </dataFields>
  <chartFormats count="3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selection activeCell="L13" sqref="L13"/>
    </sheetView>
  </sheetViews>
  <sheetFormatPr defaultRowHeight="15" x14ac:dyDescent="0.25"/>
  <cols>
    <col min="1" max="1" width="9.7109375" style="1" bestFit="1" customWidth="1"/>
    <col min="2" max="2" width="9.7109375" style="1" customWidth="1"/>
    <col min="3" max="3" width="12.42578125" style="1" bestFit="1" customWidth="1"/>
    <col min="4" max="5" width="12.42578125" style="1" customWidth="1"/>
    <col min="6" max="6" width="22" style="3" bestFit="1" customWidth="1"/>
    <col min="7" max="7" width="18.42578125" style="3" bestFit="1" customWidth="1"/>
    <col min="8" max="8" width="21.5703125" style="3" bestFit="1" customWidth="1"/>
    <col min="9" max="9" width="18.42578125" style="3" bestFit="1" customWidth="1"/>
    <col min="10" max="10" width="23" style="1" bestFit="1" customWidth="1"/>
    <col min="11" max="11" width="19.85546875" style="1" bestFit="1" customWidth="1"/>
    <col min="12" max="16384" width="9.140625" style="1"/>
  </cols>
  <sheetData>
    <row r="1" spans="1:17" x14ac:dyDescent="0.25">
      <c r="F1" s="9" t="s">
        <v>5</v>
      </c>
      <c r="G1" s="9"/>
      <c r="H1" s="9" t="s">
        <v>6</v>
      </c>
      <c r="I1" s="9"/>
      <c r="J1" s="9" t="s">
        <v>7</v>
      </c>
      <c r="K1" s="9"/>
    </row>
    <row r="2" spans="1:17" x14ac:dyDescent="0.25">
      <c r="A2" s="1" t="s">
        <v>0</v>
      </c>
      <c r="B2" s="1" t="s">
        <v>4</v>
      </c>
      <c r="C2" s="1" t="s">
        <v>3</v>
      </c>
      <c r="D2" s="1" t="s">
        <v>8</v>
      </c>
      <c r="E2" s="1" t="s">
        <v>30</v>
      </c>
      <c r="F2" s="3" t="s">
        <v>2</v>
      </c>
      <c r="G2" s="3" t="s">
        <v>1</v>
      </c>
      <c r="H2" s="3" t="s">
        <v>2</v>
      </c>
      <c r="I2" s="3" t="s">
        <v>1</v>
      </c>
      <c r="J2" s="3" t="s">
        <v>2</v>
      </c>
      <c r="K2" s="3" t="s">
        <v>1</v>
      </c>
      <c r="P2" s="1" t="s">
        <v>31</v>
      </c>
      <c r="Q2" s="1" t="s">
        <v>30</v>
      </c>
    </row>
    <row r="3" spans="1:17" x14ac:dyDescent="0.25">
      <c r="A3" s="2">
        <v>42736</v>
      </c>
      <c r="B3" s="1">
        <f>YEAR(A3)</f>
        <v>2017</v>
      </c>
      <c r="C3" s="1" t="str">
        <f>"Q" &amp;INT((MONTH(A3)+2)/3)</f>
        <v>Q1</v>
      </c>
      <c r="D3" s="1" t="str">
        <f>B3&amp;"-"&amp;C3</f>
        <v>2017-Q1</v>
      </c>
      <c r="E3" s="1" t="str">
        <f>VLOOKUP(MONTH(A3),$P$3:$Q$14,2)</f>
        <v>Winter</v>
      </c>
      <c r="F3" s="3">
        <v>0</v>
      </c>
      <c r="G3" s="3">
        <v>1419.55</v>
      </c>
      <c r="H3" s="3">
        <f>F3</f>
        <v>0</v>
      </c>
      <c r="I3" s="3">
        <f>G3</f>
        <v>1419.55</v>
      </c>
      <c r="J3" s="1">
        <f>SUMIF($D$3:$D$38,D3,$F$3:$F$38)</f>
        <v>65.760000000000005</v>
      </c>
      <c r="K3" s="1">
        <f>SUMIF($D$3:$D$38,D3,$G$3:$G$38)</f>
        <v>2704.08</v>
      </c>
      <c r="P3" s="1">
        <v>1</v>
      </c>
      <c r="Q3" s="1" t="s">
        <v>32</v>
      </c>
    </row>
    <row r="4" spans="1:17" x14ac:dyDescent="0.25">
      <c r="A4" s="2">
        <v>42767</v>
      </c>
      <c r="B4" s="1">
        <f t="shared" ref="B4:B38" si="0">YEAR(A4)</f>
        <v>2017</v>
      </c>
      <c r="C4" s="1" t="str">
        <f t="shared" ref="C4:C38" si="1">"Q" &amp;INT((MONTH(A4)+2)/3)</f>
        <v>Q1</v>
      </c>
      <c r="D4" s="1" t="str">
        <f t="shared" ref="D4:D38" si="2">B4&amp;"-"&amp;C4</f>
        <v>2017-Q1</v>
      </c>
      <c r="E4" s="1" t="str">
        <f t="shared" ref="E4:E38" si="3">VLOOKUP(MONTH(A4),$P$3:$Q$14,2)</f>
        <v>Winter</v>
      </c>
      <c r="F4" s="3">
        <v>0</v>
      </c>
      <c r="G4" s="3">
        <v>94.41</v>
      </c>
      <c r="H4" s="3">
        <f>F4+H3</f>
        <v>0</v>
      </c>
      <c r="I4" s="3">
        <f>G4+I3</f>
        <v>1513.96</v>
      </c>
      <c r="J4" s="1">
        <f t="shared" ref="J4:J38" si="4">SUMIF($D$3:$D$38,D4,$F$3:$F$38)</f>
        <v>65.760000000000005</v>
      </c>
      <c r="K4" s="1">
        <f t="shared" ref="K4:K38" si="5">SUMIF($D$3:$D$38,D4,$G$3:$G$38)</f>
        <v>2704.08</v>
      </c>
      <c r="P4" s="1">
        <v>2</v>
      </c>
      <c r="Q4" s="1" t="s">
        <v>32</v>
      </c>
    </row>
    <row r="5" spans="1:17" x14ac:dyDescent="0.25">
      <c r="A5" s="2">
        <v>42795</v>
      </c>
      <c r="B5" s="1">
        <f t="shared" si="0"/>
        <v>2017</v>
      </c>
      <c r="C5" s="1" t="str">
        <f t="shared" si="1"/>
        <v>Q1</v>
      </c>
      <c r="D5" s="1" t="str">
        <f t="shared" si="2"/>
        <v>2017-Q1</v>
      </c>
      <c r="E5" s="1" t="str">
        <f t="shared" si="3"/>
        <v>Spring</v>
      </c>
      <c r="F5" s="3">
        <v>65.760000000000005</v>
      </c>
      <c r="G5" s="3">
        <v>1190.1199999999999</v>
      </c>
      <c r="H5" s="3">
        <f t="shared" ref="H5:H38" si="6">F5+H4</f>
        <v>65.760000000000005</v>
      </c>
      <c r="I5" s="3">
        <f t="shared" ref="I5:I38" si="7">G5+I4</f>
        <v>2704.08</v>
      </c>
      <c r="J5" s="1">
        <f t="shared" si="4"/>
        <v>65.760000000000005</v>
      </c>
      <c r="K5" s="1">
        <f t="shared" si="5"/>
        <v>2704.08</v>
      </c>
      <c r="P5" s="1">
        <v>3</v>
      </c>
      <c r="Q5" s="1" t="s">
        <v>33</v>
      </c>
    </row>
    <row r="6" spans="1:17" x14ac:dyDescent="0.25">
      <c r="A6" s="2">
        <v>42826</v>
      </c>
      <c r="B6" s="1">
        <f t="shared" si="0"/>
        <v>2017</v>
      </c>
      <c r="C6" s="1" t="str">
        <f t="shared" si="1"/>
        <v>Q2</v>
      </c>
      <c r="D6" s="1" t="str">
        <f t="shared" si="2"/>
        <v>2017-Q2</v>
      </c>
      <c r="E6" s="1" t="str">
        <f t="shared" si="3"/>
        <v>Spring</v>
      </c>
      <c r="F6" s="3">
        <v>0</v>
      </c>
      <c r="G6" s="3">
        <v>1368.38</v>
      </c>
      <c r="H6" s="3">
        <f t="shared" si="6"/>
        <v>65.760000000000005</v>
      </c>
      <c r="I6" s="3">
        <f t="shared" si="7"/>
        <v>4072.46</v>
      </c>
      <c r="J6" s="1">
        <f t="shared" si="4"/>
        <v>665.65</v>
      </c>
      <c r="K6" s="1">
        <f t="shared" si="5"/>
        <v>2384.3000000000002</v>
      </c>
      <c r="P6" s="1">
        <v>4</v>
      </c>
      <c r="Q6" s="1" t="s">
        <v>33</v>
      </c>
    </row>
    <row r="7" spans="1:17" x14ac:dyDescent="0.25">
      <c r="A7" s="2">
        <v>42856</v>
      </c>
      <c r="B7" s="1">
        <f t="shared" si="0"/>
        <v>2017</v>
      </c>
      <c r="C7" s="1" t="str">
        <f t="shared" si="1"/>
        <v>Q2</v>
      </c>
      <c r="D7" s="1" t="str">
        <f t="shared" si="2"/>
        <v>2017-Q2</v>
      </c>
      <c r="E7" s="1" t="str">
        <f t="shared" si="3"/>
        <v>Spring</v>
      </c>
      <c r="F7" s="3">
        <v>0</v>
      </c>
      <c r="G7" s="3">
        <v>371.58</v>
      </c>
      <c r="H7" s="3">
        <f t="shared" si="6"/>
        <v>65.760000000000005</v>
      </c>
      <c r="I7" s="3">
        <f t="shared" si="7"/>
        <v>4444.04</v>
      </c>
      <c r="J7" s="1">
        <f t="shared" si="4"/>
        <v>665.65</v>
      </c>
      <c r="K7" s="1">
        <f t="shared" si="5"/>
        <v>2384.3000000000002</v>
      </c>
      <c r="P7" s="1">
        <v>5</v>
      </c>
      <c r="Q7" s="1" t="s">
        <v>33</v>
      </c>
    </row>
    <row r="8" spans="1:17" x14ac:dyDescent="0.25">
      <c r="A8" s="2">
        <v>42887</v>
      </c>
      <c r="B8" s="1">
        <f t="shared" si="0"/>
        <v>2017</v>
      </c>
      <c r="C8" s="1" t="str">
        <f t="shared" si="1"/>
        <v>Q2</v>
      </c>
      <c r="D8" s="1" t="str">
        <f t="shared" si="2"/>
        <v>2017-Q2</v>
      </c>
      <c r="E8" s="1" t="str">
        <f t="shared" si="3"/>
        <v>Summer</v>
      </c>
      <c r="F8" s="3">
        <v>665.65</v>
      </c>
      <c r="G8" s="3">
        <v>644.34</v>
      </c>
      <c r="H8" s="3">
        <f t="shared" si="6"/>
        <v>731.41</v>
      </c>
      <c r="I8" s="3">
        <f t="shared" si="7"/>
        <v>5088.38</v>
      </c>
      <c r="J8" s="1">
        <f t="shared" si="4"/>
        <v>665.65</v>
      </c>
      <c r="K8" s="1">
        <f t="shared" si="5"/>
        <v>2384.3000000000002</v>
      </c>
      <c r="P8" s="1">
        <v>6</v>
      </c>
      <c r="Q8" s="1" t="s">
        <v>34</v>
      </c>
    </row>
    <row r="9" spans="1:17" x14ac:dyDescent="0.25">
      <c r="A9" s="2">
        <v>42917</v>
      </c>
      <c r="B9" s="1">
        <f t="shared" si="0"/>
        <v>2017</v>
      </c>
      <c r="C9" s="1" t="str">
        <f t="shared" si="1"/>
        <v>Q3</v>
      </c>
      <c r="D9" s="1" t="str">
        <f t="shared" si="2"/>
        <v>2017-Q3</v>
      </c>
      <c r="E9" s="1" t="str">
        <f t="shared" si="3"/>
        <v>Summer</v>
      </c>
      <c r="F9" s="3">
        <v>110.67</v>
      </c>
      <c r="G9" s="3">
        <v>1983.5</v>
      </c>
      <c r="H9" s="3">
        <f t="shared" si="6"/>
        <v>842.07999999999993</v>
      </c>
      <c r="I9" s="3">
        <f t="shared" si="7"/>
        <v>7071.88</v>
      </c>
      <c r="J9" s="1">
        <f t="shared" si="4"/>
        <v>1757.7500000000002</v>
      </c>
      <c r="K9" s="1">
        <f t="shared" si="5"/>
        <v>4236.7299999999996</v>
      </c>
      <c r="P9" s="1">
        <v>7</v>
      </c>
      <c r="Q9" s="1" t="s">
        <v>34</v>
      </c>
    </row>
    <row r="10" spans="1:17" x14ac:dyDescent="0.25">
      <c r="A10" s="2">
        <v>42948</v>
      </c>
      <c r="B10" s="1">
        <f t="shared" si="0"/>
        <v>2017</v>
      </c>
      <c r="C10" s="1" t="str">
        <f t="shared" si="1"/>
        <v>Q3</v>
      </c>
      <c r="D10" s="1" t="str">
        <f t="shared" si="2"/>
        <v>2017-Q3</v>
      </c>
      <c r="E10" s="1" t="str">
        <f t="shared" si="3"/>
        <v>Summer</v>
      </c>
      <c r="F10" s="3">
        <v>1524.9</v>
      </c>
      <c r="G10" s="3">
        <v>530.02</v>
      </c>
      <c r="H10" s="3">
        <f t="shared" si="6"/>
        <v>2366.98</v>
      </c>
      <c r="I10" s="3">
        <f t="shared" si="7"/>
        <v>7601.9</v>
      </c>
      <c r="J10" s="1">
        <f t="shared" si="4"/>
        <v>1757.7500000000002</v>
      </c>
      <c r="K10" s="1">
        <f t="shared" si="5"/>
        <v>4236.7299999999996</v>
      </c>
      <c r="P10" s="1">
        <v>8</v>
      </c>
      <c r="Q10" s="1" t="s">
        <v>34</v>
      </c>
    </row>
    <row r="11" spans="1:17" x14ac:dyDescent="0.25">
      <c r="A11" s="2">
        <v>42979</v>
      </c>
      <c r="B11" s="1">
        <f t="shared" si="0"/>
        <v>2017</v>
      </c>
      <c r="C11" s="1" t="str">
        <f t="shared" si="1"/>
        <v>Q3</v>
      </c>
      <c r="D11" s="1" t="str">
        <f t="shared" si="2"/>
        <v>2017-Q3</v>
      </c>
      <c r="E11" s="1" t="str">
        <f t="shared" si="3"/>
        <v>Fall</v>
      </c>
      <c r="F11" s="3">
        <v>122.18</v>
      </c>
      <c r="G11" s="3">
        <v>1723.21</v>
      </c>
      <c r="H11" s="3">
        <f t="shared" si="6"/>
        <v>2489.16</v>
      </c>
      <c r="I11" s="3">
        <f t="shared" si="7"/>
        <v>9325.11</v>
      </c>
      <c r="J11" s="1">
        <f t="shared" si="4"/>
        <v>1757.7500000000002</v>
      </c>
      <c r="K11" s="1">
        <f t="shared" si="5"/>
        <v>4236.7299999999996</v>
      </c>
      <c r="P11" s="1">
        <v>9</v>
      </c>
      <c r="Q11" s="1" t="s">
        <v>35</v>
      </c>
    </row>
    <row r="12" spans="1:17" x14ac:dyDescent="0.25">
      <c r="A12" s="2">
        <v>43009</v>
      </c>
      <c r="B12" s="1">
        <f t="shared" si="0"/>
        <v>2017</v>
      </c>
      <c r="C12" s="1" t="str">
        <f t="shared" si="1"/>
        <v>Q4</v>
      </c>
      <c r="D12" s="1" t="str">
        <f t="shared" si="2"/>
        <v>2017-Q4</v>
      </c>
      <c r="E12" s="1" t="str">
        <f t="shared" si="3"/>
        <v>Fall</v>
      </c>
      <c r="F12" s="3">
        <v>0</v>
      </c>
      <c r="G12" s="3">
        <v>1063.26</v>
      </c>
      <c r="H12" s="3">
        <f t="shared" si="6"/>
        <v>2489.16</v>
      </c>
      <c r="I12" s="3">
        <f t="shared" si="7"/>
        <v>10388.370000000001</v>
      </c>
      <c r="J12" s="1">
        <f t="shared" si="4"/>
        <v>930.56</v>
      </c>
      <c r="K12" s="1">
        <f t="shared" si="5"/>
        <v>4908.68</v>
      </c>
      <c r="P12" s="1">
        <v>10</v>
      </c>
      <c r="Q12" s="1" t="s">
        <v>35</v>
      </c>
    </row>
    <row r="13" spans="1:17" x14ac:dyDescent="0.25">
      <c r="A13" s="2">
        <v>43040</v>
      </c>
      <c r="B13" s="1">
        <f t="shared" si="0"/>
        <v>2017</v>
      </c>
      <c r="C13" s="1" t="str">
        <f t="shared" si="1"/>
        <v>Q4</v>
      </c>
      <c r="D13" s="1" t="str">
        <f t="shared" si="2"/>
        <v>2017-Q4</v>
      </c>
      <c r="E13" s="1" t="str">
        <f t="shared" si="3"/>
        <v>Fall</v>
      </c>
      <c r="F13" s="3">
        <v>157.19</v>
      </c>
      <c r="G13" s="3">
        <v>744.69</v>
      </c>
      <c r="H13" s="3">
        <f t="shared" si="6"/>
        <v>2646.35</v>
      </c>
      <c r="I13" s="3">
        <f t="shared" si="7"/>
        <v>11133.060000000001</v>
      </c>
      <c r="J13" s="1">
        <f t="shared" si="4"/>
        <v>930.56</v>
      </c>
      <c r="K13" s="1">
        <f t="shared" si="5"/>
        <v>4908.68</v>
      </c>
      <c r="P13" s="1">
        <v>11</v>
      </c>
      <c r="Q13" s="1" t="s">
        <v>35</v>
      </c>
    </row>
    <row r="14" spans="1:17" x14ac:dyDescent="0.25">
      <c r="A14" s="2">
        <v>43070</v>
      </c>
      <c r="B14" s="1">
        <f t="shared" si="0"/>
        <v>2017</v>
      </c>
      <c r="C14" s="1" t="str">
        <f t="shared" si="1"/>
        <v>Q4</v>
      </c>
      <c r="D14" s="1" t="str">
        <f t="shared" si="2"/>
        <v>2017-Q4</v>
      </c>
      <c r="E14" s="1" t="str">
        <f t="shared" si="3"/>
        <v>Winter</v>
      </c>
      <c r="F14" s="3">
        <v>773.37</v>
      </c>
      <c r="G14" s="3">
        <v>3100.73</v>
      </c>
      <c r="H14" s="3">
        <f t="shared" si="6"/>
        <v>3419.72</v>
      </c>
      <c r="I14" s="3">
        <f t="shared" si="7"/>
        <v>14233.79</v>
      </c>
      <c r="J14" s="1">
        <f t="shared" si="4"/>
        <v>930.56</v>
      </c>
      <c r="K14" s="1">
        <f t="shared" si="5"/>
        <v>4908.68</v>
      </c>
      <c r="P14" s="1">
        <v>12</v>
      </c>
      <c r="Q14" s="1" t="s">
        <v>32</v>
      </c>
    </row>
    <row r="15" spans="1:17" x14ac:dyDescent="0.25">
      <c r="A15" s="2">
        <v>43101</v>
      </c>
      <c r="B15" s="1">
        <f t="shared" si="0"/>
        <v>2018</v>
      </c>
      <c r="C15" s="1" t="str">
        <f t="shared" si="1"/>
        <v>Q1</v>
      </c>
      <c r="D15" s="1" t="str">
        <f t="shared" si="2"/>
        <v>2018-Q1</v>
      </c>
      <c r="E15" s="1" t="str">
        <f t="shared" si="3"/>
        <v>Winter</v>
      </c>
      <c r="F15" s="3">
        <v>678.38</v>
      </c>
      <c r="G15" s="3">
        <v>1221.51</v>
      </c>
      <c r="H15" s="3">
        <f t="shared" si="6"/>
        <v>4098.0999999999995</v>
      </c>
      <c r="I15" s="3">
        <f t="shared" si="7"/>
        <v>15455.300000000001</v>
      </c>
      <c r="J15" s="1">
        <f t="shared" si="4"/>
        <v>678.38</v>
      </c>
      <c r="K15" s="1">
        <f t="shared" si="5"/>
        <v>5370.68</v>
      </c>
    </row>
    <row r="16" spans="1:17" x14ac:dyDescent="0.25">
      <c r="A16" s="2">
        <v>43132</v>
      </c>
      <c r="B16" s="1">
        <f t="shared" si="0"/>
        <v>2018</v>
      </c>
      <c r="C16" s="1" t="str">
        <f t="shared" si="1"/>
        <v>Q1</v>
      </c>
      <c r="D16" s="1" t="str">
        <f t="shared" si="2"/>
        <v>2018-Q1</v>
      </c>
      <c r="E16" s="1" t="str">
        <f t="shared" si="3"/>
        <v>Winter</v>
      </c>
      <c r="F16" s="3">
        <v>0</v>
      </c>
      <c r="G16" s="3">
        <v>2732.9</v>
      </c>
      <c r="H16" s="3">
        <f t="shared" si="6"/>
        <v>4098.0999999999995</v>
      </c>
      <c r="I16" s="3">
        <f t="shared" si="7"/>
        <v>18188.2</v>
      </c>
      <c r="J16" s="1">
        <f t="shared" si="4"/>
        <v>678.38</v>
      </c>
      <c r="K16" s="1">
        <f t="shared" si="5"/>
        <v>5370.68</v>
      </c>
    </row>
    <row r="17" spans="1:11" x14ac:dyDescent="0.25">
      <c r="A17" s="2">
        <v>43160</v>
      </c>
      <c r="B17" s="1">
        <f t="shared" si="0"/>
        <v>2018</v>
      </c>
      <c r="C17" s="1" t="str">
        <f t="shared" si="1"/>
        <v>Q1</v>
      </c>
      <c r="D17" s="1" t="str">
        <f t="shared" si="2"/>
        <v>2018-Q1</v>
      </c>
      <c r="E17" s="1" t="str">
        <f t="shared" si="3"/>
        <v>Spring</v>
      </c>
      <c r="F17" s="3">
        <v>0</v>
      </c>
      <c r="G17" s="3">
        <v>1416.27</v>
      </c>
      <c r="H17" s="3">
        <f t="shared" si="6"/>
        <v>4098.0999999999995</v>
      </c>
      <c r="I17" s="3">
        <f t="shared" si="7"/>
        <v>19604.47</v>
      </c>
      <c r="J17" s="1">
        <f t="shared" si="4"/>
        <v>678.38</v>
      </c>
      <c r="K17" s="1">
        <f t="shared" si="5"/>
        <v>5370.68</v>
      </c>
    </row>
    <row r="18" spans="1:11" x14ac:dyDescent="0.25">
      <c r="A18" s="2">
        <v>43191</v>
      </c>
      <c r="B18" s="1">
        <f t="shared" si="0"/>
        <v>2018</v>
      </c>
      <c r="C18" s="1" t="str">
        <f t="shared" si="1"/>
        <v>Q2</v>
      </c>
      <c r="D18" s="1" t="str">
        <f t="shared" si="2"/>
        <v>2018-Q2</v>
      </c>
      <c r="E18" s="1" t="str">
        <f t="shared" si="3"/>
        <v>Spring</v>
      </c>
      <c r="F18" s="3">
        <v>648.66999999999996</v>
      </c>
      <c r="G18" s="3">
        <v>1437.69</v>
      </c>
      <c r="H18" s="3">
        <f t="shared" si="6"/>
        <v>4746.7699999999995</v>
      </c>
      <c r="I18" s="3">
        <f t="shared" si="7"/>
        <v>21042.16</v>
      </c>
      <c r="J18" s="1">
        <f t="shared" si="4"/>
        <v>2037</v>
      </c>
      <c r="K18" s="1">
        <f t="shared" si="5"/>
        <v>5363.29</v>
      </c>
    </row>
    <row r="19" spans="1:11" x14ac:dyDescent="0.25">
      <c r="A19" s="2">
        <v>43221</v>
      </c>
      <c r="B19" s="1">
        <f t="shared" si="0"/>
        <v>2018</v>
      </c>
      <c r="C19" s="1" t="str">
        <f t="shared" si="1"/>
        <v>Q2</v>
      </c>
      <c r="D19" s="1" t="str">
        <f t="shared" si="2"/>
        <v>2018-Q2</v>
      </c>
      <c r="E19" s="1" t="str">
        <f t="shared" si="3"/>
        <v>Spring</v>
      </c>
      <c r="F19" s="3">
        <v>545.91</v>
      </c>
      <c r="G19" s="3">
        <v>2159.85</v>
      </c>
      <c r="H19" s="3">
        <f t="shared" si="6"/>
        <v>5292.6799999999994</v>
      </c>
      <c r="I19" s="3">
        <f t="shared" si="7"/>
        <v>23202.01</v>
      </c>
      <c r="J19" s="1">
        <f t="shared" si="4"/>
        <v>2037</v>
      </c>
      <c r="K19" s="1">
        <f t="shared" si="5"/>
        <v>5363.29</v>
      </c>
    </row>
    <row r="20" spans="1:11" x14ac:dyDescent="0.25">
      <c r="A20" s="2">
        <v>43252</v>
      </c>
      <c r="B20" s="1">
        <f t="shared" si="0"/>
        <v>2018</v>
      </c>
      <c r="C20" s="1" t="str">
        <f t="shared" si="1"/>
        <v>Q2</v>
      </c>
      <c r="D20" s="1" t="str">
        <f t="shared" si="2"/>
        <v>2018-Q2</v>
      </c>
      <c r="E20" s="1" t="str">
        <f t="shared" si="3"/>
        <v>Summer</v>
      </c>
      <c r="F20" s="3">
        <v>842.42</v>
      </c>
      <c r="G20" s="3">
        <v>1765.75</v>
      </c>
      <c r="H20" s="3">
        <f t="shared" si="6"/>
        <v>6135.0999999999995</v>
      </c>
      <c r="I20" s="3">
        <f t="shared" si="7"/>
        <v>24967.759999999998</v>
      </c>
      <c r="J20" s="1">
        <f t="shared" si="4"/>
        <v>2037</v>
      </c>
      <c r="K20" s="1">
        <f t="shared" si="5"/>
        <v>5363.29</v>
      </c>
    </row>
    <row r="21" spans="1:11" x14ac:dyDescent="0.25">
      <c r="A21" s="2">
        <v>43282</v>
      </c>
      <c r="B21" s="1">
        <f t="shared" si="0"/>
        <v>2018</v>
      </c>
      <c r="C21" s="1" t="str">
        <f t="shared" si="1"/>
        <v>Q3</v>
      </c>
      <c r="D21" s="1" t="str">
        <f t="shared" si="2"/>
        <v>2018-Q3</v>
      </c>
      <c r="E21" s="1" t="str">
        <f t="shared" si="3"/>
        <v>Summer</v>
      </c>
      <c r="F21" s="3">
        <v>928.58</v>
      </c>
      <c r="G21" s="3">
        <v>3171.21</v>
      </c>
      <c r="H21" s="3">
        <f t="shared" si="6"/>
        <v>7063.6799999999994</v>
      </c>
      <c r="I21" s="3">
        <f t="shared" si="7"/>
        <v>28138.969999999998</v>
      </c>
      <c r="J21" s="1">
        <f t="shared" si="4"/>
        <v>1678.43</v>
      </c>
      <c r="K21" s="1">
        <f t="shared" si="5"/>
        <v>5720.4800000000005</v>
      </c>
    </row>
    <row r="22" spans="1:11" x14ac:dyDescent="0.25">
      <c r="A22" s="2">
        <v>43313</v>
      </c>
      <c r="B22" s="1">
        <f t="shared" si="0"/>
        <v>2018</v>
      </c>
      <c r="C22" s="1" t="str">
        <f t="shared" si="1"/>
        <v>Q3</v>
      </c>
      <c r="D22" s="1" t="str">
        <f t="shared" si="2"/>
        <v>2018-Q3</v>
      </c>
      <c r="E22" s="1" t="str">
        <f t="shared" si="3"/>
        <v>Summer</v>
      </c>
      <c r="F22" s="3">
        <v>361.9</v>
      </c>
      <c r="G22" s="3">
        <v>1520.01</v>
      </c>
      <c r="H22" s="3">
        <f t="shared" si="6"/>
        <v>7425.579999999999</v>
      </c>
      <c r="I22" s="3">
        <f t="shared" si="7"/>
        <v>29658.979999999996</v>
      </c>
      <c r="J22" s="1">
        <f t="shared" si="4"/>
        <v>1678.43</v>
      </c>
      <c r="K22" s="1">
        <f t="shared" si="5"/>
        <v>5720.4800000000005</v>
      </c>
    </row>
    <row r="23" spans="1:11" x14ac:dyDescent="0.25">
      <c r="A23" s="2">
        <v>43344</v>
      </c>
      <c r="B23" s="1">
        <f t="shared" si="0"/>
        <v>2018</v>
      </c>
      <c r="C23" s="1" t="str">
        <f t="shared" si="1"/>
        <v>Q3</v>
      </c>
      <c r="D23" s="1" t="str">
        <f t="shared" si="2"/>
        <v>2018-Q3</v>
      </c>
      <c r="E23" s="1" t="str">
        <f t="shared" si="3"/>
        <v>Fall</v>
      </c>
      <c r="F23" s="3">
        <v>387.95</v>
      </c>
      <c r="G23" s="3">
        <v>1029.26</v>
      </c>
      <c r="H23" s="3">
        <f t="shared" si="6"/>
        <v>7813.5299999999988</v>
      </c>
      <c r="I23" s="3">
        <f t="shared" si="7"/>
        <v>30688.239999999994</v>
      </c>
      <c r="J23" s="1">
        <f t="shared" si="4"/>
        <v>1678.43</v>
      </c>
      <c r="K23" s="1">
        <f t="shared" si="5"/>
        <v>5720.4800000000005</v>
      </c>
    </row>
    <row r="24" spans="1:11" x14ac:dyDescent="0.25">
      <c r="A24" s="2">
        <v>43374</v>
      </c>
      <c r="B24" s="1">
        <f t="shared" si="0"/>
        <v>2018</v>
      </c>
      <c r="C24" s="1" t="str">
        <f t="shared" si="1"/>
        <v>Q4</v>
      </c>
      <c r="D24" s="1" t="str">
        <f t="shared" si="2"/>
        <v>2018-Q4</v>
      </c>
      <c r="E24" s="1" t="str">
        <f t="shared" si="3"/>
        <v>Fall</v>
      </c>
      <c r="F24" s="3">
        <v>0</v>
      </c>
      <c r="G24" s="3">
        <v>2034.41</v>
      </c>
      <c r="H24" s="3">
        <f t="shared" si="6"/>
        <v>7813.5299999999988</v>
      </c>
      <c r="I24" s="3">
        <f t="shared" si="7"/>
        <v>32722.649999999994</v>
      </c>
      <c r="J24" s="1">
        <f t="shared" si="4"/>
        <v>1199.8399999999999</v>
      </c>
      <c r="K24" s="1">
        <f t="shared" si="5"/>
        <v>4108.1099999999997</v>
      </c>
    </row>
    <row r="25" spans="1:11" x14ac:dyDescent="0.25">
      <c r="A25" s="2">
        <v>43405</v>
      </c>
      <c r="B25" s="1">
        <f t="shared" si="0"/>
        <v>2018</v>
      </c>
      <c r="C25" s="1" t="str">
        <f t="shared" si="1"/>
        <v>Q4</v>
      </c>
      <c r="D25" s="1" t="str">
        <f t="shared" si="2"/>
        <v>2018-Q4</v>
      </c>
      <c r="E25" s="1" t="str">
        <f t="shared" si="3"/>
        <v>Fall</v>
      </c>
      <c r="F25" s="3">
        <v>126.79</v>
      </c>
      <c r="G25" s="3">
        <v>1064.83</v>
      </c>
      <c r="H25" s="3">
        <f t="shared" si="6"/>
        <v>7940.3199999999988</v>
      </c>
      <c r="I25" s="3">
        <f t="shared" si="7"/>
        <v>33787.479999999996</v>
      </c>
      <c r="J25" s="1">
        <f t="shared" si="4"/>
        <v>1199.8399999999999</v>
      </c>
      <c r="K25" s="1">
        <f t="shared" si="5"/>
        <v>4108.1099999999997</v>
      </c>
    </row>
    <row r="26" spans="1:11" x14ac:dyDescent="0.25">
      <c r="A26" s="2">
        <v>43435</v>
      </c>
      <c r="B26" s="1">
        <f t="shared" si="0"/>
        <v>2018</v>
      </c>
      <c r="C26" s="1" t="str">
        <f t="shared" si="1"/>
        <v>Q4</v>
      </c>
      <c r="D26" s="1" t="str">
        <f t="shared" si="2"/>
        <v>2018-Q4</v>
      </c>
      <c r="E26" s="1" t="str">
        <f t="shared" si="3"/>
        <v>Winter</v>
      </c>
      <c r="F26" s="3">
        <v>1073.05</v>
      </c>
      <c r="G26" s="3">
        <v>1008.87</v>
      </c>
      <c r="H26" s="3">
        <f t="shared" si="6"/>
        <v>9013.369999999999</v>
      </c>
      <c r="I26" s="3">
        <f t="shared" si="7"/>
        <v>34796.35</v>
      </c>
      <c r="J26" s="1">
        <f t="shared" si="4"/>
        <v>1199.8399999999999</v>
      </c>
      <c r="K26" s="1">
        <f t="shared" si="5"/>
        <v>4108.1099999999997</v>
      </c>
    </row>
    <row r="27" spans="1:11" x14ac:dyDescent="0.25">
      <c r="A27" s="2">
        <v>43466</v>
      </c>
      <c r="B27" s="1">
        <f t="shared" si="0"/>
        <v>2019</v>
      </c>
      <c r="C27" s="1" t="str">
        <f t="shared" si="1"/>
        <v>Q1</v>
      </c>
      <c r="D27" s="1" t="str">
        <f t="shared" si="2"/>
        <v>2019-Q1</v>
      </c>
      <c r="E27" s="1" t="str">
        <f t="shared" si="3"/>
        <v>Winter</v>
      </c>
      <c r="F27" s="3">
        <v>753.82</v>
      </c>
      <c r="G27" s="3">
        <v>1013.16</v>
      </c>
      <c r="H27" s="3">
        <f t="shared" si="6"/>
        <v>9767.1899999999987</v>
      </c>
      <c r="I27" s="3">
        <f t="shared" si="7"/>
        <v>35809.51</v>
      </c>
      <c r="J27" s="1">
        <f t="shared" si="4"/>
        <v>2300.3000000000002</v>
      </c>
      <c r="K27" s="1">
        <f t="shared" si="5"/>
        <v>3385.7</v>
      </c>
    </row>
    <row r="28" spans="1:11" x14ac:dyDescent="0.25">
      <c r="A28" s="2">
        <v>43497</v>
      </c>
      <c r="B28" s="1">
        <f t="shared" si="0"/>
        <v>2019</v>
      </c>
      <c r="C28" s="1" t="str">
        <f t="shared" si="1"/>
        <v>Q1</v>
      </c>
      <c r="D28" s="1" t="str">
        <f t="shared" si="2"/>
        <v>2019-Q1</v>
      </c>
      <c r="E28" s="1" t="str">
        <f t="shared" si="3"/>
        <v>Winter</v>
      </c>
      <c r="F28" s="3">
        <v>165.23</v>
      </c>
      <c r="G28" s="3">
        <v>936.96</v>
      </c>
      <c r="H28" s="3">
        <f t="shared" si="6"/>
        <v>9932.4199999999983</v>
      </c>
      <c r="I28" s="3">
        <f t="shared" si="7"/>
        <v>36746.47</v>
      </c>
      <c r="J28" s="1">
        <f t="shared" si="4"/>
        <v>2300.3000000000002</v>
      </c>
      <c r="K28" s="1">
        <f t="shared" si="5"/>
        <v>3385.7</v>
      </c>
    </row>
    <row r="29" spans="1:11" x14ac:dyDescent="0.25">
      <c r="A29" s="2">
        <v>43525</v>
      </c>
      <c r="B29" s="1">
        <f t="shared" si="0"/>
        <v>2019</v>
      </c>
      <c r="C29" s="1" t="str">
        <f t="shared" si="1"/>
        <v>Q1</v>
      </c>
      <c r="D29" s="1" t="str">
        <f t="shared" si="2"/>
        <v>2019-Q1</v>
      </c>
      <c r="E29" s="1" t="str">
        <f t="shared" si="3"/>
        <v>Spring</v>
      </c>
      <c r="F29" s="3">
        <v>1381.25</v>
      </c>
      <c r="G29" s="3">
        <v>1435.58</v>
      </c>
      <c r="H29" s="3">
        <f t="shared" si="6"/>
        <v>11313.669999999998</v>
      </c>
      <c r="I29" s="3">
        <f t="shared" si="7"/>
        <v>38182.050000000003</v>
      </c>
      <c r="J29" s="1">
        <f t="shared" si="4"/>
        <v>2300.3000000000002</v>
      </c>
      <c r="K29" s="1">
        <f t="shared" si="5"/>
        <v>3385.7</v>
      </c>
    </row>
    <row r="30" spans="1:11" x14ac:dyDescent="0.25">
      <c r="A30" s="2">
        <v>43556</v>
      </c>
      <c r="B30" s="1">
        <f t="shared" si="0"/>
        <v>2019</v>
      </c>
      <c r="C30" s="1" t="str">
        <f t="shared" si="1"/>
        <v>Q2</v>
      </c>
      <c r="D30" s="1" t="str">
        <f t="shared" si="2"/>
        <v>2019-Q2</v>
      </c>
      <c r="E30" s="1" t="str">
        <f t="shared" si="3"/>
        <v>Spring</v>
      </c>
      <c r="F30" s="3">
        <v>804.8</v>
      </c>
      <c r="G30" s="3">
        <v>1045.95</v>
      </c>
      <c r="H30" s="3">
        <f t="shared" si="6"/>
        <v>12118.469999999998</v>
      </c>
      <c r="I30" s="3">
        <f t="shared" si="7"/>
        <v>39228</v>
      </c>
      <c r="J30" s="1">
        <f t="shared" si="4"/>
        <v>2276.41</v>
      </c>
      <c r="K30" s="1">
        <f t="shared" si="5"/>
        <v>2902.8900000000003</v>
      </c>
    </row>
    <row r="31" spans="1:11" x14ac:dyDescent="0.25">
      <c r="A31" s="2">
        <v>43586</v>
      </c>
      <c r="B31" s="1">
        <f t="shared" si="0"/>
        <v>2019</v>
      </c>
      <c r="C31" s="1" t="str">
        <f t="shared" si="1"/>
        <v>Q2</v>
      </c>
      <c r="D31" s="1" t="str">
        <f t="shared" si="2"/>
        <v>2019-Q2</v>
      </c>
      <c r="E31" s="1" t="str">
        <f t="shared" si="3"/>
        <v>Spring</v>
      </c>
      <c r="F31" s="3">
        <v>0</v>
      </c>
      <c r="G31" s="3">
        <v>921.73</v>
      </c>
      <c r="H31" s="3">
        <f t="shared" si="6"/>
        <v>12118.469999999998</v>
      </c>
      <c r="I31" s="3">
        <f t="shared" si="7"/>
        <v>40149.730000000003</v>
      </c>
      <c r="J31" s="1">
        <f t="shared" si="4"/>
        <v>2276.41</v>
      </c>
      <c r="K31" s="1">
        <f t="shared" si="5"/>
        <v>2902.8900000000003</v>
      </c>
    </row>
    <row r="32" spans="1:11" x14ac:dyDescent="0.25">
      <c r="A32" s="2">
        <v>43617</v>
      </c>
      <c r="B32" s="1">
        <f t="shared" si="0"/>
        <v>2019</v>
      </c>
      <c r="C32" s="1" t="str">
        <f t="shared" si="1"/>
        <v>Q2</v>
      </c>
      <c r="D32" s="1" t="str">
        <f t="shared" si="2"/>
        <v>2019-Q2</v>
      </c>
      <c r="E32" s="1" t="str">
        <f t="shared" si="3"/>
        <v>Summer</v>
      </c>
      <c r="F32" s="3">
        <v>1471.61</v>
      </c>
      <c r="G32" s="3">
        <v>935.21</v>
      </c>
      <c r="H32" s="3">
        <f t="shared" si="6"/>
        <v>13590.079999999998</v>
      </c>
      <c r="I32" s="3">
        <f t="shared" si="7"/>
        <v>41084.94</v>
      </c>
      <c r="J32" s="1">
        <f t="shared" si="4"/>
        <v>2276.41</v>
      </c>
      <c r="K32" s="1">
        <f t="shared" si="5"/>
        <v>2902.8900000000003</v>
      </c>
    </row>
    <row r="33" spans="1:11" x14ac:dyDescent="0.25">
      <c r="A33" s="2">
        <v>43647</v>
      </c>
      <c r="B33" s="1">
        <f t="shared" si="0"/>
        <v>2019</v>
      </c>
      <c r="C33" s="1" t="str">
        <f t="shared" si="1"/>
        <v>Q3</v>
      </c>
      <c r="D33" s="1" t="str">
        <f t="shared" si="2"/>
        <v>2019-Q3</v>
      </c>
      <c r="E33" s="1" t="str">
        <f t="shared" si="3"/>
        <v>Summer</v>
      </c>
      <c r="F33" s="3">
        <v>431.67</v>
      </c>
      <c r="G33" s="3">
        <v>2609.65</v>
      </c>
      <c r="H33" s="3">
        <f t="shared" si="6"/>
        <v>14021.749999999998</v>
      </c>
      <c r="I33" s="3">
        <f t="shared" si="7"/>
        <v>43694.590000000004</v>
      </c>
      <c r="J33" s="1">
        <f t="shared" si="4"/>
        <v>2300.8200000000002</v>
      </c>
      <c r="K33" s="1">
        <f t="shared" si="5"/>
        <v>4506.25</v>
      </c>
    </row>
    <row r="34" spans="1:11" x14ac:dyDescent="0.25">
      <c r="A34" s="2">
        <v>43678</v>
      </c>
      <c r="B34" s="1">
        <f t="shared" si="0"/>
        <v>2019</v>
      </c>
      <c r="C34" s="1" t="str">
        <f t="shared" si="1"/>
        <v>Q3</v>
      </c>
      <c r="D34" s="1" t="str">
        <f t="shared" si="2"/>
        <v>2019-Q3</v>
      </c>
      <c r="E34" s="1" t="str">
        <f t="shared" si="3"/>
        <v>Summer</v>
      </c>
      <c r="F34" s="3">
        <v>1102.97</v>
      </c>
      <c r="G34" s="3">
        <v>872.95</v>
      </c>
      <c r="H34" s="3">
        <f t="shared" si="6"/>
        <v>15124.719999999998</v>
      </c>
      <c r="I34" s="3">
        <f t="shared" si="7"/>
        <v>44567.54</v>
      </c>
      <c r="J34" s="1">
        <f t="shared" si="4"/>
        <v>2300.8200000000002</v>
      </c>
      <c r="K34" s="1">
        <f t="shared" si="5"/>
        <v>4506.25</v>
      </c>
    </row>
    <row r="35" spans="1:11" x14ac:dyDescent="0.25">
      <c r="A35" s="2">
        <v>43709</v>
      </c>
      <c r="B35" s="1">
        <f t="shared" si="0"/>
        <v>2019</v>
      </c>
      <c r="C35" s="1" t="str">
        <f t="shared" si="1"/>
        <v>Q3</v>
      </c>
      <c r="D35" s="1" t="str">
        <f t="shared" si="2"/>
        <v>2019-Q3</v>
      </c>
      <c r="E35" s="1" t="str">
        <f t="shared" si="3"/>
        <v>Fall</v>
      </c>
      <c r="F35" s="3">
        <v>766.18</v>
      </c>
      <c r="G35" s="3">
        <v>1023.65</v>
      </c>
      <c r="H35" s="3">
        <f t="shared" si="6"/>
        <v>15890.899999999998</v>
      </c>
      <c r="I35" s="3">
        <f t="shared" si="7"/>
        <v>45591.19</v>
      </c>
      <c r="J35" s="1">
        <f t="shared" si="4"/>
        <v>2300.8200000000002</v>
      </c>
      <c r="K35" s="1">
        <f t="shared" si="5"/>
        <v>4506.25</v>
      </c>
    </row>
    <row r="36" spans="1:11" x14ac:dyDescent="0.25">
      <c r="A36" s="2">
        <v>43739</v>
      </c>
      <c r="B36" s="1">
        <f t="shared" si="0"/>
        <v>2019</v>
      </c>
      <c r="C36" s="1" t="str">
        <f t="shared" si="1"/>
        <v>Q4</v>
      </c>
      <c r="D36" s="1" t="str">
        <f t="shared" si="2"/>
        <v>2019-Q4</v>
      </c>
      <c r="E36" s="1" t="str">
        <f t="shared" si="3"/>
        <v>Fall</v>
      </c>
      <c r="F36" s="3">
        <v>1397.89</v>
      </c>
      <c r="G36" s="3">
        <v>972.88</v>
      </c>
      <c r="H36" s="3">
        <f t="shared" si="6"/>
        <v>17288.789999999997</v>
      </c>
      <c r="I36" s="3">
        <f t="shared" si="7"/>
        <v>46564.07</v>
      </c>
      <c r="J36" s="1">
        <f t="shared" si="4"/>
        <v>2230.37</v>
      </c>
      <c r="K36" s="1">
        <f t="shared" si="5"/>
        <v>4786.4400000000005</v>
      </c>
    </row>
    <row r="37" spans="1:11" x14ac:dyDescent="0.25">
      <c r="A37" s="2">
        <v>43770</v>
      </c>
      <c r="B37" s="1">
        <f t="shared" si="0"/>
        <v>2019</v>
      </c>
      <c r="C37" s="1" t="str">
        <f t="shared" si="1"/>
        <v>Q4</v>
      </c>
      <c r="D37" s="1" t="str">
        <f t="shared" si="2"/>
        <v>2019-Q4</v>
      </c>
      <c r="E37" s="1" t="str">
        <f t="shared" si="3"/>
        <v>Fall</v>
      </c>
      <c r="F37" s="3">
        <v>832.48</v>
      </c>
      <c r="G37" s="3">
        <v>1843.33</v>
      </c>
      <c r="H37" s="3">
        <f t="shared" si="6"/>
        <v>18121.269999999997</v>
      </c>
      <c r="I37" s="3">
        <f t="shared" si="7"/>
        <v>48407.4</v>
      </c>
      <c r="J37" s="1">
        <f t="shared" si="4"/>
        <v>2230.37</v>
      </c>
      <c r="K37" s="1">
        <f t="shared" si="5"/>
        <v>4786.4400000000005</v>
      </c>
    </row>
    <row r="38" spans="1:11" x14ac:dyDescent="0.25">
      <c r="A38" s="2">
        <v>43800</v>
      </c>
      <c r="B38" s="1">
        <f t="shared" si="0"/>
        <v>2019</v>
      </c>
      <c r="C38" s="1" t="str">
        <f t="shared" si="1"/>
        <v>Q4</v>
      </c>
      <c r="D38" s="1" t="str">
        <f t="shared" si="2"/>
        <v>2019-Q4</v>
      </c>
      <c r="E38" s="1" t="str">
        <f t="shared" si="3"/>
        <v>Winter</v>
      </c>
      <c r="F38" s="3">
        <v>0</v>
      </c>
      <c r="G38" s="3">
        <v>1970.23</v>
      </c>
      <c r="H38" s="3">
        <f t="shared" si="6"/>
        <v>18121.269999999997</v>
      </c>
      <c r="I38" s="3">
        <f t="shared" si="7"/>
        <v>50377.630000000005</v>
      </c>
      <c r="J38" s="1">
        <f t="shared" si="4"/>
        <v>2230.37</v>
      </c>
      <c r="K38" s="1">
        <f t="shared" si="5"/>
        <v>4786.4400000000005</v>
      </c>
    </row>
  </sheetData>
  <mergeCells count="3">
    <mergeCell ref="F1:G1"/>
    <mergeCell ref="H1:I1"/>
    <mergeCell ref="J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6"/>
  <sheetViews>
    <sheetView workbookViewId="0">
      <selection activeCell="B2" sqref="B2:E6"/>
    </sheetView>
  </sheetViews>
  <sheetFormatPr defaultRowHeight="15" x14ac:dyDescent="0.25"/>
  <cols>
    <col min="2" max="2" width="13.140625" bestFit="1" customWidth="1"/>
    <col min="3" max="3" width="28.28515625" bestFit="1" customWidth="1"/>
    <col min="4" max="4" width="25.140625" bestFit="1" customWidth="1"/>
    <col min="5" max="5" width="11.5703125" bestFit="1" customWidth="1"/>
    <col min="6" max="6" width="25.140625" bestFit="1" customWidth="1"/>
    <col min="7" max="8" width="9" bestFit="1" customWidth="1"/>
    <col min="9" max="9" width="33.28515625" bestFit="1" customWidth="1"/>
    <col min="10" max="10" width="30.28515625" bestFit="1" customWidth="1"/>
    <col min="11" max="11" width="7.28515625" bestFit="1" customWidth="1"/>
    <col min="12" max="12" width="9.85546875" bestFit="1" customWidth="1"/>
    <col min="13" max="13" width="6.85546875" bestFit="1" customWidth="1"/>
    <col min="14" max="14" width="6.5703125" bestFit="1" customWidth="1"/>
    <col min="15" max="15" width="8.42578125" bestFit="1" customWidth="1"/>
    <col min="16" max="16" width="7.28515625" bestFit="1" customWidth="1"/>
    <col min="17" max="17" width="9.85546875" bestFit="1" customWidth="1"/>
    <col min="18" max="18" width="11.28515625" bestFit="1" customWidth="1"/>
  </cols>
  <sheetData>
    <row r="2" spans="2:5" x14ac:dyDescent="0.25">
      <c r="B2" s="4" t="s">
        <v>9</v>
      </c>
      <c r="C2" t="s">
        <v>23</v>
      </c>
      <c r="D2" t="s">
        <v>24</v>
      </c>
      <c r="E2" t="s">
        <v>39</v>
      </c>
    </row>
    <row r="3" spans="2:5" x14ac:dyDescent="0.25">
      <c r="B3" s="5">
        <v>2017</v>
      </c>
      <c r="C3">
        <v>3419.72</v>
      </c>
      <c r="D3">
        <v>14233.79</v>
      </c>
      <c r="E3">
        <v>24204</v>
      </c>
    </row>
    <row r="4" spans="2:5" x14ac:dyDescent="0.25">
      <c r="B4" s="5">
        <v>2018</v>
      </c>
      <c r="C4">
        <v>5593.6500000000005</v>
      </c>
      <c r="D4">
        <v>20562.560000000001</v>
      </c>
      <c r="E4">
        <v>24216</v>
      </c>
    </row>
    <row r="5" spans="2:5" x14ac:dyDescent="0.25">
      <c r="B5" s="5">
        <v>2019</v>
      </c>
      <c r="C5">
        <v>9107.9</v>
      </c>
      <c r="D5">
        <v>15581.279999999999</v>
      </c>
      <c r="E5">
        <v>24228</v>
      </c>
    </row>
    <row r="6" spans="2:5" x14ac:dyDescent="0.25">
      <c r="B6" s="5" t="s">
        <v>10</v>
      </c>
      <c r="C6">
        <v>18121.27</v>
      </c>
      <c r="D6">
        <v>50377.630000000005</v>
      </c>
      <c r="E6">
        <v>72648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58"/>
  <sheetViews>
    <sheetView topLeftCell="A10" workbookViewId="0">
      <selection activeCell="G40" sqref="G40"/>
    </sheetView>
  </sheetViews>
  <sheetFormatPr defaultRowHeight="15" x14ac:dyDescent="0.25"/>
  <cols>
    <col min="2" max="2" width="11.140625" bestFit="1" customWidth="1"/>
    <col min="3" max="3" width="29.28515625" bestFit="1" customWidth="1"/>
    <col min="4" max="4" width="26.28515625" bestFit="1" customWidth="1"/>
    <col min="5" max="5" width="24.85546875" bestFit="1" customWidth="1"/>
    <col min="6" max="6" width="24.85546875" customWidth="1"/>
    <col min="7" max="7" width="29.85546875" bestFit="1" customWidth="1"/>
    <col min="9" max="9" width="11.140625" bestFit="1" customWidth="1"/>
    <col min="10" max="10" width="28.28515625" bestFit="1" customWidth="1"/>
    <col min="11" max="11" width="25.140625" bestFit="1" customWidth="1"/>
    <col min="12" max="13" width="9.5703125" bestFit="1" customWidth="1"/>
    <col min="15" max="15" width="10.85546875" bestFit="1" customWidth="1"/>
    <col min="16" max="16" width="28.28515625" bestFit="1" customWidth="1"/>
    <col min="17" max="17" width="25.28515625" bestFit="1" customWidth="1"/>
    <col min="18" max="18" width="26.140625" bestFit="1" customWidth="1"/>
    <col min="19" max="19" width="23" bestFit="1" customWidth="1"/>
    <col min="20" max="22" width="10.5703125" bestFit="1" customWidth="1"/>
  </cols>
  <sheetData>
    <row r="1" spans="2:18" x14ac:dyDescent="0.25">
      <c r="C1" s="9" t="s">
        <v>7</v>
      </c>
      <c r="D1" s="9"/>
      <c r="F1" s="9" t="s">
        <v>7</v>
      </c>
      <c r="G1" s="9"/>
    </row>
    <row r="2" spans="2:18" x14ac:dyDescent="0.25">
      <c r="B2" t="s">
        <v>9</v>
      </c>
      <c r="C2" t="s">
        <v>25</v>
      </c>
      <c r="D2" t="s">
        <v>24</v>
      </c>
      <c r="E2" t="s">
        <v>27</v>
      </c>
      <c r="F2" t="s">
        <v>28</v>
      </c>
      <c r="G2" t="s">
        <v>29</v>
      </c>
      <c r="I2" t="s">
        <v>9</v>
      </c>
      <c r="J2" t="s">
        <v>23</v>
      </c>
      <c r="K2" t="s">
        <v>24</v>
      </c>
      <c r="L2" t="s">
        <v>26</v>
      </c>
      <c r="M2" t="s">
        <v>26</v>
      </c>
      <c r="O2" t="s">
        <v>9</v>
      </c>
      <c r="P2" t="s">
        <v>23</v>
      </c>
      <c r="Q2" t="s">
        <v>24</v>
      </c>
      <c r="R2" t="s">
        <v>27</v>
      </c>
    </row>
    <row r="3" spans="2:18" x14ac:dyDescent="0.25">
      <c r="B3" t="s">
        <v>11</v>
      </c>
      <c r="C3" s="6">
        <v>65.760000000000005</v>
      </c>
      <c r="D3" s="6">
        <v>2704.08</v>
      </c>
      <c r="E3" s="7">
        <f>C3/D3</f>
        <v>2.4318807135883556E-2</v>
      </c>
      <c r="F3" s="6">
        <f>C3</f>
        <v>65.760000000000005</v>
      </c>
      <c r="G3" s="6">
        <f>D3</f>
        <v>2704.08</v>
      </c>
      <c r="I3">
        <v>2017</v>
      </c>
      <c r="J3" s="6">
        <v>3419.72</v>
      </c>
      <c r="K3" s="6">
        <v>14233.79</v>
      </c>
      <c r="O3" t="s">
        <v>35</v>
      </c>
      <c r="P3" s="6">
        <v>3790.6600000000003</v>
      </c>
      <c r="Q3" s="6">
        <v>11499.519999999999</v>
      </c>
      <c r="R3" s="7">
        <f>P3/Q3</f>
        <v>0.32963636743098851</v>
      </c>
    </row>
    <row r="4" spans="2:18" x14ac:dyDescent="0.25">
      <c r="B4" t="s">
        <v>12</v>
      </c>
      <c r="C4" s="6">
        <v>665.65</v>
      </c>
      <c r="D4" s="6">
        <v>2384.3000000000002</v>
      </c>
      <c r="E4" s="7">
        <f t="shared" ref="E4:E14" si="0">C4/D4</f>
        <v>0.27918047225600801</v>
      </c>
      <c r="F4" s="6">
        <f>F3+C4</f>
        <v>731.41</v>
      </c>
      <c r="G4" s="6">
        <f>G3+D4</f>
        <v>5088.38</v>
      </c>
      <c r="I4">
        <v>2018</v>
      </c>
      <c r="J4" s="6">
        <v>5593.6500000000005</v>
      </c>
      <c r="K4" s="6">
        <v>20562.560000000001</v>
      </c>
      <c r="L4" s="7">
        <f>J4/J3</f>
        <v>1.6357040927327386</v>
      </c>
      <c r="M4" s="7">
        <f>K4/K3</f>
        <v>1.4446299966488194</v>
      </c>
      <c r="O4" t="s">
        <v>33</v>
      </c>
      <c r="P4" s="6">
        <v>3446.3900000000003</v>
      </c>
      <c r="Q4" s="6">
        <v>11347.150000000001</v>
      </c>
      <c r="R4" s="7">
        <f t="shared" ref="R4:R6" si="1">P4/Q4</f>
        <v>0.30372296127221371</v>
      </c>
    </row>
    <row r="5" spans="2:18" x14ac:dyDescent="0.25">
      <c r="B5" t="s">
        <v>13</v>
      </c>
      <c r="C5" s="6">
        <v>1757.7500000000002</v>
      </c>
      <c r="D5" s="6">
        <v>4236.7299999999996</v>
      </c>
      <c r="E5" s="7">
        <f t="shared" si="0"/>
        <v>0.41488364847417714</v>
      </c>
      <c r="F5" s="6">
        <f t="shared" ref="F5:F14" si="2">F4+C5</f>
        <v>2489.1600000000003</v>
      </c>
      <c r="G5" s="6">
        <f t="shared" ref="G5:G14" si="3">G4+D5</f>
        <v>9325.11</v>
      </c>
      <c r="I5">
        <v>2019</v>
      </c>
      <c r="J5" s="6">
        <v>9107.9</v>
      </c>
      <c r="K5" s="6">
        <v>15581.279999999999</v>
      </c>
      <c r="L5" s="7">
        <f>J5/J4</f>
        <v>1.6282570414666628</v>
      </c>
      <c r="M5" s="7">
        <f>K5/K4</f>
        <v>0.75775000778113222</v>
      </c>
      <c r="O5" t="s">
        <v>34</v>
      </c>
      <c r="P5" s="6">
        <v>7440.37</v>
      </c>
      <c r="Q5" s="6">
        <v>14032.640000000001</v>
      </c>
      <c r="R5" s="7">
        <f t="shared" si="1"/>
        <v>0.53021883266441661</v>
      </c>
    </row>
    <row r="6" spans="2:18" x14ac:dyDescent="0.25">
      <c r="B6" t="s">
        <v>14</v>
      </c>
      <c r="C6" s="6">
        <v>930.56</v>
      </c>
      <c r="D6" s="6">
        <v>4908.68</v>
      </c>
      <c r="E6" s="7">
        <f t="shared" si="0"/>
        <v>0.18957438659680401</v>
      </c>
      <c r="F6" s="6">
        <f t="shared" si="2"/>
        <v>3419.7200000000003</v>
      </c>
      <c r="G6" s="6">
        <f t="shared" si="3"/>
        <v>14233.79</v>
      </c>
      <c r="I6" t="s">
        <v>10</v>
      </c>
      <c r="J6" s="6">
        <v>18121.27</v>
      </c>
      <c r="K6" s="6">
        <v>50377.630000000005</v>
      </c>
      <c r="O6" t="s">
        <v>32</v>
      </c>
      <c r="P6" s="6">
        <v>3443.8500000000004</v>
      </c>
      <c r="Q6" s="6">
        <v>13498.32</v>
      </c>
      <c r="R6" s="7">
        <f t="shared" si="1"/>
        <v>0.25513174972885516</v>
      </c>
    </row>
    <row r="7" spans="2:18" x14ac:dyDescent="0.25">
      <c r="B7" t="s">
        <v>15</v>
      </c>
      <c r="C7" s="6">
        <v>678.38</v>
      </c>
      <c r="D7" s="6">
        <v>5370.68</v>
      </c>
      <c r="E7" s="7">
        <f t="shared" si="0"/>
        <v>0.12631175195692165</v>
      </c>
      <c r="F7" s="6">
        <f t="shared" si="2"/>
        <v>4098.1000000000004</v>
      </c>
      <c r="G7" s="6">
        <f t="shared" si="3"/>
        <v>19604.47</v>
      </c>
    </row>
    <row r="8" spans="2:18" x14ac:dyDescent="0.25">
      <c r="B8" t="s">
        <v>16</v>
      </c>
      <c r="C8" s="6">
        <v>2037</v>
      </c>
      <c r="D8" s="6">
        <v>5363.29</v>
      </c>
      <c r="E8" s="7">
        <f t="shared" si="0"/>
        <v>0.37980418735514954</v>
      </c>
      <c r="F8" s="6">
        <f t="shared" si="2"/>
        <v>6135.1</v>
      </c>
      <c r="G8" s="6">
        <f t="shared" si="3"/>
        <v>24967.760000000002</v>
      </c>
    </row>
    <row r="9" spans="2:18" x14ac:dyDescent="0.25">
      <c r="B9" t="s">
        <v>17</v>
      </c>
      <c r="C9" s="6">
        <v>1678.43</v>
      </c>
      <c r="D9" s="6">
        <v>5720.4800000000005</v>
      </c>
      <c r="E9" s="7">
        <f t="shared" si="0"/>
        <v>0.29340719659888681</v>
      </c>
      <c r="F9" s="6">
        <f t="shared" si="2"/>
        <v>7813.5300000000007</v>
      </c>
      <c r="G9" s="6">
        <f t="shared" si="3"/>
        <v>30688.240000000002</v>
      </c>
    </row>
    <row r="10" spans="2:18" x14ac:dyDescent="0.25">
      <c r="B10" t="s">
        <v>18</v>
      </c>
      <c r="C10" s="6">
        <v>1199.8399999999999</v>
      </c>
      <c r="D10" s="6">
        <v>4108.1099999999997</v>
      </c>
      <c r="E10" s="7">
        <f t="shared" si="0"/>
        <v>0.29206618128531125</v>
      </c>
      <c r="F10" s="6">
        <f t="shared" si="2"/>
        <v>9013.3700000000008</v>
      </c>
      <c r="G10" s="6">
        <f t="shared" si="3"/>
        <v>34796.35</v>
      </c>
    </row>
    <row r="11" spans="2:18" x14ac:dyDescent="0.25">
      <c r="B11" t="s">
        <v>19</v>
      </c>
      <c r="C11" s="6">
        <v>2300.3000000000002</v>
      </c>
      <c r="D11" s="6">
        <v>3385.6999999999994</v>
      </c>
      <c r="E11" s="7">
        <f t="shared" si="0"/>
        <v>0.67941636884543832</v>
      </c>
      <c r="F11" s="6">
        <f t="shared" si="2"/>
        <v>11313.670000000002</v>
      </c>
      <c r="G11" s="6">
        <f t="shared" si="3"/>
        <v>38182.049999999996</v>
      </c>
    </row>
    <row r="12" spans="2:18" x14ac:dyDescent="0.25">
      <c r="B12" t="s">
        <v>20</v>
      </c>
      <c r="C12" s="6">
        <v>2276.41</v>
      </c>
      <c r="D12" s="6">
        <v>2902.8900000000008</v>
      </c>
      <c r="E12" s="7">
        <f t="shared" si="0"/>
        <v>0.78418748212987721</v>
      </c>
      <c r="F12" s="6">
        <f t="shared" si="2"/>
        <v>13590.080000000002</v>
      </c>
      <c r="G12" s="6">
        <f t="shared" si="3"/>
        <v>41084.939999999995</v>
      </c>
    </row>
    <row r="13" spans="2:18" x14ac:dyDescent="0.25">
      <c r="B13" t="s">
        <v>21</v>
      </c>
      <c r="C13" s="6">
        <v>2300.8200000000002</v>
      </c>
      <c r="D13" s="6">
        <v>4506.25</v>
      </c>
      <c r="E13" s="7">
        <f t="shared" si="0"/>
        <v>0.51058418862690713</v>
      </c>
      <c r="F13" s="6">
        <f t="shared" si="2"/>
        <v>15890.900000000001</v>
      </c>
      <c r="G13" s="6">
        <f t="shared" si="3"/>
        <v>45591.189999999995</v>
      </c>
    </row>
    <row r="14" spans="2:18" x14ac:dyDescent="0.25">
      <c r="B14" t="s">
        <v>22</v>
      </c>
      <c r="C14" s="6">
        <v>2230.37</v>
      </c>
      <c r="D14" s="6">
        <v>4786.4400000000005</v>
      </c>
      <c r="E14" s="7">
        <f t="shared" si="0"/>
        <v>0.46597680112985845</v>
      </c>
      <c r="F14" s="6">
        <f t="shared" si="2"/>
        <v>18121.27</v>
      </c>
      <c r="G14" s="6">
        <f t="shared" si="3"/>
        <v>50377.63</v>
      </c>
    </row>
    <row r="15" spans="2:18" x14ac:dyDescent="0.25">
      <c r="B15" t="s">
        <v>10</v>
      </c>
      <c r="C15" s="6">
        <v>18121.27</v>
      </c>
      <c r="D15" s="6">
        <v>50377.630000000005</v>
      </c>
    </row>
    <row r="26" spans="15:19" x14ac:dyDescent="0.25">
      <c r="O26" t="s">
        <v>9</v>
      </c>
      <c r="P26" t="s">
        <v>23</v>
      </c>
      <c r="Q26" t="s">
        <v>24</v>
      </c>
      <c r="R26" t="s">
        <v>37</v>
      </c>
      <c r="S26" t="s">
        <v>38</v>
      </c>
    </row>
    <row r="27" spans="15:19" x14ac:dyDescent="0.25">
      <c r="O27" t="s">
        <v>35</v>
      </c>
      <c r="P27" s="6">
        <v>3790.6600000000003</v>
      </c>
      <c r="Q27" s="6">
        <v>11499.519999999999</v>
      </c>
      <c r="R27" s="7">
        <f>P27/P$31</f>
        <v>0.20918291046929929</v>
      </c>
      <c r="S27" s="7">
        <f>Q27/Q$31</f>
        <v>0.22826639522343548</v>
      </c>
    </row>
    <row r="28" spans="15:19" x14ac:dyDescent="0.25">
      <c r="O28" t="s">
        <v>33</v>
      </c>
      <c r="P28" s="6">
        <v>3446.3900000000003</v>
      </c>
      <c r="Q28" s="6">
        <v>11347.150000000001</v>
      </c>
      <c r="R28" s="7">
        <f t="shared" ref="R28:R30" si="4">P28/P$31</f>
        <v>0.19018479389137735</v>
      </c>
      <c r="S28" s="7">
        <f t="shared" ref="S28:S30" si="5">Q28/Q$31</f>
        <v>0.22524183849061583</v>
      </c>
    </row>
    <row r="29" spans="15:19" x14ac:dyDescent="0.25">
      <c r="O29" t="s">
        <v>34</v>
      </c>
      <c r="P29" s="6">
        <v>7440.37</v>
      </c>
      <c r="Q29" s="6">
        <v>14032.640000000001</v>
      </c>
      <c r="R29" s="7">
        <f t="shared" si="4"/>
        <v>0.4105876685243362</v>
      </c>
      <c r="S29" s="7">
        <f t="shared" si="5"/>
        <v>0.27854903059155428</v>
      </c>
    </row>
    <row r="30" spans="15:19" x14ac:dyDescent="0.25">
      <c r="O30" t="s">
        <v>32</v>
      </c>
      <c r="P30" s="6">
        <v>3443.8500000000004</v>
      </c>
      <c r="Q30" s="6">
        <v>13498.32</v>
      </c>
      <c r="R30" s="7">
        <f t="shared" si="4"/>
        <v>0.19004462711498696</v>
      </c>
      <c r="S30" s="7">
        <f t="shared" si="5"/>
        <v>0.26794273569439453</v>
      </c>
    </row>
    <row r="31" spans="15:19" x14ac:dyDescent="0.25">
      <c r="O31" t="s">
        <v>36</v>
      </c>
      <c r="P31" s="8">
        <f>SUM(P27:P30)</f>
        <v>18121.270000000004</v>
      </c>
      <c r="Q31" s="8">
        <f>SUM(Q27:Q30)</f>
        <v>50377.63</v>
      </c>
    </row>
    <row r="37" spans="4:5" x14ac:dyDescent="0.25">
      <c r="D37" s="6"/>
      <c r="E37" s="6"/>
    </row>
    <row r="38" spans="4:5" x14ac:dyDescent="0.25">
      <c r="D38" s="6"/>
      <c r="E38" s="6"/>
    </row>
    <row r="39" spans="4:5" x14ac:dyDescent="0.25">
      <c r="D39" s="6"/>
      <c r="E39" s="6"/>
    </row>
    <row r="53" spans="16:22" x14ac:dyDescent="0.25">
      <c r="Q53" s="10" t="s">
        <v>23</v>
      </c>
      <c r="R53" s="10"/>
      <c r="S53" s="10"/>
      <c r="T53" s="10" t="s">
        <v>24</v>
      </c>
      <c r="U53" s="10"/>
      <c r="V53" s="10"/>
    </row>
    <row r="54" spans="16:22" x14ac:dyDescent="0.25">
      <c r="P54" t="s">
        <v>9</v>
      </c>
      <c r="Q54">
        <v>2017</v>
      </c>
      <c r="R54">
        <v>2018</v>
      </c>
      <c r="S54">
        <v>2019</v>
      </c>
      <c r="T54">
        <v>2017</v>
      </c>
      <c r="U54">
        <v>2018</v>
      </c>
      <c r="V54">
        <v>2019</v>
      </c>
    </row>
    <row r="55" spans="16:22" x14ac:dyDescent="0.25">
      <c r="P55" t="s">
        <v>35</v>
      </c>
      <c r="Q55" s="6">
        <v>279.37</v>
      </c>
      <c r="R55" s="6">
        <v>514.74</v>
      </c>
      <c r="S55" s="6">
        <v>2996.55</v>
      </c>
      <c r="T55" s="6">
        <v>3531.1600000000003</v>
      </c>
      <c r="U55" s="6">
        <v>4128.5</v>
      </c>
      <c r="V55" s="6">
        <v>3839.8599999999997</v>
      </c>
    </row>
    <row r="56" spans="16:22" x14ac:dyDescent="0.25">
      <c r="P56" t="s">
        <v>33</v>
      </c>
      <c r="Q56" s="6">
        <v>65.760000000000005</v>
      </c>
      <c r="R56" s="6">
        <v>1194.58</v>
      </c>
      <c r="S56" s="6">
        <v>2186.0500000000002</v>
      </c>
      <c r="T56" s="6">
        <v>2930.08</v>
      </c>
      <c r="U56" s="6">
        <v>5013.8099999999995</v>
      </c>
      <c r="V56" s="6">
        <v>3403.2599999999998</v>
      </c>
    </row>
    <row r="57" spans="16:22" x14ac:dyDescent="0.25">
      <c r="P57" t="s">
        <v>34</v>
      </c>
      <c r="Q57" s="6">
        <v>2301.2200000000003</v>
      </c>
      <c r="R57" s="6">
        <v>2132.9</v>
      </c>
      <c r="S57" s="6">
        <v>3006.25</v>
      </c>
      <c r="T57" s="6">
        <v>3157.86</v>
      </c>
      <c r="U57" s="6">
        <v>6456.97</v>
      </c>
      <c r="V57" s="6">
        <v>4417.8100000000004</v>
      </c>
    </row>
    <row r="58" spans="16:22" x14ac:dyDescent="0.25">
      <c r="P58" t="s">
        <v>32</v>
      </c>
      <c r="Q58" s="6">
        <v>773.37</v>
      </c>
      <c r="R58" s="6">
        <v>1751.4299999999998</v>
      </c>
      <c r="S58" s="6">
        <v>919.05000000000007</v>
      </c>
      <c r="T58" s="6">
        <v>4614.6900000000005</v>
      </c>
      <c r="U58" s="6">
        <v>4963.28</v>
      </c>
      <c r="V58" s="6">
        <v>3920.35</v>
      </c>
    </row>
  </sheetData>
  <mergeCells count="4">
    <mergeCell ref="C1:D1"/>
    <mergeCell ref="F1:G1"/>
    <mergeCell ref="Q53:S53"/>
    <mergeCell ref="T53:V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crimenostormQ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BTH</dc:creator>
  <cp:lastModifiedBy>BTH</cp:lastModifiedBy>
  <dcterms:created xsi:type="dcterms:W3CDTF">2023-04-09T19:07:11Z</dcterms:created>
  <dcterms:modified xsi:type="dcterms:W3CDTF">2023-04-11T01:47:46Z</dcterms:modified>
</cp:coreProperties>
</file>