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e3e3d9a614ce5/Documentos/Excel Chanllenger-01/"/>
    </mc:Choice>
  </mc:AlternateContent>
  <xr:revisionPtr revIDLastSave="668" documentId="8_{7A9104C5-D721-461F-8CC9-9E042825DB41}" xr6:coauthVersionLast="47" xr6:coauthVersionMax="47" xr10:uidLastSave="{1EFB07AC-8823-4E44-9E2D-8942892E3694}"/>
  <bookViews>
    <workbookView xWindow="-110" yWindow="-110" windowWidth="19420" windowHeight="10300" tabRatio="862" activeTab="4" xr2:uid="{00000000-000D-0000-FFFF-FFFF00000000}"/>
  </bookViews>
  <sheets>
    <sheet name="Parent Catagory" sheetId="5" r:id="rId1"/>
    <sheet name="Subcatagory" sheetId="6" r:id="rId2"/>
    <sheet name="success rate" sheetId="12" r:id="rId3"/>
    <sheet name="Crowdfunding" sheetId="1" r:id="rId4"/>
    <sheet name="Goal" sheetId="13" r:id="rId5"/>
    <sheet name="Statistic Anylist" sheetId="17" r:id="rId6"/>
  </sheets>
  <definedNames>
    <definedName name="_xlnm._FilterDatabase" localSheetId="3" hidden="1">Crowdfunding!$A$1:$T$1001</definedName>
    <definedName name="_xlchart.v1.0" hidden="1">'Statistic Anylist'!$A$2:$A$566</definedName>
    <definedName name="_xlchart.v1.1" hidden="1">'Statistic Anylist'!$B$1</definedName>
    <definedName name="_xlchart.v1.10" hidden="1">'Statistic Anylist'!$C$1</definedName>
    <definedName name="_xlchart.v1.11" hidden="1">'Statistic Anylist'!$C$2:$C$566</definedName>
    <definedName name="_xlchart.v1.12" hidden="1">'Statistic Anylist'!$D$1</definedName>
    <definedName name="_xlchart.v1.13" hidden="1">'Statistic Anylist'!$D$2:$D$566</definedName>
    <definedName name="_xlchart.v1.2" hidden="1">'Statistic Anylist'!$B$2:$B$566</definedName>
    <definedName name="_xlchart.v1.3" hidden="1">'Statistic Anylist'!$C$1</definedName>
    <definedName name="_xlchart.v1.4" hidden="1">'Statistic Anylist'!$C$2:$C$566</definedName>
    <definedName name="_xlchart.v1.5" hidden="1">'Statistic Anylist'!$D$1</definedName>
    <definedName name="_xlchart.v1.6" hidden="1">'Statistic Anylist'!$D$2:$D$566</definedName>
    <definedName name="_xlchart.v1.7" hidden="1">'Statistic Anylist'!$A$2:$A$566</definedName>
    <definedName name="_xlchart.v1.8" hidden="1">'Statistic Anylist'!$B$1</definedName>
    <definedName name="_xlchart.v1.9" hidden="1">'Statistic Anylist'!$B$2:$B$566</definedName>
  </definedNames>
  <calcPr calcId="191029"/>
  <pivotCaches>
    <pivotCache cacheId="67" r:id="rId7"/>
    <pivotCache cacheId="7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3" l="1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M3" i="17"/>
  <c r="L3" i="17"/>
  <c r="K3" i="17"/>
  <c r="J3" i="17"/>
  <c r="I3" i="17"/>
  <c r="H3" i="17"/>
  <c r="M2" i="17"/>
  <c r="L2" i="17" a="1"/>
  <c r="L2" i="17"/>
  <c r="K2" i="17"/>
  <c r="J2" i="17"/>
  <c r="I2" i="17"/>
  <c r="H2" i="17"/>
  <c r="D13" i="13" l="1"/>
  <c r="D12" i="13"/>
  <c r="D11" i="13"/>
  <c r="D10" i="13"/>
  <c r="D9" i="13"/>
  <c r="D8" i="13"/>
  <c r="D7" i="13"/>
  <c r="D6" i="13"/>
  <c r="D5" i="13"/>
  <c r="D4" i="13"/>
  <c r="D3" i="13"/>
  <c r="C13" i="13"/>
  <c r="C12" i="13"/>
  <c r="C11" i="13"/>
  <c r="C10" i="13"/>
  <c r="C9" i="13"/>
  <c r="C8" i="13"/>
  <c r="C7" i="13"/>
  <c r="C6" i="13"/>
  <c r="C5" i="13"/>
  <c r="C4" i="13"/>
  <c r="B13" i="13"/>
  <c r="B12" i="13"/>
  <c r="E12" i="13" s="1"/>
  <c r="B11" i="13"/>
  <c r="E11" i="13" s="1"/>
  <c r="B10" i="13"/>
  <c r="B9" i="13"/>
  <c r="B8" i="13"/>
  <c r="E8" i="13" s="1"/>
  <c r="B7" i="13"/>
  <c r="E7" i="13" s="1"/>
  <c r="B6" i="13"/>
  <c r="B5" i="13"/>
  <c r="C3" i="13"/>
  <c r="B3" i="13"/>
  <c r="E3" i="13" s="1"/>
  <c r="B4" i="13"/>
  <c r="B2" i="13"/>
  <c r="D2" i="13"/>
  <c r="C2" i="13"/>
  <c r="O35" i="1"/>
  <c r="O75" i="1"/>
  <c r="O115" i="1"/>
  <c r="O179" i="1"/>
  <c r="O235" i="1"/>
  <c r="O267" i="1"/>
  <c r="O303" i="1"/>
  <c r="O339" i="1"/>
  <c r="O431" i="1"/>
  <c r="O459" i="1"/>
  <c r="O483" i="1"/>
  <c r="O527" i="1"/>
  <c r="O547" i="1"/>
  <c r="O575" i="1"/>
  <c r="O595" i="1"/>
  <c r="O623" i="1"/>
  <c r="O651" i="1"/>
  <c r="O675" i="1"/>
  <c r="O703" i="1"/>
  <c r="O723" i="1"/>
  <c r="O747" i="1"/>
  <c r="O767" i="1"/>
  <c r="O868" i="1"/>
  <c r="O911" i="1"/>
  <c r="O948" i="1"/>
  <c r="O976" i="1"/>
  <c r="O7" i="1"/>
  <c r="O23" i="1"/>
  <c r="O44" i="1"/>
  <c r="O71" i="1"/>
  <c r="O92" i="1"/>
  <c r="O151" i="1"/>
  <c r="O175" i="1"/>
  <c r="O203" i="1"/>
  <c r="O224" i="1"/>
  <c r="O244" i="1"/>
  <c r="O272" i="1"/>
  <c r="O295" i="1"/>
  <c r="O315" i="1"/>
  <c r="O343" i="1"/>
  <c r="O363" i="1"/>
  <c r="O395" i="1"/>
  <c r="O423" i="1"/>
  <c r="O452" i="1"/>
  <c r="O471" i="1"/>
  <c r="O548" i="1"/>
  <c r="O584" i="1"/>
  <c r="O599" i="1"/>
  <c r="O620" i="1"/>
  <c r="O647" i="1"/>
  <c r="O699" i="1"/>
  <c r="O720" i="1"/>
  <c r="O776" i="1"/>
  <c r="O791" i="1"/>
  <c r="O812" i="1"/>
  <c r="O839" i="1"/>
  <c r="M3" i="1"/>
  <c r="O3" i="1" s="1"/>
  <c r="M4" i="1"/>
  <c r="O4" i="1" s="1"/>
  <c r="M5" i="1"/>
  <c r="O5" i="1" s="1"/>
  <c r="M6" i="1"/>
  <c r="O6" i="1" s="1"/>
  <c r="M7" i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M72" i="1"/>
  <c r="O72" i="1" s="1"/>
  <c r="M73" i="1"/>
  <c r="O73" i="1" s="1"/>
  <c r="M74" i="1"/>
  <c r="O74" i="1" s="1"/>
  <c r="M75" i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M176" i="1"/>
  <c r="O176" i="1" s="1"/>
  <c r="M177" i="1"/>
  <c r="O177" i="1" s="1"/>
  <c r="M178" i="1"/>
  <c r="O178" i="1" s="1"/>
  <c r="M179" i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M268" i="1"/>
  <c r="O268" i="1" s="1"/>
  <c r="M269" i="1"/>
  <c r="O269" i="1" s="1"/>
  <c r="M270" i="1"/>
  <c r="O270" i="1" s="1"/>
  <c r="M271" i="1"/>
  <c r="O271" i="1" s="1"/>
  <c r="M272" i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M340" i="1"/>
  <c r="O340" i="1" s="1"/>
  <c r="M341" i="1"/>
  <c r="O341" i="1" s="1"/>
  <c r="M342" i="1"/>
  <c r="O342" i="1" s="1"/>
  <c r="M343" i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M548" i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M596" i="1"/>
  <c r="O596" i="1" s="1"/>
  <c r="M597" i="1"/>
  <c r="O597" i="1" s="1"/>
  <c r="M598" i="1"/>
  <c r="O598" i="1" s="1"/>
  <c r="M599" i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M621" i="1"/>
  <c r="O621" i="1" s="1"/>
  <c r="M622" i="1"/>
  <c r="O622" i="1" s="1"/>
  <c r="M623" i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M648" i="1"/>
  <c r="O648" i="1" s="1"/>
  <c r="M649" i="1"/>
  <c r="O649" i="1" s="1"/>
  <c r="M650" i="1"/>
  <c r="O650" i="1" s="1"/>
  <c r="M651" i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M700" i="1"/>
  <c r="O700" i="1" s="1"/>
  <c r="M701" i="1"/>
  <c r="O701" i="1" s="1"/>
  <c r="M702" i="1"/>
  <c r="O702" i="1" s="1"/>
  <c r="M703" i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M721" i="1"/>
  <c r="O721" i="1" s="1"/>
  <c r="M722" i="1"/>
  <c r="O722" i="1" s="1"/>
  <c r="M723" i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2" i="1"/>
  <c r="O2" i="1" s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5" i="13" l="1"/>
  <c r="E9" i="13"/>
  <c r="E13" i="13"/>
  <c r="E4" i="13"/>
  <c r="E6" i="13"/>
  <c r="E10" i="13"/>
  <c r="E2" i="13"/>
</calcChain>
</file>

<file path=xl/sharedStrings.xml><?xml version="1.0" encoding="utf-8"?>
<sst xmlns="http://schemas.openxmlformats.org/spreadsheetml/2006/main" count="7061" uniqueCount="2114">
  <si>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</si>
  <si>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</si>
  <si>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</si>
  <si>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</si>
  <si>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</si>
  <si>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</si>
  <si>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</si>
  <si>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</si>
  <si>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</si>
  <si>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</si>
  <si>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</si>
  <si>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</si>
  <si>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</si>
  <si>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</si>
  <si>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</si>
  <si>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</si>
  <si>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</si>
  <si>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</si>
  <si>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</si>
  <si>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</si>
  <si>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</si>
  <si>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</si>
  <si>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</si>
  <si>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</si>
  <si>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</si>
  <si>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</si>
  <si>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</si>
  <si>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</si>
  <si>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</si>
  <si>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</si>
  <si>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</si>
  <si>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</si>
  <si>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</si>
  <si>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</si>
  <si>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</si>
  <si>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</si>
  <si>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</si>
  <si>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</si>
  <si>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</si>
  <si>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</si>
  <si>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</si>
  <si>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</si>
  <si>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</si>
  <si>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</si>
  <si>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</si>
  <si>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</si>
  <si>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</si>
  <si>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</si>
  <si>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</si>
  <si>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</si>
  <si>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</si>
  <si>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</si>
  <si>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</si>
  <si>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</si>
  <si>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</si>
  <si>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</si>
  <si>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</si>
  <si>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</si>
  <si>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</si>
  <si>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</si>
  <si>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</si>
  <si>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</si>
  <si>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</si>
  <si>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</si>
  <si>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</si>
  <si>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</si>
  <si>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</si>
  <si>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</si>
  <si>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</si>
  <si>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</si>
  <si>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</si>
  <si>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</si>
  <si>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</si>
  <si>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</si>
  <si>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</si>
  <si>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</si>
  <si>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</si>
  <si>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</si>
  <si>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</si>
  <si>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</si>
  <si>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</si>
  <si>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</si>
  <si>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</si>
  <si>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</si>
  <si>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</si>
  <si>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</si>
  <si>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</si>
  <si>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</si>
  <si>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</si>
  <si>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</si>
  <si>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</si>
  <si>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</si>
  <si>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</si>
  <si>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</si>
  <si>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</si>
  <si>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</si>
  <si>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</si>
  <si>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</si>
  <si>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</si>
  <si>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</si>
  <si>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</si>
  <si>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</si>
  <si>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</si>
  <si>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</si>
  <si>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</si>
  <si>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</si>
  <si>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</si>
  <si>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</si>
  <si>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</si>
  <si>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</si>
  <si>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</si>
  <si>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</si>
  <si>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</si>
  <si>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</si>
  <si>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</si>
  <si>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</si>
  <si>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</si>
  <si>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</si>
  <si>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</si>
  <si>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</si>
  <si>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</si>
  <si>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</si>
  <si>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</si>
  <si>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</si>
  <si>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</si>
  <si>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</si>
  <si>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</si>
  <si>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</si>
  <si>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</si>
  <si>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</si>
  <si>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</si>
  <si>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</si>
  <si>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</si>
  <si>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</si>
  <si>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</si>
  <si>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</si>
  <si>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</si>
  <si>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</si>
  <si>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</si>
  <si>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</si>
  <si>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</si>
  <si>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</si>
  <si>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</si>
  <si>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</si>
  <si>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</si>
  <si>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</si>
  <si>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</si>
  <si>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</si>
  <si>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</si>
  <si>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</si>
  <si>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</si>
  <si>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</si>
  <si>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</si>
  <si>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</si>
  <si>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</si>
  <si>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</si>
  <si>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</si>
  <si>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</si>
  <si>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</si>
  <si>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</si>
  <si>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</si>
  <si>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</si>
  <si>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</si>
  <si>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</si>
  <si>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</si>
  <si>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</si>
  <si>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</si>
  <si>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</si>
  <si>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</si>
  <si>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</si>
  <si>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</si>
  <si>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</si>
  <si>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</si>
  <si>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</si>
  <si>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</si>
  <si>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</si>
  <si>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</si>
  <si>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</si>
  <si>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</si>
  <si>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</si>
  <si>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</si>
  <si>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</si>
  <si>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</si>
  <si>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</si>
  <si>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</si>
  <si>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</si>
  <si>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</si>
  <si>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</si>
  <si>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</si>
  <si>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</si>
  <si>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</si>
  <si>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</si>
  <si>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</si>
  <si>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</si>
  <si>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</si>
  <si>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</si>
  <si>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</si>
  <si>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</si>
  <si>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</si>
  <si>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</si>
  <si>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</si>
  <si>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</si>
  <si>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</si>
  <si>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</si>
  <si>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</si>
  <si>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</si>
  <si>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</si>
  <si>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</si>
  <si>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</si>
  <si>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</si>
  <si>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</si>
  <si>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</si>
  <si>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</si>
  <si>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</si>
  <si>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</si>
  <si>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</si>
  <si>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</si>
  <si>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</si>
  <si>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</si>
  <si>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</si>
  <si>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</si>
  <si>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</si>
  <si>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</si>
  <si>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</si>
  <si>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</si>
  <si>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</si>
  <si>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</si>
  <si>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</si>
  <si>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</si>
  <si>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</si>
  <si>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</si>
  <si>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</si>
  <si>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</si>
  <si>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</si>
  <si>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</si>
  <si>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</si>
  <si>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</si>
  <si>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</si>
  <si>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</si>
  <si>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</si>
  <si>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</si>
  <si>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</si>
  <si>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</si>
  <si>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</si>
  <si>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</si>
  <si>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</si>
  <si>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</si>
  <si>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</si>
  <si>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</si>
  <si>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</si>
  <si>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</si>
  <si>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</si>
  <si>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</si>
  <si>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</si>
  <si>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</si>
  <si>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</si>
  <si>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</si>
  <si>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</si>
  <si>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</si>
  <si>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</si>
  <si>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</si>
  <si>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</si>
  <si>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</si>
  <si>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</si>
  <si>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</si>
  <si>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</si>
  <si>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</si>
  <si>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</si>
  <si>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</si>
  <si>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</si>
  <si>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</si>
  <si>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</si>
  <si>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</si>
  <si>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</si>
  <si>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</si>
  <si>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</si>
  <si>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</si>
  <si>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</si>
  <si>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</si>
  <si>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</si>
  <si>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</si>
  <si>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</si>
  <si>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</si>
  <si>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</si>
  <si>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</si>
  <si>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</si>
  <si>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</si>
  <si>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</si>
  <si>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</si>
  <si>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</si>
  <si>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</si>
  <si>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</si>
  <si>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</si>
  <si>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</si>
  <si>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</si>
  <si>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</si>
  <si>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</si>
  <si>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</si>
  <si>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</si>
  <si>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</si>
  <si>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</si>
  <si>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</si>
  <si>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</si>
  <si>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</si>
  <si>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</si>
  <si>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</si>
  <si>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</si>
  <si>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</si>
  <si>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</si>
  <si>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</si>
  <si>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</si>
  <si>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</si>
  <si>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</si>
  <si>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</si>
  <si>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</si>
  <si>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</si>
  <si>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</si>
  <si>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</si>
  <si>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</si>
  <si>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</si>
  <si>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</si>
  <si>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</si>
  <si>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</si>
  <si>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</si>
  <si>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</si>
  <si>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</si>
  <si>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</si>
  <si>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</si>
  <si>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</si>
  <si>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</si>
  <si>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</si>
  <si>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</si>
  <si>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</si>
  <si>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</si>
  <si>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</si>
  <si>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</si>
  <si>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</si>
  <si>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</si>
  <si>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</si>
  <si>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</si>
  <si>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</si>
  <si>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</si>
  <si>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</si>
  <si>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</si>
  <si>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</si>
  <si>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</si>
  <si>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</si>
  <si>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</si>
  <si>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</si>
  <si>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</si>
  <si>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</si>
  <si>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</si>
  <si>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</si>
  <si>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</si>
  <si>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</si>
  <si>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</si>
  <si>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</si>
  <si>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</si>
  <si>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</si>
  <si>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</si>
  <si>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</si>
  <si>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</si>
  <si>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</si>
  <si>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</si>
  <si>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</si>
  <si>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</si>
  <si>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</si>
  <si>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</si>
  <si>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</si>
  <si>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</si>
  <si>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</si>
  <si>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</si>
  <si>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</si>
  <si>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</si>
  <si>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</si>
  <si>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</si>
  <si>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</si>
  <si>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</si>
  <si>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</si>
  <si>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</si>
  <si>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</si>
  <si>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</si>
  <si>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</si>
  <si>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</si>
  <si>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</si>
  <si>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</si>
  <si>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</si>
  <si>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</si>
  <si>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</si>
  <si>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</si>
  <si>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</si>
  <si>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</si>
  <si>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</si>
  <si>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</si>
  <si>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</si>
  <si>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</si>
  <si>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</si>
  <si>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</si>
  <si>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</si>
  <si>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</si>
  <si>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</si>
  <si>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</si>
  <si>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</si>
  <si>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</si>
  <si>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</si>
  <si>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</si>
  <si>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</si>
  <si>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</si>
  <si>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</si>
  <si>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</si>
  <si>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</si>
  <si>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</si>
  <si>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</si>
  <si>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</si>
  <si>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</si>
  <si>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</si>
  <si>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</si>
  <si>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</si>
  <si>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</si>
  <si>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</si>
  <si>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</si>
  <si>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</si>
  <si>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</si>
  <si>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</si>
  <si>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</si>
  <si>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</si>
  <si>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</si>
  <si>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</si>
  <si>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</si>
  <si>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</si>
  <si>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</si>
  <si>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</si>
  <si>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</si>
  <si>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</si>
  <si>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</si>
  <si>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</si>
  <si>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</si>
  <si>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</si>
  <si>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</si>
  <si>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</si>
  <si>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</si>
  <si>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</si>
  <si>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</si>
  <si>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</si>
  <si>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</si>
  <si>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</si>
  <si>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</si>
  <si>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</si>
  <si>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</si>
  <si>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</si>
  <si>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</si>
  <si>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</si>
  <si>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</si>
  <si>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</si>
  <si>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</si>
  <si>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</si>
  <si>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</si>
  <si>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</si>
  <si>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</si>
  <si>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</si>
  <si>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</si>
  <si>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</si>
  <si>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</si>
  <si>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</si>
  <si>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</si>
  <si>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</si>
  <si>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</si>
  <si>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</si>
  <si>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</si>
  <si>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</si>
  <si>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</si>
  <si>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</si>
  <si>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</si>
  <si>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</si>
  <si>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</si>
  <si>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</si>
  <si>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</si>
  <si>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</si>
  <si>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</si>
  <si>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</si>
  <si>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</si>
  <si>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</si>
  <si>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</si>
  <si>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</si>
  <si>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</si>
  <si>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</si>
  <si>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</si>
  <si>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</si>
  <si>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</si>
  <si>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</si>
  <si>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</si>
  <si>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</si>
  <si>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</si>
  <si>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</si>
  <si>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</si>
  <si>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</si>
  <si>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</si>
  <si>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</si>
  <si>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</si>
  <si>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</si>
  <si>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</si>
  <si>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</si>
  <si>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</si>
  <si>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</si>
  <si>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</si>
  <si>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</si>
  <si>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</si>
  <si>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</si>
  <si>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</si>
  <si>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</si>
  <si>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</si>
  <si>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</si>
  <si>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</si>
  <si>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</si>
  <si>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</si>
  <si>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</si>
  <si>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</si>
  <si>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</si>
  <si>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</si>
  <si>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</si>
  <si>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</si>
  <si>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</si>
  <si>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</si>
  <si>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</si>
  <si>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</si>
  <si>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</si>
  <si>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</si>
  <si>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</si>
  <si>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</si>
  <si>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</si>
  <si>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</si>
  <si>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</si>
  <si>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</si>
  <si>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</si>
  <si>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</si>
  <si>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</si>
  <si>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</si>
  <si>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</si>
  <si>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</si>
  <si>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</si>
  <si>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</si>
  <si>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</si>
  <si>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</si>
  <si>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</si>
  <si>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</si>
  <si>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</si>
  <si>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</si>
  <si>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</si>
  <si>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</si>
  <si>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</si>
  <si>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</si>
  <si>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</si>
  <si>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</si>
  <si>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</si>
  <si>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</si>
  <si>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</si>
  <si>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</si>
  <si>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</si>
  <si>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</si>
  <si>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</si>
  <si>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</si>
  <si>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</si>
  <si>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</si>
  <si>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</si>
  <si>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</si>
  <si>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</si>
  <si>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</si>
  <si>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</si>
  <si>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</si>
  <si>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</si>
  <si>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</si>
  <si>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</si>
  <si>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</si>
  <si>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</si>
  <si>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</si>
  <si>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</si>
  <si>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</si>
  <si>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</si>
  <si>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</si>
  <si>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</si>
  <si>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</si>
  <si>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</si>
  <si>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</si>
  <si>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</si>
  <si>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</si>
  <si>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</si>
  <si>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</si>
  <si>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</si>
  <si>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</si>
  <si>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</si>
  <si>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</si>
  <si>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</si>
  <si>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</si>
  <si>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</si>
  <si>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</si>
  <si>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</si>
  <si>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</si>
  <si>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</si>
  <si>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</si>
  <si>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</si>
  <si>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</si>
  <si>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</si>
  <si>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</si>
  <si>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</si>
  <si>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</si>
  <si>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</si>
  <si>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</si>
  <si>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</si>
  <si>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</si>
  <si>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</si>
  <si>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</si>
  <si>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</si>
  <si>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</si>
  <si>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</si>
  <si>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</si>
  <si>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</si>
  <si>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</si>
  <si>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</si>
  <si>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</si>
  <si>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</si>
  <si>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</si>
  <si>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</si>
  <si>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</si>
  <si>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</si>
  <si>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</si>
  <si>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</si>
  <si>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</si>
  <si>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</si>
  <si>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</si>
  <si>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</si>
  <si>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</si>
  <si>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</si>
  <si>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</si>
  <si>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</si>
  <si>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</si>
  <si>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</si>
  <si>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</si>
  <si>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</si>
  <si>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</si>
  <si>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</si>
  <si>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</si>
  <si>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</si>
  <si>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</si>
  <si>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</si>
  <si>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</si>
  <si>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</si>
  <si>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</si>
  <si>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</si>
  <si>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</si>
  <si>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</si>
  <si>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</si>
  <si>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</si>
  <si>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</si>
  <si>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</si>
  <si>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</si>
  <si>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</si>
  <si>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</si>
  <si>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</si>
  <si>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</si>
  <si>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</si>
  <si>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</si>
  <si>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</si>
  <si>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</si>
  <si>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</si>
  <si>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</si>
  <si>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</si>
  <si>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</si>
  <si>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</si>
  <si>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</si>
  <si>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</si>
  <si>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</si>
  <si>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</si>
  <si>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</si>
  <si>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</si>
  <si>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</si>
  <si>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</si>
  <si>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</si>
  <si>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</si>
  <si>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</si>
  <si>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</si>
  <si>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</si>
  <si>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</si>
  <si>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</si>
  <si>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</si>
  <si>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</si>
  <si>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</si>
  <si>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</si>
  <si>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</si>
  <si>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</si>
  <si>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</si>
  <si>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</si>
  <si>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</si>
  <si>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</si>
  <si>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</si>
  <si>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</si>
  <si>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</si>
  <si>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</si>
  <si>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</si>
  <si>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</si>
  <si>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</si>
  <si>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</si>
  <si>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</si>
  <si>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</si>
  <si>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</si>
  <si>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</si>
  <si>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</si>
  <si>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</si>
  <si>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</si>
  <si>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</si>
  <si>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</si>
  <si>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</si>
  <si>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</si>
  <si>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</si>
  <si>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</si>
  <si>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</si>
  <si>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</si>
  <si>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</si>
  <si>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</si>
  <si>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</si>
  <si>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</si>
  <si>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</si>
  <si>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</si>
  <si>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</si>
  <si>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</si>
  <si>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</si>
  <si>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</si>
  <si>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</si>
  <si>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</si>
  <si>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</si>
  <si>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</si>
  <si>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</si>
  <si>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</si>
  <si>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</si>
  <si>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</si>
  <si>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</si>
  <si>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</si>
  <si>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</si>
  <si>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</si>
  <si>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</si>
  <si>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</si>
  <si>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</si>
  <si>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</si>
  <si>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</si>
  <si>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</si>
  <si>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</si>
  <si>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</si>
  <si>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</si>
  <si>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</si>
  <si>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</si>
  <si>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</si>
  <si>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</si>
  <si>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</si>
  <si>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</si>
  <si>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</si>
  <si>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</si>
  <si>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</si>
  <si>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</si>
  <si>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</si>
  <si>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</si>
  <si>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</si>
  <si>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</si>
  <si>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</si>
  <si>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</si>
  <si>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</si>
  <si>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</si>
  <si>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</si>
  <si>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</si>
  <si>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</si>
  <si>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</si>
  <si>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</si>
  <si>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</si>
  <si>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</si>
  <si>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</si>
  <si>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</si>
  <si>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</si>
  <si>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</si>
  <si>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</si>
  <si>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</si>
  <si>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</si>
  <si>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</si>
  <si>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</si>
  <si>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</si>
  <si>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</si>
  <si>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</si>
  <si>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</si>
  <si>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</si>
  <si>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</si>
  <si>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</si>
  <si>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</si>
  <si>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</si>
  <si>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</si>
  <si>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</si>
  <si>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</si>
  <si>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</si>
  <si>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</si>
  <si>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</si>
  <si>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</si>
  <si>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</si>
  <si>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</si>
  <si>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</si>
  <si>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</si>
  <si>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</si>
  <si>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</si>
  <si>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</si>
  <si>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</si>
  <si>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</si>
  <si>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</si>
  <si>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</si>
  <si>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</si>
  <si>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</si>
  <si>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</si>
  <si>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</si>
  <si>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</si>
  <si>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</si>
  <si>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</si>
  <si>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</si>
  <si>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</si>
  <si>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</si>
  <si>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</si>
  <si>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</si>
  <si>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</si>
  <si>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</si>
  <si>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</si>
  <si>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</si>
  <si>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</si>
  <si>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</si>
  <si>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</si>
  <si>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</si>
  <si>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</si>
  <si>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</si>
  <si>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</si>
  <si>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</si>
  <si>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</si>
  <si>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</si>
  <si>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</si>
  <si>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</si>
  <si>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</si>
  <si>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</si>
  <si>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</si>
  <si>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</si>
  <si>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</si>
  <si>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</si>
  <si>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</si>
  <si>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</si>
  <si>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</si>
  <si>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</si>
  <si>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</si>
  <si>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</si>
  <si>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</si>
  <si>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</si>
  <si>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</si>
  <si>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</si>
  <si>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</si>
  <si>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</si>
  <si>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</si>
  <si>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</si>
  <si>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</si>
  <si>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</si>
  <si>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</si>
  <si>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</si>
  <si>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</si>
  <si>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</si>
  <si>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</si>
  <si>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</si>
  <si>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</si>
  <si>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</si>
  <si>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</si>
  <si>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</si>
  <si>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</si>
  <si>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</si>
  <si>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</si>
  <si>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</si>
  <si>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</si>
  <si>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</si>
  <si>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</si>
  <si>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</si>
  <si>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</si>
  <si>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</si>
  <si>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</si>
  <si>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</si>
  <si>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</si>
  <si>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</si>
  <si>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</si>
  <si>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</si>
  <si>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</si>
  <si>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</si>
  <si>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</si>
  <si>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</si>
  <si>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</si>
  <si>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</si>
  <si>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</si>
  <si>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</si>
  <si>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</si>
  <si>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</si>
  <si>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</si>
  <si>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</si>
  <si>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</si>
  <si>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</si>
  <si>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</si>
  <si>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</si>
  <si>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</si>
  <si>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</si>
  <si>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</si>
  <si>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</si>
  <si>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</si>
  <si>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</si>
  <si>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</si>
  <si>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</si>
  <si>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</si>
  <si>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</si>
  <si>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</si>
  <si>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</si>
  <si>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</si>
  <si>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</si>
  <si>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</si>
  <si>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</si>
  <si>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</si>
  <si>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</si>
  <si>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</si>
  <si>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</si>
  <si>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</si>
  <si>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</si>
  <si>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</si>
  <si>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</si>
  <si>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</si>
  <si>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</si>
  <si>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</si>
  <si>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</si>
  <si>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</si>
  <si>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</si>
  <si>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</si>
  <si>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</si>
  <si>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</si>
  <si>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</si>
  <si>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</si>
  <si>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</si>
  <si>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</si>
  <si>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</si>
  <si>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</si>
  <si>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</si>
  <si>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</si>
  <si>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</si>
  <si>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</si>
  <si>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</si>
  <si>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</si>
  <si>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</si>
  <si>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</si>
  <si>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</si>
  <si>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</si>
  <si>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</si>
  <si>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</si>
  <si>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</si>
  <si>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</si>
  <si>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</si>
  <si>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</si>
  <si>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</si>
  <si>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</si>
  <si>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</si>
  <si>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</si>
  <si>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</si>
  <si>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</si>
  <si>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</si>
  <si>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</si>
  <si>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</si>
  <si>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</si>
  <si>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</si>
  <si>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</si>
  <si>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</si>
  <si>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</si>
  <si>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</si>
  <si>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</si>
  <si>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</si>
  <si>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</si>
  <si>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</si>
  <si>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</si>
  <si>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</si>
  <si>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</si>
  <si>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</si>
  <si>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</si>
  <si>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</si>
  <si>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</si>
  <si>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</si>
  <si>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</si>
  <si>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</si>
  <si>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</si>
  <si>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</si>
  <si>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</si>
  <si>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</si>
  <si>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</si>
  <si>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</si>
  <si>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</si>
  <si>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</si>
  <si>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</si>
  <si>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</si>
  <si>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</si>
  <si>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</si>
  <si>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</si>
  <si>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</si>
  <si>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</si>
  <si>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</si>
  <si>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</si>
  <si>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</si>
  <si>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</si>
  <si>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</si>
  <si>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</si>
  <si>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</si>
  <si>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</si>
  <si>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</si>
  <si>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</si>
  <si>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</si>
  <si>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</si>
  <si>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</si>
  <si>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</si>
  <si>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</si>
  <si>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</si>
  <si>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</si>
  <si>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</si>
  <si>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</si>
  <si>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</si>
  <si>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</si>
  <si>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</si>
  <si>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</si>
  <si>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</si>
  <si>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</si>
  <si>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</si>
  <si>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</si>
  <si>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</si>
  <si>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</si>
  <si>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</si>
  <si>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</si>
  <si>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</si>
  <si>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</si>
  <si>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</si>
  <si>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</si>
  <si>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</si>
  <si>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</si>
  <si>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</si>
  <si>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</si>
  <si>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</si>
  <si>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</si>
  <si>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</si>
  <si>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</si>
  <si>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</si>
  <si>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</si>
  <si>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</si>
  <si>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</si>
  <si>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</si>
  <si>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</si>
  <si>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</si>
  <si>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</si>
  <si>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</si>
  <si>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</si>
  <si>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</si>
  <si>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</si>
  <si>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</si>
  <si>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</si>
  <si>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</si>
  <si>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</si>
  <si>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</si>
  <si>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</si>
  <si>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</si>
  <si>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</si>
  <si>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</si>
  <si>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</si>
  <si>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</si>
  <si>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</si>
  <si>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</si>
  <si>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</si>
  <si>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</si>
  <si>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</si>
  <si>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</si>
  <si>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</si>
  <si>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</si>
  <si>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</si>
  <si>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</si>
  <si>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</si>
  <si>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</si>
  <si>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</si>
  <si>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</si>
  <si>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</si>
  <si>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</si>
  <si>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</si>
  <si>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</si>
  <si>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</si>
  <si>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</si>
  <si>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</si>
  <si>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</si>
  <si>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</si>
  <si>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</si>
  <si>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</si>
  <si>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</si>
  <si>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</si>
  <si>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</si>
  <si>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</si>
  <si>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</si>
  <si>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</si>
  <si>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</si>
  <si>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</si>
  <si>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</si>
  <si>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</si>
  <si>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</si>
  <si>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</si>
  <si>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</si>
  <si>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</si>
  <si>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</si>
  <si>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</si>
  <si>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</si>
  <si>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</si>
  <si>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</si>
  <si>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</si>
  <si>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</si>
  <si>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</si>
  <si>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</si>
  <si>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</si>
  <si>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</si>
  <si>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</si>
  <si>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</si>
  <si>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</si>
  <si>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</si>
  <si>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</si>
  <si>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</si>
  <si>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</si>
  <si>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</si>
  <si>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</si>
  <si>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</si>
  <si>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</si>
  <si>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</si>
  <si>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</si>
  <si>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</si>
  <si>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</si>
  <si>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</si>
  <si>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</si>
  <si>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</si>
  <si>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</si>
  <si>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</si>
  <si>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</si>
  <si>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</si>
  <si>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</si>
  <si>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</si>
  <si>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</si>
  <si>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</si>
  <si>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</si>
  <si>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</si>
  <si>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</si>
  <si>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</si>
  <si>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</si>
  <si>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</si>
  <si>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</si>
  <si>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</si>
  <si>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</si>
  <si>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</si>
  <si>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</si>
  <si>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</si>
  <si>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</si>
  <si>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</si>
  <si>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</si>
  <si>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</si>
  <si>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</si>
  <si>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</si>
  <si>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</si>
  <si>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</si>
  <si>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</si>
  <si>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</si>
  <si>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</si>
  <si>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</si>
  <si>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</si>
  <si>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</si>
  <si>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</si>
  <si>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</si>
  <si>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</si>
  <si>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</si>
  <si>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</si>
  <si>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</si>
  <si>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</si>
  <si>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</si>
  <si>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</si>
  <si>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</si>
  <si>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</si>
  <si>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</si>
  <si>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</si>
  <si>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</si>
  <si>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</si>
  <si>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</si>
  <si>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</si>
  <si>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</si>
  <si>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</si>
  <si>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</si>
  <si>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</si>
  <si>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</si>
  <si>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</si>
  <si>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</si>
  <si>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</si>
  <si>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</si>
  <si>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</si>
  <si>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</si>
  <si>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</si>
  <si>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</si>
  <si>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</si>
  <si>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</si>
  <si>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</si>
  <si>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</si>
  <si>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</si>
  <si>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</si>
  <si>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</si>
  <si>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</si>
  <si>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</si>
  <si>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</si>
  <si>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</si>
  <si>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</si>
  <si>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</si>
  <si>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</si>
  <si>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</si>
  <si>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</si>
  <si>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</si>
  <si>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</si>
  <si>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</si>
  <si>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</si>
  <si>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</si>
  <si>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</si>
  <si>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</si>
  <si>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</si>
  <si>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</si>
  <si>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</si>
  <si>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</si>
  <si>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</si>
  <si>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</si>
  <si>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</si>
  <si>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</si>
  <si>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</si>
  <si>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</si>
  <si>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</si>
  <si>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</si>
  <si>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</si>
  <si>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</si>
  <si>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</si>
  <si>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</si>
  <si>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</si>
  <si>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</si>
  <si>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</si>
  <si>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</si>
  <si>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</si>
  <si>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</si>
  <si>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</si>
  <si>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</si>
  <si>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</si>
  <si>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</si>
  <si>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</si>
  <si>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</si>
  <si>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</si>
  <si>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</si>
  <si>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</si>
  <si>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</si>
  <si>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</si>
  <si>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</si>
  <si>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</si>
  <si>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</si>
  <si>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</si>
  <si>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</si>
  <si>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</si>
  <si>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</si>
  <si>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</si>
  <si>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</si>
  <si>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</si>
  <si>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</si>
  <si>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</si>
  <si>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</si>
  <si>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</si>
  <si>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</si>
  <si>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</si>
  <si>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</si>
  <si>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</si>
  <si>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</si>
  <si>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</si>
  <si>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</si>
  <si>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</si>
  <si>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</si>
  <si>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</si>
  <si>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</si>
  <si>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</si>
  <si>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</si>
  <si>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</si>
  <si>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</si>
  <si>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</si>
  <si>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</si>
  <si>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</si>
  <si>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</si>
  <si>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</si>
  <si>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</si>
  <si>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</si>
  <si>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</si>
  <si>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</si>
  <si>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</si>
  <si>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</si>
  <si>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</si>
  <si>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</si>
  <si>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</si>
  <si>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</si>
  <si>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</si>
  <si>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</si>
  <si>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</si>
  <si>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</si>
  <si>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</si>
  <si>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</si>
  <si>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</si>
  <si>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</si>
  <si>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</si>
  <si>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</si>
  <si>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</si>
  <si>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</si>
  <si>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</si>
  <si>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</si>
  <si>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</si>
  <si>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</si>
  <si>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</si>
  <si>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</si>
  <si>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</si>
  <si>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</si>
  <si>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</si>
  <si>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</si>
  <si>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</si>
  <si>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</si>
  <si>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</si>
  <si>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</si>
  <si>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</si>
  <si>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</si>
  <si>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</si>
  <si>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</si>
  <si>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</si>
  <si>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</si>
  <si>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</si>
  <si>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</si>
  <si>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</si>
  <si>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</si>
  <si>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</si>
  <si>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</si>
  <si>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</si>
  <si>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</si>
  <si>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</si>
  <si>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</si>
  <si>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</si>
  <si>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</si>
  <si>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</si>
  <si>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</si>
  <si>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</si>
  <si>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</si>
  <si>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</si>
  <si>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</si>
  <si>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</si>
  <si>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</si>
  <si>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</si>
  <si>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</si>
  <si>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</si>
  <si>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</si>
  <si>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</si>
  <si>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</si>
  <si>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</si>
  <si>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</si>
  <si>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</si>
  <si>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</si>
  <si>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</si>
  <si>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</si>
  <si>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</si>
  <si>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</si>
  <si>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</si>
  <si>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</si>
  <si>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</si>
  <si>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</si>
  <si>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</si>
  <si>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</si>
  <si>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</si>
  <si>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</si>
  <si>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</si>
  <si>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</si>
  <si>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</si>
  <si>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</si>
  <si>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</si>
  <si>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</si>
  <si>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</si>
  <si>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</si>
  <si>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</si>
  <si>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</si>
  <si>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</si>
  <si>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</si>
  <si>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</si>
  <si>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</si>
  <si>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</si>
  <si>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</si>
  <si>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</si>
  <si>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</si>
  <si>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</si>
  <si>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</si>
  <si>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</si>
  <si>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</si>
  <si>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</si>
  <si>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</si>
  <si>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</si>
  <si>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</si>
  <si>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</si>
  <si>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</si>
  <si>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</si>
  <si>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</si>
  <si>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</si>
  <si>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</si>
  <si>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</si>
  <si>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</si>
  <si>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</si>
  <si>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</si>
  <si>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</si>
  <si>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</si>
  <si>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</si>
  <si>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</si>
  <si>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</si>
  <si>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</si>
  <si>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</si>
  <si>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</si>
  <si>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</si>
  <si>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</si>
  <si>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</si>
  <si>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</si>
  <si>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</si>
  <si>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</si>
  <si>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</si>
  <si>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</si>
  <si>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</si>
  <si>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</si>
  <si>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</si>
  <si>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</si>
  <si>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</si>
  <si>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</si>
  <si>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</si>
  <si>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</si>
  <si>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</si>
  <si>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</si>
  <si>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</si>
  <si>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</si>
  <si>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</si>
  <si>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</si>
  <si>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</si>
  <si>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</si>
  <si>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</si>
  <si>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</si>
  <si>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</si>
  <si>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</si>
  <si>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</si>
  <si>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</si>
  <si>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</si>
  <si>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</si>
  <si>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</si>
  <si>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</si>
  <si>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</si>
  <si>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</si>
  <si>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</si>
  <si>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</si>
  <si>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</si>
  <si>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</si>
  <si>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</si>
  <si>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</si>
  <si>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</si>
  <si>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</si>
  <si>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</si>
  <si>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</si>
  <si>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</si>
  <si>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</si>
  <si>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</si>
  <si>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</si>
  <si>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</si>
  <si>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</si>
  <si>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</si>
  <si>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</si>
  <si>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</si>
  <si>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</si>
  <si>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</si>
  <si>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</si>
  <si>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</si>
  <si>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</si>
  <si>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</si>
  <si>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</si>
  <si>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</si>
  <si>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</si>
  <si>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</si>
  <si>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</si>
  <si>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</si>
  <si>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</si>
  <si>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</si>
  <si>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</si>
  <si>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</si>
  <si>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</si>
  <si>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</si>
  <si>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</si>
  <si>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</si>
  <si>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</si>
  <si>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</si>
  <si>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</si>
  <si>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</si>
  <si>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</si>
  <si>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</si>
  <si>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</si>
  <si>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</si>
  <si>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</si>
  <si>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</si>
  <si>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</si>
  <si>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</si>
  <si>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</si>
  <si>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</si>
  <si>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</si>
  <si>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</si>
  <si>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</si>
  <si>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</si>
  <si>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</si>
  <si>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</si>
  <si>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</si>
  <si>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</si>
  <si>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</si>
  <si>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</si>
  <si>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</si>
  <si>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</si>
  <si>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</si>
  <si>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</si>
  <si>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</si>
  <si>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</si>
  <si>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</si>
  <si>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</si>
  <si>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</si>
  <si>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</si>
  <si>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</si>
  <si>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</si>
  <si>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</si>
  <si>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</si>
  <si>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</si>
  <si>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</si>
  <si>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</si>
  <si>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</si>
  <si>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</si>
  <si>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</si>
  <si>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</si>
  <si>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</si>
  <si>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</si>
  <si>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</si>
  <si>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</si>
  <si>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</si>
  <si>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</si>
  <si>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</si>
  <si>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</si>
  <si>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</si>
  <si>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</si>
  <si>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</si>
  <si>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</si>
  <si>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</si>
  <si>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</si>
  <si>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</si>
  <si>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</si>
  <si>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</si>
  <si>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</si>
  <si>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</si>
  <si>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</si>
  <si>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</si>
  <si>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</si>
  <si>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</si>
  <si>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</si>
  <si>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</si>
  <si>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</si>
  <si>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</si>
  <si>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</si>
  <si>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</si>
  <si>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</si>
  <si>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</si>
  <si>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</si>
  <si>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</si>
  <si>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</si>
  <si>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</si>
  <si>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</si>
  <si>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</si>
  <si>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</si>
  <si>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</si>
  <si>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</si>
  <si>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</si>
  <si>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</si>
  <si>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</si>
  <si>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</si>
  <si>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</si>
  <si>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</si>
  <si>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</si>
  <si>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</si>
  <si>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</si>
  <si>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</si>
  <si>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</si>
  <si>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</si>
  <si>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</si>
  <si>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</si>
  <si>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</si>
  <si>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</si>
  <si>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</si>
  <si>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</si>
  <si>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</si>
  <si>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</si>
  <si>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</si>
  <si>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</si>
  <si>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</si>
  <si>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</si>
  <si>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</si>
  <si>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</si>
  <si>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</si>
  <si>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</si>
  <si>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</si>
  <si>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</si>
  <si>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</si>
  <si>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</si>
  <si>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</si>
  <si>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</si>
  <si>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</si>
  <si>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</si>
  <si>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</si>
  <si>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</si>
  <si>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</si>
  <si>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</si>
  <si>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</si>
  <si>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</si>
  <si>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</si>
  <si>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</si>
  <si>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</si>
  <si>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</si>
  <si>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</si>
  <si>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</si>
  <si>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</si>
  <si>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</si>
  <si>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</si>
  <si>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</si>
  <si>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</si>
  <si>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</si>
  <si>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</si>
  <si>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</si>
  <si>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</si>
  <si>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</si>
  <si>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</si>
  <si>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</si>
  <si>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</si>
  <si>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</si>
  <si>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</si>
  <si>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</si>
  <si>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</si>
  <si>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</si>
  <si>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</si>
  <si>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</si>
  <si>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</si>
  <si>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</si>
  <si>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</si>
  <si>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</si>
  <si>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</si>
  <si>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</si>
  <si>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</si>
  <si>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</si>
  <si>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</si>
  <si>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</si>
  <si>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</si>
  <si>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</si>
  <si>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</si>
  <si>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</si>
  <si>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</si>
  <si>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</si>
  <si>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</si>
  <si>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</si>
  <si>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</si>
  <si>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</si>
  <si>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</si>
  <si>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</si>
  <si>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</si>
  <si>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</si>
  <si>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</si>
  <si>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</si>
  <si>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</si>
  <si>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</si>
  <si>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</si>
  <si>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</si>
  <si>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</si>
  <si>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</si>
  <si>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</si>
  <si>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</si>
  <si>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</si>
  <si>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</si>
  <si>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</si>
  <si>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</si>
  <si>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</si>
  <si>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</si>
  <si>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</si>
  <si>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</si>
  <si>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</si>
  <si>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</si>
  <si>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</si>
  <si>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</si>
  <si>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</si>
  <si>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</si>
  <si>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</si>
  <si>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</si>
  <si>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</si>
  <si>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</si>
  <si>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</si>
  <si>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</si>
  <si>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</si>
  <si>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</si>
  <si>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</si>
  <si>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</si>
  <si>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</si>
  <si>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</si>
  <si>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</si>
  <si>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</si>
  <si>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</si>
  <si>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</si>
  <si>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</si>
  <si>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</si>
  <si>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</si>
  <si>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</si>
  <si>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</si>
  <si>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</si>
  <si>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</si>
  <si>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</si>
  <si>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</si>
  <si>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</si>
  <si>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</si>
  <si>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</si>
  <si>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</si>
  <si>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</si>
  <si>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</si>
  <si>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</si>
  <si>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</si>
  <si>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</si>
  <si>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</si>
  <si>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</si>
  <si>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</si>
  <si>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</si>
  <si>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</si>
  <si>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</si>
  <si>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</si>
  <si>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</si>
  <si>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</si>
  <si>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</si>
  <si>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</si>
  <si>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</si>
  <si>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</si>
  <si>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</si>
  <si>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</si>
  <si>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</si>
  <si>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</si>
  <si>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</si>
  <si>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</si>
  <si>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</si>
  <si>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</si>
  <si>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</si>
  <si>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</si>
  <si>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</si>
  <si>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</si>
  <si>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</si>
  <si>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</si>
  <si>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</si>
  <si>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</si>
  <si>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</si>
  <si>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</si>
  <si>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</si>
  <si>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</si>
  <si>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</si>
  <si>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</si>
  <si>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</si>
  <si>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</si>
  <si>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</si>
  <si>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</si>
  <si>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</si>
  <si>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</si>
  <si>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</si>
  <si>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</si>
  <si>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</si>
  <si>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</si>
  <si>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</si>
  <si>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</si>
  <si>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</si>
  <si>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</si>
  <si>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</si>
  <si>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</si>
  <si>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</si>
  <si>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</si>
  <si>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</si>
  <si>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</si>
  <si>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</si>
  <si>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</si>
  <si>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</si>
  <si>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</si>
  <si>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</si>
  <si>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</si>
  <si>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</si>
  <si>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</si>
  <si>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</si>
  <si>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</si>
  <si>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</si>
  <si>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</si>
  <si>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</si>
  <si>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</si>
  <si>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</si>
  <si>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</si>
  <si>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</si>
  <si>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</si>
  <si>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</si>
  <si>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</si>
  <si>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</si>
  <si>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</si>
  <si>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</si>
  <si>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</si>
  <si>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</si>
  <si>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</si>
  <si>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</si>
  <si>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</si>
  <si>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</si>
  <si>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</si>
  <si>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</si>
  <si>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</si>
  <si>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</si>
  <si>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</si>
  <si>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</si>
  <si>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</si>
  <si>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</si>
  <si>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</si>
  <si>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</si>
  <si>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</si>
  <si>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</si>
  <si>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</si>
  <si>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</si>
  <si>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</si>
  <si>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</si>
  <si>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</si>
  <si>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</si>
  <si>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</si>
  <si>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</si>
  <si>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</si>
  <si>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</si>
  <si>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</si>
  <si>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</si>
  <si>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</si>
  <si>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</si>
  <si>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</si>
  <si>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</si>
  <si>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</si>
  <si>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</si>
  <si>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</si>
  <si>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</si>
  <si>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</si>
  <si>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</si>
  <si>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</si>
  <si>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</si>
  <si>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</si>
  <si>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</si>
  <si>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</si>
  <si>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</si>
  <si>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</si>
  <si>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</si>
  <si>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</si>
  <si>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</si>
  <si>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</si>
  <si>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</si>
  <si>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</si>
  <si>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</si>
  <si>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</si>
  <si>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</si>
  <si>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</si>
  <si>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</si>
  <si>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</si>
  <si>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</si>
  <si>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</si>
  <si>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</si>
  <si>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</si>
  <si>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</si>
  <si>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</si>
  <si>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</si>
  <si>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</si>
  <si>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</si>
  <si>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</si>
  <si>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</si>
  <si>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</si>
  <si>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</si>
  <si>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</si>
  <si>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</si>
  <si>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</si>
  <si>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</si>
  <si>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</si>
  <si>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</si>
  <si>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</si>
  <si>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</si>
  <si>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</si>
  <si>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</si>
  <si>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</si>
  <si>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</si>
  <si>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</si>
  <si>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</si>
  <si>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</si>
  <si>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</si>
  <si>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</si>
  <si>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</si>
  <si>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</si>
  <si>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</si>
  <si>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</si>
  <si>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</si>
  <si>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</si>
  <si>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</si>
  <si>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</si>
  <si>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</si>
  <si>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</si>
  <si>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</si>
  <si>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</si>
  <si>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</si>
  <si>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</si>
  <si>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</si>
  <si>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</si>
  <si>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</si>
  <si>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</si>
  <si>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</si>
  <si>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</si>
  <si>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</si>
  <si>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</si>
  <si>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</si>
  <si>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</si>
  <si>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</si>
  <si>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</si>
  <si>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</si>
  <si>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</si>
  <si>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</si>
  <si>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</si>
  <si>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</si>
  <si>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</si>
  <si>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</si>
  <si>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</si>
  <si>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</si>
  <si>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</si>
  <si>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</si>
  <si>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</si>
  <si>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</si>
  <si>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</si>
  <si>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</si>
  <si>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</si>
  <si>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</si>
  <si>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</si>
  <si>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</si>
  <si>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</si>
  <si>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</si>
  <si>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</si>
  <si>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</si>
  <si>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</si>
  <si>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</si>
  <si>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</si>
  <si>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</si>
  <si>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</si>
  <si>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</si>
  <si>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</si>
  <si>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</si>
  <si>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</si>
  <si>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</si>
  <si>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</si>
  <si>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</si>
  <si>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</si>
  <si>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</si>
  <si>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</si>
  <si>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</si>
  <si>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</si>
  <si>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</si>
  <si>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</si>
  <si>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</si>
  <si>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</si>
  <si>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</si>
  <si>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</si>
  <si>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</si>
  <si>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</si>
  <si>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</si>
  <si>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</si>
  <si>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</si>
  <si>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</si>
  <si>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</si>
  <si>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</si>
  <si>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</si>
  <si>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</si>
  <si>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</si>
  <si>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</si>
  <si>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</si>
  <si>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</si>
  <si>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</si>
  <si>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</si>
  <si>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</si>
  <si>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</si>
  <si>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</si>
  <si>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</si>
  <si>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</si>
  <si>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</si>
  <si>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</si>
  <si>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</si>
  <si>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</si>
  <si>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</si>
  <si>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</si>
  <si>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</si>
  <si>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</si>
  <si>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</si>
  <si>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</si>
  <si>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</si>
  <si>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</si>
  <si>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</si>
  <si>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</si>
  <si>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</si>
  <si>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</si>
  <si>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</si>
  <si>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</si>
  <si>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</si>
  <si>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</si>
  <si>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</si>
  <si>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</si>
  <si>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</si>
  <si>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</si>
  <si>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</si>
  <si>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</si>
  <si>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</si>
  <si>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</si>
  <si>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</si>
  <si>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</si>
  <si>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</si>
  <si>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</si>
  <si>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</si>
  <si>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</si>
  <si>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</si>
  <si>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</si>
  <si>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</si>
  <si>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</si>
  <si>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</si>
  <si>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</si>
  <si>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</si>
  <si>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</si>
  <si>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</si>
  <si>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</si>
  <si>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Funding</t>
  </si>
  <si>
    <t>Average Donation</t>
  </si>
  <si>
    <t>Sub-Category</t>
  </si>
  <si>
    <t>Parent Caegory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</si>
  <si>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</si>
  <si>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</si>
  <si>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</si>
  <si>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</si>
  <si>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</si>
  <si>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</si>
  <si>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</si>
  <si>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</si>
  <si>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</si>
  <si>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</si>
  <si>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</si>
  <si>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</si>
  <si>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</si>
  <si>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</si>
  <si>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</si>
  <si>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</si>
  <si>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</si>
  <si>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</si>
  <si>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</si>
  <si>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</si>
  <si>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</si>
  <si>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</si>
  <si>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</si>
  <si>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</si>
  <si>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</si>
  <si>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</si>
  <si>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</si>
  <si>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</si>
  <si>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</si>
  <si>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</si>
  <si>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</si>
  <si>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</si>
  <si>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</si>
  <si>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</si>
  <si>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</si>
  <si>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</si>
  <si>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Count of outcome</t>
  </si>
  <si>
    <t>Column Labels</t>
  </si>
  <si>
    <t>deadline time conversion</t>
  </si>
  <si>
    <t>launched at time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</si>
  <si>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</si>
  <si>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</si>
  <si>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</si>
  <si>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</si>
  <si>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</si>
  <si>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</si>
  <si>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</si>
  <si>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</si>
  <si>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</si>
  <si>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</si>
  <si>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</si>
  <si>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</si>
  <si>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</si>
  <si>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</si>
  <si>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</si>
  <si>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</si>
  <si>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</si>
  <si>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</si>
  <si>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</si>
  <si>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</si>
  <si>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</si>
  <si>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</si>
  <si>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</si>
  <si>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</si>
  <si>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</si>
  <si>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</si>
  <si>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</si>
  <si>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</si>
  <si>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</si>
  <si>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</si>
  <si>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</si>
  <si>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</si>
  <si>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</si>
  <si>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</si>
  <si>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</si>
  <si>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</si>
  <si>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</si>
  <si>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</si>
  <si>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</si>
  <si>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UNSUCCESSFUL</t>
  </si>
  <si>
    <t>Backer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</si>
</sst>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33" borderId="0" xfId="0" applyFill="1"/>
    <xf numFmtId="0" fontId="0" fillId="34" borderId="0" xfId="0" applyFill="1"/>
    <xf numFmtId="2" fontId="0" fillId="0" borderId="0" xfId="0" applyNumberFormat="1"/>
    <xf numFmtId="9" fontId="0" fillId="0" borderId="0" xfId="42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NumberFormat="1"/>
    <xf numFmtId="9" fontId="0" fillId="0" borderId="0" xfId="42" applyNumberFormat="1" applyFont="1"/>
    <xf numFmtId="1" fontId="0" fillId="34" borderId="0" xfId="0" applyNumberFormat="1" applyFill="1"/>
    <xf numFmtId="1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FF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FF00"/>
      <color rgb="FF66FFFF"/>
      <color rgb="FFCC00CC"/>
      <color rgb="FF00FF00"/>
      <color rgb="FFF884ED"/>
      <color rgb="FFFF00FF"/>
      <color rgb="FF7E0000"/>
      <color rgb="FFB70926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Catagory!PivotTable4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Catagory'!$B$3:$B$4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5-4656-9F14-0E03B09F585E}"/>
            </c:ext>
          </c:extLst>
        </c:ser>
        <c:ser>
          <c:idx val="1"/>
          <c:order val="1"/>
          <c:tx>
            <c:strRef>
              <c:f>'Parent Catagory'!$C$3:$C$4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5-4656-9F14-0E03B09F585E}"/>
            </c:ext>
          </c:extLst>
        </c:ser>
        <c:ser>
          <c:idx val="2"/>
          <c:order val="2"/>
          <c:tx>
            <c:strRef>
              <c:f>'Parent Catagory'!$D$3:$D$4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5-4656-9F14-0E03B09F585E}"/>
            </c:ext>
          </c:extLst>
        </c:ser>
        <c:ser>
          <c:idx val="3"/>
          <c:order val="3"/>
          <c:tx>
            <c:strRef>
              <c:f>'Parent Catagory'!$E$3:$E$4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Catagory'!$E$5:$E$14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35-4656-9F14-0E03B09F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015871"/>
        <c:axId val="43020191"/>
      </c:barChart>
      <c:catAx>
        <c:axId val="4301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0191"/>
        <c:crosses val="autoZero"/>
        <c:auto val="1"/>
        <c:lblAlgn val="ctr"/>
        <c:lblOffset val="100"/>
        <c:noMultiLvlLbl val="0"/>
      </c:catAx>
      <c:valAx>
        <c:axId val="430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[CrowdfundingBook.xlsx]Subcatagory!PivotTable5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Subcatagory!$B$4:$B$5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Subcatagory!$A$6:$A$30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0-48F0-9111-371C96A3BF0A}"/>
            </c:ext>
          </c:extLst>
        </c:ser>
        <c:ser>
          <c:idx val="1"/>
          <c:order val="1"/>
          <c:tx>
            <c:strRef>
              <c:f>Subcatagory!$C$4:$C$5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Subcatagory!$A$6:$A$30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0-48F0-9111-371C96A3BF0A}"/>
            </c:ext>
          </c:extLst>
        </c:ser>
        <c:ser>
          <c:idx val="2"/>
          <c:order val="2"/>
          <c:tx>
            <c:strRef>
              <c:f>Subcatagory!$D$4:$D$5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Subcatagory!$A$6:$A$30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0-48F0-9111-371C96A3BF0A}"/>
            </c:ext>
          </c:extLst>
        </c:ser>
        <c:ser>
          <c:idx val="3"/>
          <c:order val="3"/>
          <c:tx>
            <c:strRef>
              <c:f>Subcatagory!$E$4:$E$5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Subcatagory!$A$6:$A$30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40-48F0-9111-371C96A3B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070111"/>
        <c:axId val="43081151"/>
      </c:barChart>
      <c:catAx>
        <c:axId val="4307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1151"/>
        <c:crosses val="autoZero"/>
        <c:auto val="1"/>
        <c:lblAlgn val="ctr"/>
        <c:lblOffset val="100"/>
        <c:noMultiLvlLbl val="0"/>
      </c:catAx>
      <c:valAx>
        <c:axId val="430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rate'!$B$3:$B$4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'success rate'!$A$5:$A$17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rate'!$B$5:$B$17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53-48D0-8359-7E942D02B5BF}"/>
            </c:ext>
          </c:extLst>
        </c:ser>
        <c:ser>
          <c:idx val="1"/>
          <c:order val="1"/>
          <c:tx>
            <c:strRef>
              <c:f>'success rate'!$C$3:$C$4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'success rate'!$A$5:$A$17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rate'!$C$5:$C$17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53-48D0-8359-7E942D02B5BF}"/>
            </c:ext>
          </c:extLst>
        </c:ser>
        <c:ser>
          <c:idx val="2"/>
          <c:order val="2"/>
          <c:tx>
            <c:strRef>
              <c:f>'success rate'!$D$3:$D$4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'success rate'!$A$5:$A$17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rate'!$D$5:$D$17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53-48D0-8359-7E942D02B5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5229839"/>
        <c:axId val="1485238959"/>
      </c:lineChart>
      <c:catAx>
        <c:axId val="1485229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38959"/>
        <c:crosses val="autoZero"/>
        <c:auto val="1"/>
        <c:lblAlgn val="ctr"/>
        <c:lblOffset val="100"/>
        <c:noMultiLvlLbl val="0"/>
      </c:catAx>
      <c:valAx>
        <c:axId val="14852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F31CD74B-29EA-431F-8719-2C382149BE91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04C97A9-C549-4C62-A0B4-B02F5B6FD687}">
          <cx:tx>
            <cx:txData>
              <cx:f>_xlchart.v1.3</cx:f>
              <cx:v>outcome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F437F1C-F74C-4EBA-A3DD-CD3A2EDB9EDF}">
          <cx:tx>
            <cx:txData>
              <cx:f>_xlchart.v1.5</cx:f>
              <cx:v>backers_count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162278</xdr:colOff>
      <xdr:row>0</xdr:row>
      <xdr:rowOff>152401</xdr:rowOff>
    </xdr:from>
    <xdr:to>
      <xdr:col>18</xdr:col>
      <xdr:colOff>435328</xdr:colOff>
      <xdr:row>14</xdr:row>
      <xdr:rowOff>50095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71907-C400-1048-4B7D-1E3464E24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4</xdr:row>
      <xdr:rowOff>6350</xdr:rowOff>
    </xdr:from>
    <xdr:to>
      <xdr:col>17</xdr:col>
      <xdr:colOff>589096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505E4-39DB-99A8-6A71-C6D61B8C6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1</xdr:row>
      <xdr:rowOff>158750</xdr:rowOff>
    </xdr:from>
    <xdr:to>
      <xdr:col>11</xdr:col>
      <xdr:colOff>215900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0C958-7664-FD71-D6D4-ADD19463C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3</xdr:row>
      <xdr:rowOff>158750</xdr:rowOff>
    </xdr:from>
    <xdr:to>
      <xdr:col>11</xdr:col>
      <xdr:colOff>266700</xdr:colOff>
      <xdr:row>13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338A70-4A42-C206-3873-F8AA3BAE8B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1250" y="749300"/>
              <a:ext cx="4800600" cy="198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llendragon umana" refreshedDate="45458.929720138891" createdVersion="8" refreshedVersion="8" minRefreshableVersion="3" recordCount="1000" xr:uid="{2FAFEF1E-DF09-4C6D-8DE8-236E1C7D4F7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ing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1">
      <sharedItems containsSemiMixedTypes="0" containsString="0" containsNumber="1" containsInteger="1" minValue="1263016800" maxValue="1580104800"/>
    </cacheField>
    <cacheField name="launched at time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1">
      <sharedItems containsSemiMixedTypes="0" containsString="0" containsNumber="1" containsInteger="1" minValue="1263016800" maxValue="1581314400"/>
    </cacheField>
    <cacheField name="deadline time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launched at time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launched at time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launched at time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llendragon umana" refreshedDate="45458.929720601853" createdVersion="8" refreshedVersion="8" minRefreshableVersion="3" recordCount="1001" xr:uid="{C815377F-AD58-4A8F-A8F4-5BEFB830F6F9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ing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1">
      <sharedItems containsString="0" containsBlank="1" containsNumber="1" containsInteger="1" minValue="1263016800" maxValue="1580104800"/>
    </cacheField>
    <cacheField name="launched at time conversion" numFmtId="0">
      <sharedItems containsNonDate="0" containsDate="1" containsString="0" containsBlank="1" minDate="2010-01-09T06:00:00" maxDate="2020-01-27T06:00:00"/>
    </cacheField>
    <cacheField name="deadline" numFmtId="1">
      <sharedItems containsString="0" containsBlank="1" containsNumber="1" containsInteger="1" minValue="1263016800" maxValue="1581314400"/>
    </cacheField>
    <cacheField name="deadline time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egory" numFmtId="0">
      <sharedItems containsBlank="1" count="11">
        <s v="food"/>
        <s v="music"/>
        <s v="technology"/>
        <s v="theater"/>
        <s v="film &amp; video"/>
        <s v="publishing"/>
        <s v="games"/>
        <s v="photography"/>
        <s v="journalism"/>
        <m/>
        <e v="#VALUE!" u="1"/>
      </sharedItems>
    </cacheField>
    <cacheField name="Sub-Category" numFmtId="0">
      <sharedItems containsBlank="1" count="26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  <e v="#VALUE!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d v="2014-08-19T05:00:00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d v="2013-11-17T06:00:00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d v="2019-08-11T05:00:00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d v="2019-01-20T06:00:00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d v="2012-08-28T05:00:00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d v="2017-09-13T05:00:00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d v="2015-08-13T05:00:0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d v="2010-08-09T05:00:00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d v="2013-09-19T05:00:00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d v="2010-09-21T05:00:00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d v="2019-10-22T05:00:00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d v="2016-06-11T05:00:00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d v="2012-03-06T06:00:00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d v="2019-12-10T06:00:00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d v="2011-01-12T06:00:00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d v="2018-09-08T05:00:00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d v="2019-03-04T06:00:00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d v="2014-07-28T05:00:0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d v="2011-08-15T05:00:00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d v="2018-04-03T05:00:00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d v="2019-02-14T06:00:00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d v="2014-06-21T05:00:00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d v="2011-05-18T05:00:00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d v="2018-07-31T05:00:00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d v="2015-10-03T05:00:0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d v="2010-02-09T06:00:00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d v="2018-07-20T05:00:00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d v="2019-05-24T05:00:0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d v="2016-01-05T06:00:00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d v="2018-01-10T06:00:00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d v="2014-10-05T05:00:00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d v="2019-01-19T06:00:00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d v="2011-02-26T06:00:00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d v="2019-10-06T05:00:00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d v="2010-10-18T05:00:00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d v="2013-02-25T06:00:00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d v="2010-06-05T05:00:0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d v="2012-09-04T05:00:00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d v="2011-07-04T05:00:00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d v="2014-07-24T05:00:00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d v="2019-03-17T05:00:00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d v="2016-11-02T05:00:00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d v="2010-07-08T05:00:00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d v="2014-03-29T05:00:00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d v="2015-06-25T05:00:0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d v="2019-10-20T05:00:00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d v="2013-08-01T05:00:0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d v="2012-03-27T05:00:00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d v="2010-09-15T05:00:00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d v="2014-05-20T05:00:00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d v="2018-03-11T06:00:00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d v="2018-07-30T05:00:00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d v="2015-01-10T06:00:0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d v="2017-09-01T05:00:00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d v="2015-09-21T05:00:0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d v="2017-06-12T05:00:00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d v="2012-07-17T05:00:0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d v="2011-02-21T06:00:00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d v="2015-06-05T05:00:0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d v="2017-04-28T05:00:00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d v="2018-07-02T05:00:00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d v="2011-01-27T06:00:00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d v="2015-04-08T05:00:0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d v="2010-01-25T06:00:00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d v="2017-07-27T05:00:00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d v="2010-12-19T06:00:00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d v="2010-11-02T05:00:0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d v="2019-11-30T06:00:00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d v="2015-07-01T05:00:0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d v="2016-11-27T06:00:00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d v="2016-03-27T05:00:00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d v="2018-07-15T05:00:00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d v="2015-01-23T06:00:0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d v="2010-09-27T05:00:00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d v="2018-04-16T05:00:00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d v="2018-06-16T05:00:00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d v="2017-08-29T05:00:0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d v="2017-11-23T06:00:00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d v="2019-01-17T06:00:00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d v="2016-07-28T05:00:00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d v="2012-07-28T05:00:00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d v="2011-09-11T05:00:00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d v="2015-05-04T05:00:0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d v="2011-03-08T06:00:00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d v="2015-04-16T05:00:0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d v="2010-04-15T05:00:00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d v="2016-02-25T06:00:0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d v="2016-08-06T05:00:00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d v="2010-06-23T05:00:00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d v="2012-10-20T05:00:00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d v="2019-04-07T05:00:00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d v="2019-10-14T05:00:00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d v="2011-03-10T06:00:00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d v="2015-06-25T05:00:0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d v="2015-07-27T05:00:0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d v="2014-11-25T06:00:00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d v="2011-10-19T05:00:00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d v="2015-02-21T06:00: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d v="2018-05-14T05:00:00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d v="2010-10-24T05:00:00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d v="2017-05-23T05:00:00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d v="2013-04-02T05:00:00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d v="2019-09-08T05:00:00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d v="2018-04-23T05:00:00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d v="2012-04-06T05:00:00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d v="2014-01-12T06:00:00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d v="2018-09-11T05:00:00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d v="2012-09-22T05:00:0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d v="2014-08-24T05:00:00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d v="2017-09-12T05:00:00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d v="2019-04-09T05:00:00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d v="2017-11-17T06:00:00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d v="2015-09-18T05:00:0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d v="2011-09-22T05:00:00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d v="2014-01-26T06:00:00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d v="2014-06-16T05:00:00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d v="2015-04-17T05:00:0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d v="2014-10-05T05:00:00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d v="2014-11-27T06:00:0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d v="2015-11-24T06:00:0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d v="2019-05-13T05:00:00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d v="2018-09-19T05:00:00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d v="2016-08-14T05:00:00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d v="2010-05-12T05:00:00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d v="2010-08-27T05:00:00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d v="2015-02-03T06:00:0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d v="2011-10-26T05:00:00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d v="2013-11-29T06:00:00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d v="2018-01-12T06:00:0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d v="2011-08-12T05:00:00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d v="2011-06-19T05:00:00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d v="2013-03-07T06:00:00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d v="2014-06-07T05:00:00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d v="2012-09-28T05:00:00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d v="2015-04-21T05:00:0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d v="2018-02-25T06:00:00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d v="2015-06-12T05:00:0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d v="2012-04-06T05:00:00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d v="2019-06-17T05:00:00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d v="2014-09-07T05:00:00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d v="2011-11-08T06:00:00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d v="2016-06-13T05:00:00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d v="2017-07-25T05:00:00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d v="2013-01-01T06:00:00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d v="2018-12-16T06:00:00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d v="2014-06-09T05:00:00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d v="2017-02-17T06:00:00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d v="2012-10-19T05:00:0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d v="2016-05-12T05:00:00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d v="2010-03-25T05:00:00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d v="2019-10-05T05:00:00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d v="2013-12-30T06:00:00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d v="2015-12-08T06:00:0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d v="2019-03-27T05:00:00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d v="2019-04-27T05:00:00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d v="2015-09-23T05:00:0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d v="2018-12-08T06:00:00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d v="2017-10-20T05:00:0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d v="2017-10-08T05:00:00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d v="2017-08-01T05:00:00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d v="2010-12-22T06:00:00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d v="2013-06-10T05:00:00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d v="2019-02-22T06:00:00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d v="2012-06-17T05:00:00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d v="2017-08-03T05:00:00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d v="2013-05-18T05:00:0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d v="2015-10-05T05:00:0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d v="2016-08-31T05:00:00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d v="2016-09-03T05:00:00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d v="2010-11-15T06:00:00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d v="2017-09-21T05:00:00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d v="2013-03-17T05:00:00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d v="2010-03-22T05:00:00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d v="2017-10-04T05:00:00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d v="2019-06-15T05:00:00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d v="2010-09-09T05:00:0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d v="2019-05-03T05:00:00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d v="2018-05-13T05:00:00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d v="2014-05-23T05:00:00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d v="2013-02-23T06:00:00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d v="2014-12-02T06:00:00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d v="2016-03-04T06:00:00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d v="2013-06-04T05:00:00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d v="2019-03-12T05:00:00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d v="2014-06-27T05:00:00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d v="2018-04-08T05:00:0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d v="2015-09-14T05:00:0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d v="2018-07-29T05:00:00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d v="2017-06-23T05:00:00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d v="2010-08-06T05:00:00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d v="2015-07-07T05:00:0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d v="2010-03-25T05:00:00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d v="2014-07-25T05:00:00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d v="2011-10-02T05:00:00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d v="2017-01-17T06:00:00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d v="2011-04-03T05:00:00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d v="2018-10-17T05:00: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d v="2010-02-27T06:00:00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d v="2018-08-28T05:00:00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d v="2017-11-09T06:00:00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d v="2016-05-06T05:00:00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d v="2017-03-03T06:00:00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d v="2013-08-27T05:00:00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d v="2019-12-15T06:00:00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d v="2010-11-06T05:00:00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d v="2010-08-19T05:00:00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d v="2019-02-13T06:00:0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d v="2011-11-22T06:00:00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d v="2019-04-28T05:00:00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d v="2011-11-11T06:00:00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d v="2012-08-16T05:00:00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d v="2011-07-01T05:00:00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d v="2012-06-21T05:00:00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d v="2014-10-02T05:00:00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d v="2016-03-16T05:00:00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d v="2014-09-24T05:00:00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d v="2014-05-03T05:00:0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d v="2010-04-08T05:00:00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d v="2015-05-15T05:00:0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d v="2016-08-31T05:00:00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d v="2017-06-01T05:00:00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d v="2019-12-06T06:00:00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d v="2013-05-21T05:00:00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d v="2016-07-25T05:00:00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d v="2011-06-12T05:00:00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d v="2017-08-22T05:00:00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d v="2017-02-13T06:00:00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d v="2019-06-25T05:00:0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d v="2014-04-25T05:00:00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d v="2017-12-14T06:00:00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d v="2015-08-29T05:00:0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d v="2010-08-06T05:00:00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d v="2014-04-13T05:00:00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d v="2017-05-10T05:00:00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d v="2018-03-04T06:00:00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d v="2014-07-14T05:00:00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d v="2014-04-07T05:00:00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d v="2013-08-05T05:00:00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d v="2016-12-22T06:00:0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d v="2014-12-31T06:00:00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d v="2015-01-02T06:00:0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d v="2010-01-25T06:00:00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d v="2012-12-09T06:00:00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d v="2013-10-25T05:00:00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d v="2011-04-08T05:00:00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d v="2017-02-21T06:00:00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d v="2011-02-16T06:00:00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d v="2016-01-24T06:00:00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d v="2013-03-05T06:00:00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d v="2016-12-08T06:00:0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d v="2012-12-08T06:00:00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d v="2012-09-28T05:00:00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d v="2010-08-25T05:00:00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d v="2011-04-05T05:00:00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d v="2010-01-09T06:00:00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d v="2013-02-12T06:00:00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d v="2016-01-03T06:00:00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d v="2014-11-07T06:00:00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d v="2012-10-24T05:00:00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d v="2012-10-04T05:00:00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d v="2019-01-31T06:00:0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d v="2010-12-02T06:00:00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d v="2015-12-07T06:00:0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d v="2019-07-10T05:00:00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d v="2017-09-17T05:00:00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d v="2017-11-06T06:00:00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d v="2019-04-06T05:00:00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d v="2012-04-19T05:00:00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d v="2010-07-19T05:00:00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d v="2012-11-26T06:00:00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d v="2018-09-03T05:00:0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d v="2017-11-21T06:00:00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d v="2012-03-11T06:00:00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d v="2016-11-27T06:00:00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d v="2016-05-30T05:00:00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d v="2012-05-01T05:00:00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d v="2016-09-10T05:00:00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d v="2016-11-23T06:00:00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d v="2015-04-28T05:00:0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d v="2012-03-14T05:00:00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d v="2015-08-03T05:00:0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d v="2013-05-10T05:00:0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d v="2011-10-15T05:00:00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d v="2012-03-16T05:00:00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d v="2010-10-05T05:00:00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d v="2018-10-26T05:00:00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d v="2013-10-15T05:00:00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d v="2019-01-28T06:00:00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d v="2014-01-14T06:00:00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d v="2016-02-26T06:00:00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d v="2016-03-03T06:00:00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d v="2015-02-26T06:00:0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d v="2018-09-02T05:00:00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d v="2016-01-07T06:00:00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d v="2016-08-07T05:00:00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d v="2016-03-19T05:00:00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d v="2017-07-14T05:00:00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d v="2012-06-06T05:00:00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d v="2011-04-18T05:00:00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d v="2010-04-09T05:00: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d v="2011-02-16T06:00:00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d v="2013-10-25T05:00:00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d v="2012-02-27T06:00:00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d v="2019-03-12T05:00:00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d v="2014-05-24T05:00:00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d v="2019-11-19T06:00:00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d v="2017-05-14T05:00:00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d v="2014-02-14T06:00:00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d v="2010-08-12T05:00:00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d v="2011-04-01T05:00:00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d v="2010-11-25T06:00:00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d v="2014-03-27T05:00:0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d v="2015-06-21T05:00:0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d v="2018-06-16T05:00:00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d v="2015-12-26T06:00:0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d v="2019-08-28T05:00:00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d v="2018-11-30T06:00:00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d v="2016-12-12T06:00:00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d v="2017-12-08T06:00:00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d v="2011-12-19T06:00:00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d v="2013-03-28T05:00:00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d v="2018-11-20T06:00:00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d v="2018-01-10T06:00:00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d v="2019-11-15T06:00:0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d v="2010-12-15T06:00:00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d v="2019-11-11T06:00:00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d v="2011-10-05T05:00:00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d v="2017-08-02T05:00:00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d v="2011-12-12T06:00:00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d v="2015-08-28T05:00:0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d v="2013-07-20T05:00:00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d v="2013-11-19T06:00:00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d v="2018-01-22T06:00:00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d v="2015-07-09T05:00:0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d v="2015-02-11T06:00:0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d v="2017-02-16T06:00:00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d v="2017-07-14T05:00:00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d v="2015-05-20T05:00:0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d v="2015-08-24T05:00:0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d v="2015-11-07T06:00:0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d v="2019-07-05T05:00:00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d v="2017-01-22T06:00:00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d v="2012-01-14T06:00:0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d v="2015-09-03T05:00:0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d v="2018-08-10T05:00:00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d v="2011-08-27T05:00:00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d v="2011-01-01T06:00:00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d v="2017-10-07T05:00:00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d v="2011-01-27T06:00:00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d v="2011-12-27T06:00:00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d v="2018-03-05T06:00:00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d v="2016-12-29T06:00:00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d v="2011-01-03T06:00:00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d v="2014-10-18T05:00:0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d v="2010-10-13T05:00:00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d v="2013-02-03T06:00:00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d v="2019-04-15T05:00:00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d v="2015-02-08T06:00:0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d v="2015-01-08T06:00:0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d v="2017-08-17T05:00:00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d v="2019-01-11T06:00:00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d v="2014-07-06T05:00:00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d v="2019-10-22T05:00:00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d v="2018-05-21T05:00:0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d v="2011-10-27T05:00:00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d v="2013-06-23T05:00:00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d v="2015-06-08T05:00:0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d v="2017-10-16T05:00:00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d v="2019-02-13T06:00:0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d v="2017-02-10T06:00:00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d v="2019-03-29T05:00:00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d v="2010-06-26T05:00:00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d v="2012-06-12T05:00:00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d v="2012-01-04T06:00:00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d v="2010-10-28T05:00:0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d v="2014-01-14T06:00:00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d v="2011-01-06T06:00:00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d v="2017-07-17T05:00:00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d v="2013-07-29T05:00:00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d v="2011-12-08T06:00:00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d v="2018-10-05T05:00:00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d v="2013-05-23T05:00:00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d v="2018-05-08T05:00:00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d v="2011-02-02T06:00:00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d v="2019-10-27T05:00:00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d v="2010-05-12T05:00:00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d v="2017-11-14T06:00:00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d v="2018-06-04T05:00:00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d v="2013-01-30T06:00:00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d v="2019-10-13T05:00:00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d v="2016-06-20T05:00:00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d v="2017-04-18T05:00:00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d v="2015-04-28T05:00:0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d v="2017-05-29T05:00:00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d v="2014-01-03T06:00:0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d v="2018-11-27T06:00:00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d v="2010-04-20T05:00:00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d v="2012-01-13T06:00:00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d v="2011-01-17T06:00:00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d v="2018-11-03T05:00:00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d v="2012-05-06T05:00:00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d v="2011-12-22T06:00:00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d v="2017-06-25T05:00:00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d v="2017-06-29T05:00:00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d v="2010-04-17T05:00: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d v="2011-09-22T05:00:00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d v="2018-04-18T05:00:00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d v="2015-07-28T05:00:0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d v="2013-02-27T06:00:00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d v="2014-09-13T05:00:00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d v="2011-02-11T06:00:00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d v="2014-02-10T06:00:00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d v="2019-09-29T05:00:00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d v="2018-06-22T05:00:00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d v="2014-05-02T05:00:00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d v="2013-11-25T06:00:0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d v="2016-12-01T06:00:00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d v="2014-12-15T06:00:00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d v="2019-04-20T05:00:00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d v="2015-09-13T05:00:0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d v="2013-03-04T06:00:00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d v="2016-11-06T05:00:00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d v="2017-06-30T05:00:00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d v="2017-09-02T05:00:00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d v="2010-09-30T05:00:0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d v="2011-07-24T05:00:00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d v="2010-12-03T06:00:00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d v="2012-12-18T06:00:00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d v="2013-04-14T05:00:00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d v="2019-03-06T06:00:00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d v="2017-07-19T05:00:00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d v="2010-07-06T05:00:00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d v="2016-12-01T06:00:00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d v="2013-10-21T05:00:0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d v="2011-09-23T05:00:00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d v="2018-02-10T06:00:00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d v="2016-10-14T05:00:00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d v="2010-03-28T05:00:00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d v="2014-12-28T06:00:00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d v="2010-08-09T05:00:00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d v="2014-04-28T05:00:00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d v="2013-01-30T06:00:00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d v="2013-12-31T06:00:00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d v="2018-02-11T06:00:00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d v="2018-01-27T06:00:00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d v="2013-05-15T05:00:0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d v="2015-11-23T06:00:0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d v="2019-04-14T05:00:00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d v="2015-05-18T05:00:0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d v="2016-12-12T06:00:00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d v="2012-05-02T05:00:00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d v="2019-03-11T05:00:00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d v="2018-06-26T05:00:00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d v="2014-12-16T06:00:00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d v="2013-06-25T05:00:00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d v="2018-08-10T05:00:00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d v="2011-06-26T05:00:00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d v="2015-03-09T05:00:0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d v="2017-07-29T05:00:00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d v="2010-03-11T06:00:00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d v="2014-10-01T05:00:00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d v="2012-02-24T06:00:00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d v="2019-12-12T06:00:00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d v="2014-08-04T05:00:00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d v="2019-06-10T05:00:00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d v="2018-03-09T06:00:00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d v="2017-04-20T05:00:00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d v="2016-02-03T06:00:0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d v="2010-08-16T05:00:00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d v="2019-11-17T06:00:00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d v="2013-07-01T05:00:00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d v="2010-06-07T05:00:00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d v="2019-06-29T05:00:00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d v="2012-03-22T05:00:00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d v="2014-06-10T05:00:00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d v="2017-05-21T05:00:00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d v="2016-12-20T06:00:00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d v="2015-01-01T06:00:0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d v="2016-03-15T05:00:00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d v="2013-03-12T05:00:00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d v="2012-07-27T05:00:00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d v="2015-07-01T05:00:0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d v="2015-05-18T05:00:0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d v="2013-03-08T06:00:00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d v="2017-11-23T06:00:00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d v="2013-04-09T05:00:00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d v="2018-07-29T05:00:00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d v="2012-05-05T05:00:00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d v="2018-05-31T05:00:00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d v="2019-07-25T05:00:00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d v="2014-07-05T05:00:0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d v="2010-09-09T05:00:0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d v="2013-12-06T06:00:00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d v="2011-12-23T06:00:00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d v="2010-08-06T05:00:00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d v="2017-05-05T05:00:00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d v="2015-01-08T06:00:0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d v="2019-04-19T05:00:00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d v="2016-08-23T05:00:00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d v="2012-07-03T05:00:00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d v="2010-03-04T06:00:00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d v="2010-04-26T05:00:00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d v="2010-11-23T06:00:0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d v="2015-12-26T06:00:0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d v="2013-11-23T06:00:00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d v="2014-05-10T05:00:00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d v="2010-08-31T05:00:00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d v="2013-11-11T06:00:00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d v="2018-01-25T06:00:00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d v="2013-07-24T05:00:00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d v="2018-08-17T05:00:00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d v="2018-06-08T05:00:00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d v="2010-08-24T05:00: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d v="2018-08-30T05:00:00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d v="2013-09-22T05:00:00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d v="2019-07-01T05:00:00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d v="2018-05-05T05:00:00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d v="2015-06-10T05:00:0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d v="2016-01-22T06:00:00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d v="2013-09-11T05:00:00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d v="2016-01-08T06:00:00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d v="2019-12-25T06:00:00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d v="2018-09-17T05:00:0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d v="2016-04-01T05:00:00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d v="2013-05-28T05:00:00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d v="2012-02-29T06:00:00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d v="2014-12-20T06:00:00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d v="2016-11-26T06:00:00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d v="2011-01-02T06:00:00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d v="2016-12-19T06:00:00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d v="2014-04-02T05:00:00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d v="2011-09-06T05:00:0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d v="2015-10-02T05:00:0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d v="2016-02-24T06:00:00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d v="2016-08-02T05:00:00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d v="2011-11-18T06:00:00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d v="2011-10-17T05:00:00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d v="2019-03-12T05:00:00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d v="2018-11-13T06:00:00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d v="2015-03-15T05:00:0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d v="2011-11-15T06:00:00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d v="2016-02-24T06:00:00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d v="2014-07-10T05:00:00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d v="2010-07-15T05:00:0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d v="2011-01-11T06:00:00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d v="2014-12-20T06:00:00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d v="2015-06-19T05:00:0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d v="2015-09-28T05:00:0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d v="2014-05-02T05:00:00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d v="2019-12-07T06:00:00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d v="2014-05-20T05:00:00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d v="2017-11-01T05:00:00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d v="2011-03-11T06:00:00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d v="2011-12-01T06:00:00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d v="2011-08-07T05:00:00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d v="2014-02-26T06:00:00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d v="2011-04-29T05:00:0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d v="2015-06-10T05:00:0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d v="2012-02-20T06:00:00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d v="2012-04-25T05:00:00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d v="2010-03-18T05:00:00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d v="2010-11-17T06:00:00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d v="2019-01-19T06:00:00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d v="2010-03-25T05:00:00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d v="2015-07-05T05:00:0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d v="2014-12-21T06:00:00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d v="2010-07-14T05:00:00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d v="2014-05-30T05:00:00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d v="2014-03-26T05:00:00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d v="2016-06-27T05:00:0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d v="2010-03-16T05:00:00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d v="2016-03-05T06:00:00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d v="2019-11-17T06:00:00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d v="2010-06-15T05:00:00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d v="2015-02-12T06:00:0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d v="2013-07-30T05:00:00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d v="2014-05-30T05:00:00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d v="2015-06-05T05:00:0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d v="2019-04-18T05:00:00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d v="2011-01-22T06:00:00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d v="2015-10-03T05:00:0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d v="2016-03-07T06:00:00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d v="2014-03-23T05:00:00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d v="2019-03-06T06:00:00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d v="2019-01-16T06:00:0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d v="2012-12-16T06:00:00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d v="2013-07-25T05:00:00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d v="2010-10-23T05:00:00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d v="2017-08-26T05:00:00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d v="2017-01-11T06:00:00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d v="2016-04-29T05:00:00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d v="2013-09-20T05:00:00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d v="2014-06-04T05:00:00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d v="2013-05-02T05:00:00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d v="2011-05-06T05:00:0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d v="2016-07-08T05:00:00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d v="2016-09-13T05:00:00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d v="2018-04-15T05:00:00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d v="2015-07-16T05:00:0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d v="2015-01-25T06:00:0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d v="2020-01-27T06:00:0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d v="2010-09-28T05:00:00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d v="2010-06-16T05:00:00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d v="2010-10-04T05:00:00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d v="2016-07-06T05:00:00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d v="2019-05-01T05:00:0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d v="2019-03-26T05:00:00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d v="2014-11-02T05:00:00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d v="2015-11-07T06:00:0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d v="2017-03-25T05:00:00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d v="2013-02-09T06:00:00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d v="2012-01-18T06:00:00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d v="2016-11-14T06:00:00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d v="2010-07-27T05:00:00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d v="2018-07-28T05:00:00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d v="2016-01-18T06:00:00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d v="2017-02-20T06:00:0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d v="2018-12-17T06:00:00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d v="2017-03-01T06:00:00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d v="2018-12-18T06:00:00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d v="2018-09-26T05:00:00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d v="2013-03-13T05:00:00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d v="2017-07-06T05:00:00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d v="2010-10-20T05:00:00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d v="2014-07-08T05:00:00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d v="2014-02-22T06:00: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d v="2016-08-05T05:00:00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d v="2016-04-08T05:00:00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d v="2015-08-24T05:00:0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d v="2017-03-02T06:00:00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d v="2017-12-28T06:00:00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d v="2017-12-27T06:00:00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d v="2015-08-30T05:00:0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d v="2011-01-27T06:00:00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d v="2015-08-21T05:00:0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d v="2012-03-28T05:00:00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d v="2018-12-09T06:00:00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d v="2010-10-07T05:00:0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d v="2012-02-20T06:00:00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d v="2011-07-09T05:00:00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d v="2014-09-10T05:00:00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d v="2012-08-01T05:00:00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d v="2017-06-26T05:00:00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d v="2016-02-25T06:00:0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d v="2010-07-31T05:00:00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d v="2018-03-21T05:00:00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d v="2016-04-15T05:00:00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d v="2011-08-19T05:00:00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d v="2019-09-11T05:00:0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d v="2012-09-26T05:00:00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d v="2016-07-10T05:00:00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d v="2019-01-19T06:00:00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d v="2019-10-18T05:00:00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d v="2019-12-14T06:00:00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d v="2011-12-21T06:00:00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d v="2013-12-11T06:00:00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d v="2018-09-16T05:00:00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d v="2010-06-29T05:00:00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d v="2015-08-23T05:00:0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d v="2018-03-27T05:00:0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d v="2017-03-12T06:00:00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d v="2019-01-10T06:00:00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d v="2013-10-29T05:00:00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d v="2011-11-27T06:00:00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d v="2012-10-03T05:00:00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d v="2019-07-09T05:00:00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d v="2017-10-17T05:00:00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d v="2017-11-27T06:00:00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d v="2015-11-14T06:00:0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d v="2015-04-20T05:00:0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d v="2018-03-31T05:00:00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d v="2011-11-24T06:00:00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d v="2019-06-25T05:00:0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d v="2011-03-27T05:00:00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d v="2013-07-22T05:00:00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d v="2012-04-21T05:00:00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d v="2016-07-04T05:00:00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d v="2013-12-11T06:00:00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d v="2019-01-06T06:00:00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d v="2018-12-08T06:00:00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d v="2017-05-22T05:00:00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d v="2012-04-19T05:00:00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d v="2018-07-14T05:00:00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d v="2016-01-24T06:00:00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d v="2016-07-08T05:00:00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d v="2016-08-22T05:00:0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d v="2014-08-19T05:00:00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d v="2010-08-07T05:00:00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d v="2013-07-10T05:00:00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d v="2011-08-22T05:00:00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d v="2013-06-17T05:00:00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d v="2012-05-29T05:00:00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d v="2018-02-21T06:00:00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d v="2018-04-04T05:00:00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d v="2017-11-06T06:00:00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d v="2016-03-02T06:00:00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d v="2014-10-22T05:00:00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d v="2014-11-15T06:00:0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d v="2010-10-25T05:00:00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d v="2019-01-20T06:00:00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d v="2016-05-25T05:00:00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d v="2013-02-04T06:00:00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d v="2015-05-23T05:00:0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d v="2017-07-23T05:00:00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d v="2017-03-22T05:00:00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d v="2014-07-24T05:00:00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d v="2017-01-28T06:00:00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d v="2016-03-30T05:00:00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d v="2015-02-20T06:00:0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d v="2016-11-11T06:00:0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d v="2014-11-16T06:00:00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d v="2012-06-29T05:00:00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d v="2017-02-03T06:00:00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d v="2010-05-23T05:00:00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d v="2010-01-19T06:00:00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d v="2015-10-21T05:00:0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d v="2018-08-10T05:00:00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d v="2011-10-09T05:00:00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d v="2010-03-01T06:00:0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d v="2014-10-08T05:00:00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d v="2016-03-17T05:00:00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d v="2010-08-05T05:00:00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d v="2010-05-23T05:00:00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d v="2012-10-28T05:00:00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d v="2017-12-27T06:00:00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d v="2015-01-20T06:00:0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d v="2011-05-12T05:00:00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d v="2014-10-24T05:00:00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d v="2018-02-05T06:00:00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d v="2019-08-01T05:00:0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d v="2017-07-22T05:00:00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d v="2012-11-28T06:00:00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d v="2012-05-08T05:00:00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d v="2011-05-13T05:00:00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d v="2017-04-15T05:00:00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d v="2018-09-19T05:00:00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d v="2015-10-06T05:00:0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d v="2013-08-15T05:00:00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d v="2014-04-14T05:00:00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d v="2019-01-26T06:00:00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d v="2019-02-09T06:00: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d v="2017-04-13T05:00:00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d v="2016-05-23T05:00:00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d v="2014-11-06T06:00:00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d v="2019-07-04T05:00:00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d v="2011-09-23T05:00:00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d v="2011-08-13T05:00:00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d v="2015-08-14T05:00:0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d v="2016-07-22T05:00:00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d v="2010-10-31T05:00:00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d v="2011-03-01T06:00:00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d v="2013-12-17T06:00:0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d v="2016-03-06T06:00:00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d v="2019-04-27T05:00:00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d v="2018-03-27T05:00:0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d v="2011-05-21T05:00:00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d v="2012-10-20T05:00:00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d v="2014-05-27T05:00:00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d v="2010-02-14T06:00:00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d v="2016-12-11T06:00:00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d v="2013-06-26T05:00:00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d v="2013-06-25T05:00:00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d v="2017-12-22T06:00:00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d v="2016-11-01T05:00:00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d v="2014-08-08T05:00:00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d v="2018-12-30T06:00:0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d v="2012-05-31T05:00:00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d v="2016-01-30T06:00:00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d v="2015-06-12T05:00:0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d v="2019-12-31T06:00:00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d v="2019-07-04T05:00:00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d v="2019-01-27T06:00:00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d v="2018-01-02T06:00:00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d v="2014-11-15T06:00:0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d v="2012-03-05T06:00:00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d v="2019-10-15T05:00:00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d v="2016-05-17T05:00:00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d v="2017-11-28T06:00:0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d v="2016-01-09T06:00:00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d v="2012-08-27T05:00:00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d v="2016-05-27T05:00:00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d v="2017-11-29T06:00:00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d v="2014-02-10T06:00:00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d v="2019-05-04T05:00:00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d v="2019-01-21T06:00:00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d v="2012-11-24T06:00:00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d v="2018-07-29T05:00:00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d v="2017-02-28T06:00:00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d v="2014-02-28T06:00:00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d v="2014-09-10T05:00:00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d v="2010-06-19T05:00:0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d v="2017-07-25T05:00:00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d v="2010-12-13T06:00:00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d v="2011-05-03T05:00:00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d v="2018-08-28T05:00:00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d v="2015-06-09T05:00:0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d v="2018-01-03T06:00:00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d v="2012-03-26T05:00:00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d v="2015-10-22T05:00:0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d v="2011-02-14T06:00:00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d v="2013-06-23T05:00:00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d v="2015-02-28T06:00:0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d v="2010-02-05T06:00:00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d v="2011-03-27T05:00:00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d v="2018-09-27T05:00:0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d v="2014-03-17T05:00:00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d v="2014-07-16T05:00:00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d v="2016-02-19T06:00:00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d v="2018-06-15T05:00:00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d v="2018-08-26T05:00:00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d v="2012-01-22T06:00:00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d v="2018-05-15T05:00:00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d v="2018-07-21T05:00:00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d v="2018-01-07T06:00:00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d v="2010-06-12T05:00:0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d v="2012-02-09T06:00:00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d v="2011-11-19T06:00:00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d v="2012-05-02T05:00:00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d v="2011-07-16T05:00:00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d v="2011-06-20T05:00:00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d v="2019-11-18T06:00:00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d v="2011-06-18T05:00:00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d v="2012-04-24T05:00:00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d v="2012-02-05T06:00:00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d v="2018-04-21T05:00:00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d v="2013-03-01T06:00:0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d v="2019-02-19T06:00:00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d v="2010-03-21T05:00:00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d v="2011-08-01T05:00:00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d v="2015-06-17T05:00:0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d v="2014-09-15T05:00:00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d v="2011-05-08T05:00:00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d v="2013-10-12T05:00:00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d v="2010-06-21T05:00:0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d v="2015-08-24T05:00:0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d v="2017-11-01T05:00:00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d v="2018-09-03T05:00:0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d v="2014-01-08T06:00:00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d v="2010-04-23T05:00:00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d v="2011-01-13T06:00:00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d v="2019-06-08T05:00:00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d v="2016-07-26T05:00:00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d v="2020-01-15T06:00:0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d v="2017-02-22T06:00:00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d v="2019-07-21T05:00:00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d v="2015-07-09T05:00:0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d v="2015-01-21T06:00:0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d v="2010-05-25T05:00:0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d v="2014-05-04T05:00:00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d v="2010-06-06T05:00:00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d v="2010-08-26T05:00:00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d v="2015-07-17T05:00:0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d v="2017-04-11T05:00:00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d v="2014-03-12T05:00:00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d v="2019-06-24T05:00:00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d v="2011-12-03T06:00:00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d v="2010-05-21T05:00:00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d v="2015-06-15T05:00: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d v="2013-07-11T05:00:00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d v="2018-02-03T06:00:00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d v="2011-07-14T05:00:00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d v="2019-04-28T05:00:00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d v="2019-12-16T06:00:00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d v="2013-10-07T05:00:00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d v="2014-09-19T05:00:00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d v="2018-07-17T05:00:00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d v="2016-01-30T06:00:00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d v="2012-05-05T05:00:00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d v="2012-10-04T05:00:00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d v="2013-09-19T05:00:00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d v="2017-05-13T05:00:00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d v="2011-04-27T05:00:00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d v="2012-05-02T05:00:00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d v="2018-06-04T05:00:00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d v="2015-01-22T06:00:0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d v="2019-09-09T05:00:00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d v="2012-09-05T05:00:00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d v="2019-05-12T05:00:00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d v="2013-08-04T05:00:00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d v="2017-08-29T05:00:0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d v="2014-12-18T06:00:00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d v="2011-06-28T05:00:00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d v="2012-07-27T05:00:00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d v="2017-10-14T05:00:00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d v="2019-02-07T06:00:00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d v="2012-02-12T06:00:00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d v="2010-07-14T05:00:00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d v="2019-10-31T05:00:0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d v="2017-09-22T05:00:00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d v="2016-05-12T05:00:00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d v="2012-07-12T05:00:00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d v="2013-12-29T06:00:00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d v="2017-05-03T05:00:00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d v="2015-02-25T06:00:0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d v="2014-06-28T05:00:00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d v="2014-03-11T05:00:00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d v="2013-04-08T05:00:00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d v="2016-02-22T06:00:00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d v="2015-07-24T05:00:0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d v="2019-07-22T05:00:00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d v="2015-11-26T06:00:0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d v="2018-06-12T05:00:00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d v="2011-05-07T05:00:00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d v="2012-12-01T06:00:00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d v="2011-01-09T06:00:00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d v="2011-01-25T06:00:00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d v="2014-09-24T05:00:00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d v="2017-02-10T06:00:00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d v="2012-04-05T05:00:00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d v="2011-06-16T05:00:00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d v="2014-09-26T05:00:0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d v="2014-12-12T06:00:00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d v="2015-04-18T05:00:0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d v="2019-04-16T05:00:00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d v="2016-12-26T06:00:00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d v="2016-08-09T05:00:00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d v="2015-12-20T06:00:0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d v="2012-09-22T05:00:0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d v="2012-11-25T06:00:00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d v="2015-12-22T06:00:0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d v="2012-02-16T06:00:00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d v="2010-06-21T05:00:0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d v="2010-06-28T05:00:0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d v="2016-02-08T06:00:0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d v="2011-02-17T06:00:00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d v="2013-11-14T06:00:00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d v="2011-03-05T06:00:00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d v="2015-05-11T05:00:0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d v="2010-01-25T06:00:00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d v="2017-06-15T05:00:00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d v="2012-04-06T05:00:00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d v="2011-01-01T06:00:00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d v="2019-12-22T06:00:00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d v="2011-05-09T05:00:00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d v="2013-10-08T05:00:00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d v="2014-06-02T05:00:00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d v="2010-12-10T06:00:0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d v="2013-05-18T05:00:0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d v="2015-11-29T06:00:0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d v="2011-01-28T06:00:00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d v="2018-02-07T06:00:00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d v="2016-11-12T06:00:00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d v="2015-03-15T05:00:0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d v="2015-10-30T05:00:0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d v="2017-12-25T06:00:00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d v="2011-07-19T05:00:00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d v="2019-08-04T05:00:00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d v="2019-09-08T05:00:00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d v="2013-12-06T06:00:00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d v="2011-04-05T05:00:00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d v="2017-04-27T05:00:00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d v="2016-11-12T06:00:00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d v="2019-04-16T05:00:00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d v="2016-03-03T06:00:00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d v="2014-09-25T05:00:0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d v="2018-05-07T05:00:00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d v="2014-10-17T05:00:00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d v="2018-11-04T05:00:00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d v="2013-01-02T06:00:00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d v="2014-01-20T06:00:00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d v="2010-02-11T06:00:00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d v="2016-06-29T05:00:00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16660-5CEA-4093-B425-EDBF5A7243C8}" name="PivotTable4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6"/>
        <item x="8"/>
        <item x="1"/>
        <item x="7"/>
        <item x="5"/>
        <item x="2"/>
        <item x="3"/>
        <item h="1" m="1" x="10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002DBB-AFBA-411D-8B6C-22022AF817B2}" name="PivotTable5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4"/>
        <item x="0"/>
        <item x="6"/>
        <item x="8"/>
        <item x="1"/>
        <item x="7"/>
        <item x="5"/>
        <item x="2"/>
        <item x="3"/>
        <item m="1" x="10"/>
        <item x="9"/>
        <item t="default"/>
      </items>
    </pivotField>
    <pivotField axis="axisRow" showAll="0">
      <items count="27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m="1" x="25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651B5-E330-410F-A56F-6A5FE104DBE5}" name="PivotTable4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17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numFmtId="1"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7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EA6E-C46D-44E8-BC6D-0F57B63B8249}">
  <sheetPr codeName="Sheet1"/>
  <dimension ref="A1:F14"/>
  <sheetViews>
    <sheetView zoomScale="90" zoomScaleNormal="90" workbookViewId="0">
      <selection activeCell="J17" sqref="J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6</v>
      </c>
      <c r="B1" t="s">
        <v>2068</v>
      </c>
    </row>
    <row r="3" spans="1:6" x14ac:dyDescent="0.35">
      <c r="A3" s="4" t="s">
        <v>2069</v>
      </c>
      <c r="B3" s="4" t="s">
        <v>2070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2034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35">
      <c r="A6" s="5" t="s">
        <v>2035</v>
      </c>
      <c r="B6" s="18">
        <v>4</v>
      </c>
      <c r="C6" s="18">
        <v>20</v>
      </c>
      <c r="D6" s="18"/>
      <c r="E6" s="18">
        <v>22</v>
      </c>
      <c r="F6" s="18">
        <v>46</v>
      </c>
    </row>
    <row r="7" spans="1:6" x14ac:dyDescent="0.35">
      <c r="A7" s="5" t="s">
        <v>2036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35">
      <c r="A8" s="5" t="s">
        <v>2037</v>
      </c>
      <c r="B8" s="18"/>
      <c r="C8" s="18"/>
      <c r="D8" s="18"/>
      <c r="E8" s="18">
        <v>4</v>
      </c>
      <c r="F8" s="18">
        <v>4</v>
      </c>
    </row>
    <row r="9" spans="1:6" x14ac:dyDescent="0.35">
      <c r="A9" s="5" t="s">
        <v>2038</v>
      </c>
      <c r="B9" s="18">
        <v>10</v>
      </c>
      <c r="C9" s="18">
        <v>66</v>
      </c>
      <c r="D9" s="18"/>
      <c r="E9" s="18">
        <v>99</v>
      </c>
      <c r="F9" s="18">
        <v>175</v>
      </c>
    </row>
    <row r="10" spans="1:6" x14ac:dyDescent="0.35">
      <c r="A10" s="5" t="s">
        <v>2039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35">
      <c r="A11" s="5" t="s">
        <v>2040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35">
      <c r="A12" s="5" t="s">
        <v>2041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35">
      <c r="A13" s="5" t="s">
        <v>2042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35">
      <c r="A14" s="5" t="s">
        <v>2043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FC49-133B-4C45-8E82-F9FF5052D826}">
  <sheetPr codeName="Sheet2"/>
  <dimension ref="A1:F30"/>
  <sheetViews>
    <sheetView topLeftCell="A4" zoomScale="83" zoomScaleNormal="83" workbookViewId="0">
      <selection activeCell="G9" sqref="G9"/>
    </sheetView>
  </sheetViews>
  <sheetFormatPr defaultRowHeight="15.5" x14ac:dyDescent="0.35"/>
  <cols>
    <col min="1" max="1" width="17.4140625" bestFit="1" customWidth="1"/>
    <col min="2" max="2" width="15.7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0.9140625" bestFit="1" customWidth="1"/>
    <col min="7" max="7" width="10.58203125" bestFit="1" customWidth="1"/>
  </cols>
  <sheetData>
    <row r="1" spans="1:6" x14ac:dyDescent="0.35">
      <c r="A1" s="4" t="s">
        <v>6</v>
      </c>
      <c r="B1" t="s">
        <v>2068</v>
      </c>
    </row>
    <row r="2" spans="1:6" x14ac:dyDescent="0.35">
      <c r="A2" s="4" t="s">
        <v>2032</v>
      </c>
      <c r="B2" t="s">
        <v>2068</v>
      </c>
    </row>
    <row r="4" spans="1:6" x14ac:dyDescent="0.35">
      <c r="A4" s="4" t="s">
        <v>2069</v>
      </c>
      <c r="B4" s="4" t="s">
        <v>2070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5" t="s">
        <v>2044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35">
      <c r="A7" s="5" t="s">
        <v>2045</v>
      </c>
      <c r="B7" s="18"/>
      <c r="C7" s="18"/>
      <c r="D7" s="18"/>
      <c r="E7" s="18">
        <v>4</v>
      </c>
      <c r="F7" s="18">
        <v>4</v>
      </c>
    </row>
    <row r="8" spans="1:6" x14ac:dyDescent="0.35">
      <c r="A8" s="5" t="s">
        <v>2046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35">
      <c r="A9" s="5" t="s">
        <v>2047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35">
      <c r="A10" s="5" t="s">
        <v>2048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35">
      <c r="A11" s="5" t="s">
        <v>2049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35">
      <c r="A12" s="5" t="s">
        <v>2050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35">
      <c r="A13" s="5" t="s">
        <v>2051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35">
      <c r="A14" s="5" t="s">
        <v>2052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35">
      <c r="A15" s="5" t="s">
        <v>2053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35">
      <c r="A16" s="5" t="s">
        <v>2054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35">
      <c r="A17" s="5" t="s">
        <v>2055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35">
      <c r="A18" s="5" t="s">
        <v>2056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35">
      <c r="A19" s="5" t="s">
        <v>2057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35">
      <c r="A20" s="5" t="s">
        <v>2058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35">
      <c r="A21" s="5" t="s">
        <v>2059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35">
      <c r="A22" s="5" t="s">
        <v>2060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35">
      <c r="A23" s="5" t="s">
        <v>2061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35">
      <c r="A24" s="5" t="s">
        <v>2062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35">
      <c r="A25" s="5" t="s">
        <v>2063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35">
      <c r="A26" s="5" t="s">
        <v>2064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35">
      <c r="A27" s="5" t="s">
        <v>2065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35">
      <c r="A28" s="5" t="s">
        <v>2066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35">
      <c r="A29" s="5" t="s">
        <v>2067</v>
      </c>
      <c r="B29" s="18"/>
      <c r="C29" s="18"/>
      <c r="D29" s="18"/>
      <c r="E29" s="18">
        <v>3</v>
      </c>
      <c r="F29" s="18">
        <v>3</v>
      </c>
    </row>
    <row r="30" spans="1:6" x14ac:dyDescent="0.35">
      <c r="A30" s="5" t="s">
        <v>2043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2998-64B8-46AD-8B34-BC960ABD92DD}">
  <dimension ref="A1:E17"/>
  <sheetViews>
    <sheetView workbookViewId="0">
      <selection activeCell="B9" sqref="B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4" t="s">
        <v>2032</v>
      </c>
      <c r="B1" t="s">
        <v>2068</v>
      </c>
    </row>
    <row r="3" spans="1:5" x14ac:dyDescent="0.35">
      <c r="A3" s="4" t="s">
        <v>2069</v>
      </c>
      <c r="B3" s="4" t="s">
        <v>2070</v>
      </c>
    </row>
    <row r="4" spans="1:5" x14ac:dyDescent="0.35">
      <c r="A4" s="4" t="s">
        <v>2033</v>
      </c>
      <c r="B4" t="s">
        <v>74</v>
      </c>
      <c r="C4" t="s">
        <v>14</v>
      </c>
      <c r="D4" t="s">
        <v>20</v>
      </c>
      <c r="E4" t="s">
        <v>2043</v>
      </c>
    </row>
    <row r="5" spans="1:5" x14ac:dyDescent="0.35">
      <c r="A5" s="5" t="s">
        <v>2073</v>
      </c>
      <c r="B5" s="18">
        <v>6</v>
      </c>
      <c r="C5" s="18">
        <v>36</v>
      </c>
      <c r="D5" s="18">
        <v>49</v>
      </c>
      <c r="E5" s="18">
        <v>91</v>
      </c>
    </row>
    <row r="6" spans="1:5" x14ac:dyDescent="0.35">
      <c r="A6" s="5" t="s">
        <v>2074</v>
      </c>
      <c r="B6" s="18">
        <v>7</v>
      </c>
      <c r="C6" s="18">
        <v>28</v>
      </c>
      <c r="D6" s="18">
        <v>44</v>
      </c>
      <c r="E6" s="18">
        <v>79</v>
      </c>
    </row>
    <row r="7" spans="1:5" x14ac:dyDescent="0.35">
      <c r="A7" s="5" t="s">
        <v>2075</v>
      </c>
      <c r="B7" s="18">
        <v>4</v>
      </c>
      <c r="C7" s="18">
        <v>33</v>
      </c>
      <c r="D7" s="18">
        <v>49</v>
      </c>
      <c r="E7" s="18">
        <v>86</v>
      </c>
    </row>
    <row r="8" spans="1:5" x14ac:dyDescent="0.35">
      <c r="A8" s="5" t="s">
        <v>2076</v>
      </c>
      <c r="B8" s="18">
        <v>1</v>
      </c>
      <c r="C8" s="18">
        <v>30</v>
      </c>
      <c r="D8" s="18">
        <v>46</v>
      </c>
      <c r="E8" s="18">
        <v>77</v>
      </c>
    </row>
    <row r="9" spans="1:5" x14ac:dyDescent="0.35">
      <c r="A9" s="5" t="s">
        <v>2077</v>
      </c>
      <c r="B9" s="18">
        <v>3</v>
      </c>
      <c r="C9" s="18">
        <v>35</v>
      </c>
      <c r="D9" s="18">
        <v>46</v>
      </c>
      <c r="E9" s="18">
        <v>84</v>
      </c>
    </row>
    <row r="10" spans="1:5" x14ac:dyDescent="0.35">
      <c r="A10" s="5" t="s">
        <v>2078</v>
      </c>
      <c r="B10" s="18">
        <v>3</v>
      </c>
      <c r="C10" s="18">
        <v>28</v>
      </c>
      <c r="D10" s="18">
        <v>55</v>
      </c>
      <c r="E10" s="18">
        <v>86</v>
      </c>
    </row>
    <row r="11" spans="1:5" x14ac:dyDescent="0.35">
      <c r="A11" s="5" t="s">
        <v>2079</v>
      </c>
      <c r="B11" s="18">
        <v>4</v>
      </c>
      <c r="C11" s="18">
        <v>31</v>
      </c>
      <c r="D11" s="18">
        <v>58</v>
      </c>
      <c r="E11" s="18">
        <v>93</v>
      </c>
    </row>
    <row r="12" spans="1:5" x14ac:dyDescent="0.35">
      <c r="A12" s="5" t="s">
        <v>2080</v>
      </c>
      <c r="B12" s="18">
        <v>8</v>
      </c>
      <c r="C12" s="18">
        <v>35</v>
      </c>
      <c r="D12" s="18">
        <v>41</v>
      </c>
      <c r="E12" s="18">
        <v>84</v>
      </c>
    </row>
    <row r="13" spans="1:5" x14ac:dyDescent="0.35">
      <c r="A13" s="5" t="s">
        <v>2081</v>
      </c>
      <c r="B13" s="18">
        <v>5</v>
      </c>
      <c r="C13" s="18">
        <v>23</v>
      </c>
      <c r="D13" s="18">
        <v>45</v>
      </c>
      <c r="E13" s="18">
        <v>73</v>
      </c>
    </row>
    <row r="14" spans="1:5" x14ac:dyDescent="0.35">
      <c r="A14" s="5" t="s">
        <v>2082</v>
      </c>
      <c r="B14" s="18">
        <v>6</v>
      </c>
      <c r="C14" s="18">
        <v>26</v>
      </c>
      <c r="D14" s="18">
        <v>45</v>
      </c>
      <c r="E14" s="18">
        <v>77</v>
      </c>
    </row>
    <row r="15" spans="1:5" x14ac:dyDescent="0.35">
      <c r="A15" s="5" t="s">
        <v>2083</v>
      </c>
      <c r="B15" s="18">
        <v>3</v>
      </c>
      <c r="C15" s="18">
        <v>27</v>
      </c>
      <c r="D15" s="18">
        <v>45</v>
      </c>
      <c r="E15" s="18">
        <v>75</v>
      </c>
    </row>
    <row r="16" spans="1:5" x14ac:dyDescent="0.35">
      <c r="A16" s="5" t="s">
        <v>2084</v>
      </c>
      <c r="B16" s="18">
        <v>7</v>
      </c>
      <c r="C16" s="18">
        <v>32</v>
      </c>
      <c r="D16" s="18">
        <v>42</v>
      </c>
      <c r="E16" s="18">
        <v>81</v>
      </c>
    </row>
    <row r="17" spans="1:5" x14ac:dyDescent="0.35">
      <c r="A17" s="5" t="s">
        <v>2043</v>
      </c>
      <c r="B17" s="18">
        <v>57</v>
      </c>
      <c r="C17" s="18">
        <v>364</v>
      </c>
      <c r="D17" s="18">
        <v>565</v>
      </c>
      <c r="E17" s="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zoomScale="70" zoomScaleNormal="70" workbookViewId="0">
      <selection activeCell="F1" sqref="F1:F1048576"/>
    </sheetView>
  </sheetViews>
  <sheetFormatPr defaultColWidth="10.6640625" defaultRowHeight="15.5" x14ac:dyDescent="0.35"/>
  <cols>
    <col min="1" max="1" width="3.75" bestFit="1" customWidth="1"/>
    <col min="2" max="2" width="30.58203125" bestFit="1" customWidth="1"/>
    <col min="3" max="3" width="33.5" style="3" customWidth="1"/>
    <col min="4" max="4" width="7.5" bestFit="1" customWidth="1"/>
    <col min="5" max="5" width="7.58203125" bestFit="1" customWidth="1"/>
    <col min="6" max="6" width="14.6640625" bestFit="1" customWidth="1"/>
    <col min="7" max="7" width="9.1640625" bestFit="1" customWidth="1"/>
    <col min="8" max="8" width="13.1640625" bestFit="1" customWidth="1"/>
    <col min="9" max="9" width="16.1640625" bestFit="1" customWidth="1"/>
    <col min="10" max="10" width="7.4140625" bestFit="1" customWidth="1"/>
    <col min="11" max="11" width="8.1640625" bestFit="1" customWidth="1"/>
    <col min="12" max="12" width="14.5" style="10" bestFit="1" customWidth="1"/>
    <col min="13" max="13" width="25.1640625" style="8" bestFit="1" customWidth="1"/>
    <col min="14" max="14" width="14.5" style="10" bestFit="1" customWidth="1"/>
    <col min="15" max="15" width="24.5" style="8" bestFit="1" customWidth="1"/>
    <col min="16" max="16" width="9" bestFit="1" customWidth="1"/>
    <col min="17" max="17" width="8.33203125" bestFit="1" customWidth="1"/>
    <col min="18" max="18" width="28.5" bestFit="1" customWidth="1"/>
    <col min="19" max="19" width="13.832031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9" t="s">
        <v>8</v>
      </c>
      <c r="M1" s="7" t="s">
        <v>2072</v>
      </c>
      <c r="N1" s="9" t="s">
        <v>9</v>
      </c>
      <c r="O1" s="7" t="s">
        <v>2071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 s="10">
        <v>1448690400</v>
      </c>
      <c r="M2" s="6">
        <f>(((L2/60)/60)/24)+DATE(1970,1,1)</f>
        <v>42336.25</v>
      </c>
      <c r="N2" s="10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 s="10">
        <v>1408424400</v>
      </c>
      <c r="M3" s="6">
        <f t="shared" ref="M3:M66" si="2">(((L3/60)/60)/24)+DATE(1970,1,1)</f>
        <v>41870.208333333336</v>
      </c>
      <c r="N3" s="10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 s="10">
        <v>1384668000</v>
      </c>
      <c r="M4" s="6">
        <f t="shared" si="2"/>
        <v>41595.25</v>
      </c>
      <c r="N4" s="10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 s="10">
        <v>1565499600</v>
      </c>
      <c r="M5" s="6">
        <f t="shared" si="2"/>
        <v>43688.208333333328</v>
      </c>
      <c r="N5" s="10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 s="10">
        <v>1547964000</v>
      </c>
      <c r="M6" s="6">
        <f t="shared" si="2"/>
        <v>43485.25</v>
      </c>
      <c r="N6" s="10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 s="10">
        <v>1346130000</v>
      </c>
      <c r="M7" s="6">
        <f t="shared" si="2"/>
        <v>41149.208333333336</v>
      </c>
      <c r="N7" s="10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 s="10">
        <v>1505278800</v>
      </c>
      <c r="M8" s="6">
        <f t="shared" si="2"/>
        <v>42991.208333333328</v>
      </c>
      <c r="N8" s="10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 s="10">
        <v>1439442000</v>
      </c>
      <c r="M9" s="6">
        <f t="shared" si="2"/>
        <v>42229.208333333328</v>
      </c>
      <c r="N9" s="10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 s="10">
        <v>1281330000</v>
      </c>
      <c r="M10" s="6">
        <f t="shared" si="2"/>
        <v>40399.208333333336</v>
      </c>
      <c r="N10" s="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 s="10">
        <v>1379566800</v>
      </c>
      <c r="M11" s="6">
        <f t="shared" si="2"/>
        <v>41536.208333333336</v>
      </c>
      <c r="N11" s="10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 s="10">
        <v>1281762000</v>
      </c>
      <c r="M12" s="6">
        <f t="shared" si="2"/>
        <v>40404.208333333336</v>
      </c>
      <c r="N12" s="10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 s="10">
        <v>1285045200</v>
      </c>
      <c r="M13" s="6">
        <f t="shared" si="2"/>
        <v>40442.208333333336</v>
      </c>
      <c r="N13" s="10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 s="10">
        <v>1571720400</v>
      </c>
      <c r="M14" s="6">
        <f t="shared" si="2"/>
        <v>43760.208333333328</v>
      </c>
      <c r="N14" s="10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 s="10">
        <v>1465621200</v>
      </c>
      <c r="M15" s="6">
        <f t="shared" si="2"/>
        <v>42532.208333333328</v>
      </c>
      <c r="N15" s="10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 s="10">
        <v>1331013600</v>
      </c>
      <c r="M16" s="6">
        <f t="shared" si="2"/>
        <v>40974.25</v>
      </c>
      <c r="N16" s="10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 s="10">
        <v>1575957600</v>
      </c>
      <c r="M17" s="6">
        <f t="shared" si="2"/>
        <v>43809.25</v>
      </c>
      <c r="N17" s="10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 s="10">
        <v>1390370400</v>
      </c>
      <c r="M18" s="6">
        <f t="shared" si="2"/>
        <v>41661.25</v>
      </c>
      <c r="N18" s="10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 s="10">
        <v>1294812000</v>
      </c>
      <c r="M19" s="6">
        <f t="shared" si="2"/>
        <v>40555.25</v>
      </c>
      <c r="N19" s="10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 s="10">
        <v>1536382800</v>
      </c>
      <c r="M20" s="6">
        <f t="shared" si="2"/>
        <v>43351.208333333328</v>
      </c>
      <c r="N20" s="1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 s="10">
        <v>1551679200</v>
      </c>
      <c r="M21" s="6">
        <f t="shared" si="2"/>
        <v>43528.25</v>
      </c>
      <c r="N21" s="10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 s="10">
        <v>1406523600</v>
      </c>
      <c r="M22" s="6">
        <f t="shared" si="2"/>
        <v>41848.208333333336</v>
      </c>
      <c r="N22" s="10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 s="10">
        <v>1313384400</v>
      </c>
      <c r="M23" s="6">
        <f t="shared" si="2"/>
        <v>40770.208333333336</v>
      </c>
      <c r="N23" s="10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 s="10">
        <v>1522731600</v>
      </c>
      <c r="M24" s="6">
        <f t="shared" si="2"/>
        <v>43193.208333333328</v>
      </c>
      <c r="N24" s="10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 s="10">
        <v>1550124000</v>
      </c>
      <c r="M25" s="6">
        <f t="shared" si="2"/>
        <v>43510.25</v>
      </c>
      <c r="N25" s="10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 s="10">
        <v>1403326800</v>
      </c>
      <c r="M26" s="6">
        <f t="shared" si="2"/>
        <v>41811.208333333336</v>
      </c>
      <c r="N26" s="10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 s="10">
        <v>1305694800</v>
      </c>
      <c r="M27" s="6">
        <f t="shared" si="2"/>
        <v>40681.208333333336</v>
      </c>
      <c r="N27" s="10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 s="10">
        <v>1533013200</v>
      </c>
      <c r="M28" s="6">
        <f t="shared" si="2"/>
        <v>43312.208333333328</v>
      </c>
      <c r="N28" s="10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 s="10">
        <v>1443848400</v>
      </c>
      <c r="M29" s="6">
        <f t="shared" si="2"/>
        <v>42280.208333333328</v>
      </c>
      <c r="N29" s="10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 s="10">
        <v>1265695200</v>
      </c>
      <c r="M30" s="6">
        <f t="shared" si="2"/>
        <v>40218.25</v>
      </c>
      <c r="N30" s="1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 s="10">
        <v>1532062800</v>
      </c>
      <c r="M31" s="6">
        <f t="shared" si="2"/>
        <v>43301.208333333328</v>
      </c>
      <c r="N31" s="10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 s="10">
        <v>1558674000</v>
      </c>
      <c r="M32" s="6">
        <f t="shared" si="2"/>
        <v>43609.208333333328</v>
      </c>
      <c r="N32" s="10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 s="10">
        <v>1451973600</v>
      </c>
      <c r="M33" s="6">
        <f t="shared" si="2"/>
        <v>42374.25</v>
      </c>
      <c r="N33" s="10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 s="10">
        <v>1515564000</v>
      </c>
      <c r="M34" s="6">
        <f t="shared" si="2"/>
        <v>43110.25</v>
      </c>
      <c r="N34" s="10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 s="10">
        <v>1412485200</v>
      </c>
      <c r="M35" s="6">
        <f t="shared" si="2"/>
        <v>41917.208333333336</v>
      </c>
      <c r="N35" s="10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 s="10">
        <v>1490245200</v>
      </c>
      <c r="M36" s="6">
        <f t="shared" si="2"/>
        <v>42817.208333333328</v>
      </c>
      <c r="N36" s="10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 s="10">
        <v>1547877600</v>
      </c>
      <c r="M37" s="6">
        <f t="shared" si="2"/>
        <v>43484.25</v>
      </c>
      <c r="N37" s="10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 s="10">
        <v>1298700000</v>
      </c>
      <c r="M38" s="6">
        <f t="shared" si="2"/>
        <v>40600.25</v>
      </c>
      <c r="N38" s="10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 s="10">
        <v>1570338000</v>
      </c>
      <c r="M39" s="6">
        <f t="shared" si="2"/>
        <v>43744.208333333328</v>
      </c>
      <c r="N39" s="10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 s="10">
        <v>1287378000</v>
      </c>
      <c r="M40" s="6">
        <f t="shared" si="2"/>
        <v>40469.208333333336</v>
      </c>
      <c r="N40" s="1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 s="10">
        <v>1361772000</v>
      </c>
      <c r="M41" s="6">
        <f t="shared" si="2"/>
        <v>41330.25</v>
      </c>
      <c r="N41" s="10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 s="10">
        <v>1275714000</v>
      </c>
      <c r="M42" s="6">
        <f t="shared" si="2"/>
        <v>40334.208333333336</v>
      </c>
      <c r="N42" s="10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 s="10">
        <v>1346734800</v>
      </c>
      <c r="M43" s="6">
        <f t="shared" si="2"/>
        <v>41156.208333333336</v>
      </c>
      <c r="N43" s="10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 s="10">
        <v>1309755600</v>
      </c>
      <c r="M44" s="6">
        <f t="shared" si="2"/>
        <v>40728.208333333336</v>
      </c>
      <c r="N44" s="10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 s="10">
        <v>1406178000</v>
      </c>
      <c r="M45" s="6">
        <f t="shared" si="2"/>
        <v>41844.208333333336</v>
      </c>
      <c r="N45" s="10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 s="10">
        <v>1552798800</v>
      </c>
      <c r="M46" s="6">
        <f t="shared" si="2"/>
        <v>43541.208333333328</v>
      </c>
      <c r="N46" s="10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 s="10">
        <v>1478062800</v>
      </c>
      <c r="M47" s="6">
        <f t="shared" si="2"/>
        <v>42676.208333333328</v>
      </c>
      <c r="N47" s="10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 s="10">
        <v>1278565200</v>
      </c>
      <c r="M48" s="6">
        <f t="shared" si="2"/>
        <v>40367.208333333336</v>
      </c>
      <c r="N48" s="10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 s="10">
        <v>1396069200</v>
      </c>
      <c r="M49" s="6">
        <f t="shared" si="2"/>
        <v>41727.208333333336</v>
      </c>
      <c r="N49" s="10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 s="10">
        <v>1435208400</v>
      </c>
      <c r="M50" s="6">
        <f t="shared" si="2"/>
        <v>42180.208333333328</v>
      </c>
      <c r="N50" s="1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 s="10">
        <v>1571547600</v>
      </c>
      <c r="M51" s="6">
        <f t="shared" si="2"/>
        <v>43758.208333333328</v>
      </c>
      <c r="N51" s="10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 s="10">
        <v>1375333200</v>
      </c>
      <c r="M52" s="6">
        <f t="shared" si="2"/>
        <v>41487.208333333336</v>
      </c>
      <c r="N52" s="10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 s="10">
        <v>1332824400</v>
      </c>
      <c r="M53" s="6">
        <f t="shared" si="2"/>
        <v>40995.208333333336</v>
      </c>
      <c r="N53" s="10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 s="10">
        <v>1284526800</v>
      </c>
      <c r="M54" s="6">
        <f t="shared" si="2"/>
        <v>40436.208333333336</v>
      </c>
      <c r="N54" s="10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 s="10">
        <v>1400562000</v>
      </c>
      <c r="M55" s="6">
        <f t="shared" si="2"/>
        <v>41779.208333333336</v>
      </c>
      <c r="N55" s="10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 s="10">
        <v>1520748000</v>
      </c>
      <c r="M56" s="6">
        <f t="shared" si="2"/>
        <v>43170.25</v>
      </c>
      <c r="N56" s="10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 s="10">
        <v>1532926800</v>
      </c>
      <c r="M57" s="6">
        <f t="shared" si="2"/>
        <v>43311.208333333328</v>
      </c>
      <c r="N57" s="10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 s="10">
        <v>1420869600</v>
      </c>
      <c r="M58" s="6">
        <f t="shared" si="2"/>
        <v>42014.25</v>
      </c>
      <c r="N58" s="10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 s="10">
        <v>1504242000</v>
      </c>
      <c r="M59" s="6">
        <f t="shared" si="2"/>
        <v>42979.208333333328</v>
      </c>
      <c r="N59" s="10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 s="10">
        <v>1442811600</v>
      </c>
      <c r="M60" s="6">
        <f t="shared" si="2"/>
        <v>42268.208333333328</v>
      </c>
      <c r="N60" s="1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 s="10">
        <v>1497243600</v>
      </c>
      <c r="M61" s="6">
        <f t="shared" si="2"/>
        <v>42898.208333333328</v>
      </c>
      <c r="N61" s="10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 s="10">
        <v>1342501200</v>
      </c>
      <c r="M62" s="6">
        <f t="shared" si="2"/>
        <v>41107.208333333336</v>
      </c>
      <c r="N62" s="10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 s="10">
        <v>1298268000</v>
      </c>
      <c r="M63" s="6">
        <f t="shared" si="2"/>
        <v>40595.25</v>
      </c>
      <c r="N63" s="10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 s="10">
        <v>1433480400</v>
      </c>
      <c r="M64" s="6">
        <f t="shared" si="2"/>
        <v>42160.208333333328</v>
      </c>
      <c r="N64" s="10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 s="10">
        <v>1493355600</v>
      </c>
      <c r="M65" s="6">
        <f t="shared" si="2"/>
        <v>42853.208333333328</v>
      </c>
      <c r="N65" s="10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 s="10">
        <v>1530507600</v>
      </c>
      <c r="M66" s="6">
        <f t="shared" si="2"/>
        <v>43283.208333333328</v>
      </c>
      <c r="N66" s="10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IF(H67=0,0,ROUND(E67/H67,2))</f>
        <v>61.04</v>
      </c>
      <c r="J67" t="s">
        <v>21</v>
      </c>
      <c r="K67" t="s">
        <v>22</v>
      </c>
      <c r="L67" s="10">
        <v>1296108000</v>
      </c>
      <c r="M67" s="6">
        <f t="shared" ref="M67:M130" si="8">(((L67/60)/60)/24)+DATE(1970,1,1)</f>
        <v>40570.25</v>
      </c>
      <c r="N67" s="10">
        <v>1296712800</v>
      </c>
      <c r="O67" s="6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 s="10">
        <v>1428469200</v>
      </c>
      <c r="M68" s="6">
        <f t="shared" si="8"/>
        <v>42102.208333333328</v>
      </c>
      <c r="N68" s="10">
        <v>1428901200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 s="10">
        <v>1264399200</v>
      </c>
      <c r="M69" s="6">
        <f t="shared" si="8"/>
        <v>40203.25</v>
      </c>
      <c r="N69" s="10">
        <v>1264831200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 s="10">
        <v>1501131600</v>
      </c>
      <c r="M70" s="6">
        <f t="shared" si="8"/>
        <v>42943.208333333328</v>
      </c>
      <c r="N70" s="10">
        <v>1505192400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 s="10">
        <v>1292738400</v>
      </c>
      <c r="M71" s="6">
        <f t="shared" si="8"/>
        <v>40531.25</v>
      </c>
      <c r="N71" s="10">
        <v>1295676000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 s="10">
        <v>1288674000</v>
      </c>
      <c r="M72" s="6">
        <f t="shared" si="8"/>
        <v>40484.208333333336</v>
      </c>
      <c r="N72" s="10">
        <v>1292911200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 s="10">
        <v>1575093600</v>
      </c>
      <c r="M73" s="6">
        <f t="shared" si="8"/>
        <v>43799.25</v>
      </c>
      <c r="N73" s="10">
        <v>1575439200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 s="10">
        <v>1435726800</v>
      </c>
      <c r="M74" s="6">
        <f t="shared" si="8"/>
        <v>42186.208333333328</v>
      </c>
      <c r="N74" s="10">
        <v>1438837200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 s="10">
        <v>1480226400</v>
      </c>
      <c r="M75" s="6">
        <f t="shared" si="8"/>
        <v>42701.25</v>
      </c>
      <c r="N75" s="10">
        <v>1480485600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 s="10">
        <v>1459054800</v>
      </c>
      <c r="M76" s="6">
        <f t="shared" si="8"/>
        <v>42456.208333333328</v>
      </c>
      <c r="N76" s="10">
        <v>1459141200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 s="10">
        <v>1531630800</v>
      </c>
      <c r="M77" s="6">
        <f t="shared" si="8"/>
        <v>43296.208333333328</v>
      </c>
      <c r="N77" s="10">
        <v>1532322000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 s="10">
        <v>1421992800</v>
      </c>
      <c r="M78" s="6">
        <f t="shared" si="8"/>
        <v>42027.25</v>
      </c>
      <c r="N78" s="10">
        <v>1426222800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 s="10">
        <v>1285563600</v>
      </c>
      <c r="M79" s="6">
        <f t="shared" si="8"/>
        <v>40448.208333333336</v>
      </c>
      <c r="N79" s="10">
        <v>1286773200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 s="10">
        <v>1523854800</v>
      </c>
      <c r="M80" s="6">
        <f t="shared" si="8"/>
        <v>43206.208333333328</v>
      </c>
      <c r="N80" s="10">
        <v>1523941200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 s="10">
        <v>1529125200</v>
      </c>
      <c r="M81" s="6">
        <f t="shared" si="8"/>
        <v>43267.208333333328</v>
      </c>
      <c r="N81" s="10">
        <v>1529557200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 s="10">
        <v>1503982800</v>
      </c>
      <c r="M82" s="6">
        <f t="shared" si="8"/>
        <v>42976.208333333328</v>
      </c>
      <c r="N82" s="10">
        <v>1506574800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 s="10">
        <v>1511416800</v>
      </c>
      <c r="M83" s="6">
        <f t="shared" si="8"/>
        <v>43062.25</v>
      </c>
      <c r="N83" s="10">
        <v>1513576800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 s="10">
        <v>1547704800</v>
      </c>
      <c r="M84" s="6">
        <f t="shared" si="8"/>
        <v>43482.25</v>
      </c>
      <c r="N84" s="10">
        <v>1548309600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 s="10">
        <v>1469682000</v>
      </c>
      <c r="M85" s="6">
        <f t="shared" si="8"/>
        <v>42579.208333333328</v>
      </c>
      <c r="N85" s="10">
        <v>1471582800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 s="10">
        <v>1343451600</v>
      </c>
      <c r="M86" s="6">
        <f t="shared" si="8"/>
        <v>41118.208333333336</v>
      </c>
      <c r="N86" s="10">
        <v>1344315600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 s="10">
        <v>1315717200</v>
      </c>
      <c r="M87" s="6">
        <f t="shared" si="8"/>
        <v>40797.208333333336</v>
      </c>
      <c r="N87" s="10">
        <v>1316408400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 s="10">
        <v>1430715600</v>
      </c>
      <c r="M88" s="6">
        <f t="shared" si="8"/>
        <v>42128.208333333328</v>
      </c>
      <c r="N88" s="10">
        <v>1431838800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 s="10">
        <v>1299564000</v>
      </c>
      <c r="M89" s="6">
        <f t="shared" si="8"/>
        <v>40610.25</v>
      </c>
      <c r="N89" s="10">
        <v>1300510800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 s="10">
        <v>1429160400</v>
      </c>
      <c r="M90" s="6">
        <f t="shared" si="8"/>
        <v>42110.208333333328</v>
      </c>
      <c r="N90" s="10">
        <v>1431061200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 s="10">
        <v>1271307600</v>
      </c>
      <c r="M91" s="6">
        <f t="shared" si="8"/>
        <v>40283.208333333336</v>
      </c>
      <c r="N91" s="10">
        <v>1271480400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 s="10">
        <v>1456380000</v>
      </c>
      <c r="M92" s="6">
        <f t="shared" si="8"/>
        <v>42425.25</v>
      </c>
      <c r="N92" s="10">
        <v>1456380000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 s="10">
        <v>1470459600</v>
      </c>
      <c r="M93" s="6">
        <f t="shared" si="8"/>
        <v>42588.208333333328</v>
      </c>
      <c r="N93" s="10">
        <v>1472878800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 s="10">
        <v>1277269200</v>
      </c>
      <c r="M94" s="6">
        <f t="shared" si="8"/>
        <v>40352.208333333336</v>
      </c>
      <c r="N94" s="10">
        <v>1277355600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 s="10">
        <v>1350709200</v>
      </c>
      <c r="M95" s="6">
        <f t="shared" si="8"/>
        <v>41202.208333333336</v>
      </c>
      <c r="N95" s="10">
        <v>1351054800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 s="10">
        <v>1554613200</v>
      </c>
      <c r="M96" s="6">
        <f t="shared" si="8"/>
        <v>43562.208333333328</v>
      </c>
      <c r="N96" s="10">
        <v>1555563600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 s="10">
        <v>1571029200</v>
      </c>
      <c r="M97" s="6">
        <f t="shared" si="8"/>
        <v>43752.208333333328</v>
      </c>
      <c r="N97" s="10">
        <v>1571634000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 s="10">
        <v>1299736800</v>
      </c>
      <c r="M98" s="6">
        <f t="shared" si="8"/>
        <v>40612.25</v>
      </c>
      <c r="N98" s="10">
        <v>1300856400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 s="10">
        <v>1435208400</v>
      </c>
      <c r="M99" s="6">
        <f t="shared" si="8"/>
        <v>42180.208333333328</v>
      </c>
      <c r="N99" s="10">
        <v>1439874000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 s="10">
        <v>1437973200</v>
      </c>
      <c r="M100" s="6">
        <f t="shared" si="8"/>
        <v>42212.208333333328</v>
      </c>
      <c r="N100" s="10">
        <v>1438318800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 s="10">
        <v>1416895200</v>
      </c>
      <c r="M101" s="6">
        <f t="shared" si="8"/>
        <v>41968.25</v>
      </c>
      <c r="N101" s="10">
        <v>1419400800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 s="10">
        <v>1319000400</v>
      </c>
      <c r="M102" s="6">
        <f t="shared" si="8"/>
        <v>40835.208333333336</v>
      </c>
      <c r="N102" s="10">
        <v>1320555600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 s="10">
        <v>1424498400</v>
      </c>
      <c r="M103" s="6">
        <f t="shared" si="8"/>
        <v>42056.25</v>
      </c>
      <c r="N103" s="10">
        <v>1425103200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 s="10">
        <v>1526274000</v>
      </c>
      <c r="M104" s="6">
        <f t="shared" si="8"/>
        <v>43234.208333333328</v>
      </c>
      <c r="N104" s="10">
        <v>1526878800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 s="10">
        <v>1287896400</v>
      </c>
      <c r="M105" s="6">
        <f t="shared" si="8"/>
        <v>40475.208333333336</v>
      </c>
      <c r="N105" s="10">
        <v>1288674000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 s="10">
        <v>1495515600</v>
      </c>
      <c r="M106" s="6">
        <f t="shared" si="8"/>
        <v>42878.208333333328</v>
      </c>
      <c r="N106" s="10">
        <v>1495602000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 s="10">
        <v>1364878800</v>
      </c>
      <c r="M107" s="6">
        <f t="shared" si="8"/>
        <v>41366.208333333336</v>
      </c>
      <c r="N107" s="10">
        <v>1366434000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 s="10">
        <v>1567918800</v>
      </c>
      <c r="M108" s="6">
        <f t="shared" si="8"/>
        <v>43716.208333333328</v>
      </c>
      <c r="N108" s="10">
        <v>1568350800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 s="10">
        <v>1524459600</v>
      </c>
      <c r="M109" s="6">
        <f t="shared" si="8"/>
        <v>43213.208333333328</v>
      </c>
      <c r="N109" s="10">
        <v>1525928400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 s="10">
        <v>1333688400</v>
      </c>
      <c r="M110" s="6">
        <f t="shared" si="8"/>
        <v>41005.208333333336</v>
      </c>
      <c r="N110" s="10">
        <v>1336885200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 s="10">
        <v>1389506400</v>
      </c>
      <c r="M111" s="6">
        <f t="shared" si="8"/>
        <v>41651.25</v>
      </c>
      <c r="N111" s="10">
        <v>1389679200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 s="10">
        <v>1536642000</v>
      </c>
      <c r="M112" s="6">
        <f t="shared" si="8"/>
        <v>43354.208333333328</v>
      </c>
      <c r="N112" s="10">
        <v>1538283600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 s="10">
        <v>1348290000</v>
      </c>
      <c r="M113" s="6">
        <f t="shared" si="8"/>
        <v>41174.208333333336</v>
      </c>
      <c r="N113" s="10">
        <v>1348808400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 s="10">
        <v>1408856400</v>
      </c>
      <c r="M114" s="6">
        <f t="shared" si="8"/>
        <v>41875.208333333336</v>
      </c>
      <c r="N114" s="10">
        <v>1410152400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 s="10">
        <v>1505192400</v>
      </c>
      <c r="M115" s="6">
        <f t="shared" si="8"/>
        <v>42990.208333333328</v>
      </c>
      <c r="N115" s="10">
        <v>1505797200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 s="10">
        <v>1554786000</v>
      </c>
      <c r="M116" s="6">
        <f t="shared" si="8"/>
        <v>43564.208333333328</v>
      </c>
      <c r="N116" s="10">
        <v>1554872400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 s="10">
        <v>1510898400</v>
      </c>
      <c r="M117" s="6">
        <f t="shared" si="8"/>
        <v>43056.25</v>
      </c>
      <c r="N117" s="10">
        <v>1513922400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 s="10">
        <v>1442552400</v>
      </c>
      <c r="M118" s="6">
        <f t="shared" si="8"/>
        <v>42265.208333333328</v>
      </c>
      <c r="N118" s="10">
        <v>1442638800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 s="10">
        <v>1316667600</v>
      </c>
      <c r="M119" s="6">
        <f t="shared" si="8"/>
        <v>40808.208333333336</v>
      </c>
      <c r="N119" s="10">
        <v>1317186000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 s="10">
        <v>1390716000</v>
      </c>
      <c r="M120" s="6">
        <f t="shared" si="8"/>
        <v>41665.25</v>
      </c>
      <c r="N120" s="10">
        <v>1391234400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 s="10">
        <v>1402894800</v>
      </c>
      <c r="M121" s="6">
        <f t="shared" si="8"/>
        <v>41806.208333333336</v>
      </c>
      <c r="N121" s="10">
        <v>1404363600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 s="10">
        <v>1429246800</v>
      </c>
      <c r="M122" s="6">
        <f t="shared" si="8"/>
        <v>42111.208333333328</v>
      </c>
      <c r="N122" s="10">
        <v>1429592400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 s="10">
        <v>1412485200</v>
      </c>
      <c r="M123" s="6">
        <f t="shared" si="8"/>
        <v>41917.208333333336</v>
      </c>
      <c r="N123" s="10">
        <v>1413608400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 s="10">
        <v>1417068000</v>
      </c>
      <c r="M124" s="6">
        <f t="shared" si="8"/>
        <v>41970.25</v>
      </c>
      <c r="N124" s="10">
        <v>1419400800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 s="10">
        <v>1448344800</v>
      </c>
      <c r="M125" s="6">
        <f t="shared" si="8"/>
        <v>42332.25</v>
      </c>
      <c r="N125" s="10">
        <v>1448604000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 s="10">
        <v>1557723600</v>
      </c>
      <c r="M126" s="6">
        <f t="shared" si="8"/>
        <v>43598.208333333328</v>
      </c>
      <c r="N126" s="10">
        <v>1562302800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 s="10">
        <v>1537333200</v>
      </c>
      <c r="M127" s="6">
        <f t="shared" si="8"/>
        <v>43362.208333333328</v>
      </c>
      <c r="N127" s="10">
        <v>1537678800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 s="10">
        <v>1471150800</v>
      </c>
      <c r="M128" s="6">
        <f t="shared" si="8"/>
        <v>42596.208333333328</v>
      </c>
      <c r="N128" s="10">
        <v>1473570000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 s="10">
        <v>1273640400</v>
      </c>
      <c r="M129" s="6">
        <f t="shared" si="8"/>
        <v>40310.208333333336</v>
      </c>
      <c r="N129" s="10">
        <v>1273899600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 s="10">
        <v>1282885200</v>
      </c>
      <c r="M130" s="6">
        <f t="shared" si="8"/>
        <v>40417.208333333336</v>
      </c>
      <c r="N130" s="10">
        <v>1284008400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ROUND((E131/D131)*100,0)</f>
        <v>3</v>
      </c>
      <c r="G131" t="s">
        <v>74</v>
      </c>
      <c r="H131">
        <v>55</v>
      </c>
      <c r="I131">
        <f t="shared" ref="I131:I194" si="13">IF(H131=0,0,ROUND(E131/H131,2))</f>
        <v>86.47</v>
      </c>
      <c r="J131" t="s">
        <v>26</v>
      </c>
      <c r="K131" t="s">
        <v>27</v>
      </c>
      <c r="L131" s="10">
        <v>1422943200</v>
      </c>
      <c r="M131" s="6">
        <f t="shared" ref="M131:M194" si="14">(((L131/60)/60)/24)+DATE(1970,1,1)</f>
        <v>42038.25</v>
      </c>
      <c r="N131" s="10">
        <v>1425103200</v>
      </c>
      <c r="O131" s="6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 s="10">
        <v>1319605200</v>
      </c>
      <c r="M132" s="6">
        <f t="shared" si="14"/>
        <v>40842.208333333336</v>
      </c>
      <c r="N132" s="10">
        <v>1320991200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 s="10">
        <v>1385704800</v>
      </c>
      <c r="M133" s="6">
        <f t="shared" si="14"/>
        <v>41607.25</v>
      </c>
      <c r="N133" s="10">
        <v>1386828000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 s="10">
        <v>1515736800</v>
      </c>
      <c r="M134" s="6">
        <f t="shared" si="14"/>
        <v>43112.25</v>
      </c>
      <c r="N134" s="10">
        <v>1517119200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 s="10">
        <v>1313125200</v>
      </c>
      <c r="M135" s="6">
        <f t="shared" si="14"/>
        <v>40767.208333333336</v>
      </c>
      <c r="N135" s="10">
        <v>1315026000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 s="10">
        <v>1308459600</v>
      </c>
      <c r="M136" s="6">
        <f t="shared" si="14"/>
        <v>40713.208333333336</v>
      </c>
      <c r="N136" s="10">
        <v>1312693200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 s="10">
        <v>1362636000</v>
      </c>
      <c r="M137" s="6">
        <f t="shared" si="14"/>
        <v>41340.25</v>
      </c>
      <c r="N137" s="10">
        <v>1363064400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 s="10">
        <v>1402117200</v>
      </c>
      <c r="M138" s="6">
        <f t="shared" si="14"/>
        <v>41797.208333333336</v>
      </c>
      <c r="N138" s="10">
        <v>1403154000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 s="10">
        <v>1286341200</v>
      </c>
      <c r="M139" s="6">
        <f t="shared" si="14"/>
        <v>40457.208333333336</v>
      </c>
      <c r="N139" s="10">
        <v>1286859600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 s="10">
        <v>1348808400</v>
      </c>
      <c r="M140" s="6">
        <f t="shared" si="14"/>
        <v>41180.208333333336</v>
      </c>
      <c r="N140" s="10">
        <v>1349326800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 s="10">
        <v>1429592400</v>
      </c>
      <c r="M141" s="6">
        <f t="shared" si="14"/>
        <v>42115.208333333328</v>
      </c>
      <c r="N141" s="10">
        <v>1430974800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 s="10">
        <v>1519538400</v>
      </c>
      <c r="M142" s="6">
        <f t="shared" si="14"/>
        <v>43156.25</v>
      </c>
      <c r="N142" s="10">
        <v>1519970400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 s="10">
        <v>1434085200</v>
      </c>
      <c r="M143" s="6">
        <f t="shared" si="14"/>
        <v>42167.208333333328</v>
      </c>
      <c r="N143" s="10">
        <v>1434603600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 s="10">
        <v>1333688400</v>
      </c>
      <c r="M144" s="6">
        <f t="shared" si="14"/>
        <v>41005.208333333336</v>
      </c>
      <c r="N144" s="10">
        <v>1337230800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 s="10">
        <v>1277701200</v>
      </c>
      <c r="M145" s="6">
        <f t="shared" si="14"/>
        <v>40357.208333333336</v>
      </c>
      <c r="N145" s="10">
        <v>1279429200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 s="10">
        <v>1560747600</v>
      </c>
      <c r="M146" s="6">
        <f t="shared" si="14"/>
        <v>43633.208333333328</v>
      </c>
      <c r="N146" s="10">
        <v>1561438800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 s="10">
        <v>1410066000</v>
      </c>
      <c r="M147" s="6">
        <f t="shared" si="14"/>
        <v>41889.208333333336</v>
      </c>
      <c r="N147" s="10">
        <v>1410498000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 s="10">
        <v>1320732000</v>
      </c>
      <c r="M148" s="6">
        <f t="shared" si="14"/>
        <v>40855.25</v>
      </c>
      <c r="N148" s="10">
        <v>1322460000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 s="10">
        <v>1465794000</v>
      </c>
      <c r="M149" s="6">
        <f t="shared" si="14"/>
        <v>42534.208333333328</v>
      </c>
      <c r="N149" s="10">
        <v>1466312400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 s="10">
        <v>1500958800</v>
      </c>
      <c r="M150" s="6">
        <f t="shared" si="14"/>
        <v>42941.208333333328</v>
      </c>
      <c r="N150" s="10">
        <v>1501736400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 s="10">
        <v>1357020000</v>
      </c>
      <c r="M151" s="6">
        <f t="shared" si="14"/>
        <v>41275.25</v>
      </c>
      <c r="N151" s="10">
        <v>1361512800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 s="10">
        <v>1544940000</v>
      </c>
      <c r="M152" s="6">
        <f t="shared" si="14"/>
        <v>43450.25</v>
      </c>
      <c r="N152" s="10">
        <v>1545026400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 s="10">
        <v>1402290000</v>
      </c>
      <c r="M153" s="6">
        <f t="shared" si="14"/>
        <v>41799.208333333336</v>
      </c>
      <c r="N153" s="10">
        <v>1406696400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 s="10">
        <v>1487311200</v>
      </c>
      <c r="M154" s="6">
        <f t="shared" si="14"/>
        <v>42783.25</v>
      </c>
      <c r="N154" s="10">
        <v>1487916000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 s="10">
        <v>1350622800</v>
      </c>
      <c r="M155" s="6">
        <f t="shared" si="14"/>
        <v>41201.208333333336</v>
      </c>
      <c r="N155" s="10">
        <v>1351141200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 s="10">
        <v>1463029200</v>
      </c>
      <c r="M156" s="6">
        <f t="shared" si="14"/>
        <v>42502.208333333328</v>
      </c>
      <c r="N156" s="10">
        <v>1465016400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 s="10">
        <v>1269493200</v>
      </c>
      <c r="M157" s="6">
        <f t="shared" si="14"/>
        <v>40262.208333333336</v>
      </c>
      <c r="N157" s="10">
        <v>1270789200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 s="10">
        <v>1570251600</v>
      </c>
      <c r="M158" s="6">
        <f t="shared" si="14"/>
        <v>43743.208333333328</v>
      </c>
      <c r="N158" s="10">
        <v>1572325200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 s="10">
        <v>1388383200</v>
      </c>
      <c r="M159" s="6">
        <f t="shared" si="14"/>
        <v>41638.25</v>
      </c>
      <c r="N159" s="10">
        <v>1389420000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 s="10">
        <v>1449554400</v>
      </c>
      <c r="M160" s="6">
        <f t="shared" si="14"/>
        <v>42346.25</v>
      </c>
      <c r="N160" s="10">
        <v>1449640800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 s="10">
        <v>1553662800</v>
      </c>
      <c r="M161" s="6">
        <f t="shared" si="14"/>
        <v>43551.208333333328</v>
      </c>
      <c r="N161" s="10">
        <v>1555218000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 s="10">
        <v>1556341200</v>
      </c>
      <c r="M162" s="6">
        <f t="shared" si="14"/>
        <v>43582.208333333328</v>
      </c>
      <c r="N162" s="10">
        <v>1557723600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 s="10">
        <v>1442984400</v>
      </c>
      <c r="M163" s="6">
        <f t="shared" si="14"/>
        <v>42270.208333333328</v>
      </c>
      <c r="N163" s="10">
        <v>1443502800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 s="10">
        <v>1544248800</v>
      </c>
      <c r="M164" s="6">
        <f t="shared" si="14"/>
        <v>43442.25</v>
      </c>
      <c r="N164" s="10">
        <v>1546840800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 s="10">
        <v>1508475600</v>
      </c>
      <c r="M165" s="6">
        <f t="shared" si="14"/>
        <v>43028.208333333328</v>
      </c>
      <c r="N165" s="10">
        <v>1512712800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 s="10">
        <v>1507438800</v>
      </c>
      <c r="M166" s="6">
        <f t="shared" si="14"/>
        <v>43016.208333333328</v>
      </c>
      <c r="N166" s="10">
        <v>1507525200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 s="10">
        <v>1501563600</v>
      </c>
      <c r="M167" s="6">
        <f t="shared" si="14"/>
        <v>42948.208333333328</v>
      </c>
      <c r="N167" s="10">
        <v>1504328400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 s="10">
        <v>1292997600</v>
      </c>
      <c r="M168" s="6">
        <f t="shared" si="14"/>
        <v>40534.25</v>
      </c>
      <c r="N168" s="10">
        <v>1293343200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 s="10">
        <v>1370840400</v>
      </c>
      <c r="M169" s="6">
        <f t="shared" si="14"/>
        <v>41435.208333333336</v>
      </c>
      <c r="N169" s="10">
        <v>1371704400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 s="10">
        <v>1550815200</v>
      </c>
      <c r="M170" s="6">
        <f t="shared" si="14"/>
        <v>43518.25</v>
      </c>
      <c r="N170" s="10">
        <v>1552798800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 s="10">
        <v>1339909200</v>
      </c>
      <c r="M171" s="6">
        <f t="shared" si="14"/>
        <v>41077.208333333336</v>
      </c>
      <c r="N171" s="10">
        <v>1342328400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 s="10">
        <v>1501736400</v>
      </c>
      <c r="M172" s="6">
        <f t="shared" si="14"/>
        <v>42950.208333333328</v>
      </c>
      <c r="N172" s="10">
        <v>1502341200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 s="10">
        <v>1395291600</v>
      </c>
      <c r="M173" s="6">
        <f t="shared" si="14"/>
        <v>41718.208333333336</v>
      </c>
      <c r="N173" s="10">
        <v>1397192400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 s="10">
        <v>1405746000</v>
      </c>
      <c r="M174" s="6">
        <f t="shared" si="14"/>
        <v>41839.208333333336</v>
      </c>
      <c r="N174" s="10">
        <v>1407042000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 s="10">
        <v>1368853200</v>
      </c>
      <c r="M175" s="6">
        <f t="shared" si="14"/>
        <v>41412.208333333336</v>
      </c>
      <c r="N175" s="10">
        <v>1369371600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 s="10">
        <v>1444021200</v>
      </c>
      <c r="M176" s="6">
        <f t="shared" si="14"/>
        <v>42282.208333333328</v>
      </c>
      <c r="N176" s="10">
        <v>1444107600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 s="10">
        <v>1472619600</v>
      </c>
      <c r="M177" s="6">
        <f t="shared" si="14"/>
        <v>42613.208333333328</v>
      </c>
      <c r="N177" s="10">
        <v>1474261200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 s="10">
        <v>1472878800</v>
      </c>
      <c r="M178" s="6">
        <f t="shared" si="14"/>
        <v>42616.208333333328</v>
      </c>
      <c r="N178" s="10">
        <v>1473656400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 s="10">
        <v>1289800800</v>
      </c>
      <c r="M179" s="6">
        <f t="shared" si="14"/>
        <v>40497.25</v>
      </c>
      <c r="N179" s="10">
        <v>1291960800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 s="10">
        <v>1505970000</v>
      </c>
      <c r="M180" s="6">
        <f t="shared" si="14"/>
        <v>42999.208333333328</v>
      </c>
      <c r="N180" s="10">
        <v>1506747600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 s="10">
        <v>1363496400</v>
      </c>
      <c r="M181" s="6">
        <f t="shared" si="14"/>
        <v>41350.208333333336</v>
      </c>
      <c r="N181" s="10">
        <v>1363582800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 s="10">
        <v>1269234000</v>
      </c>
      <c r="M182" s="6">
        <f t="shared" si="14"/>
        <v>40259.208333333336</v>
      </c>
      <c r="N182" s="10">
        <v>1269666000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 s="10">
        <v>1507093200</v>
      </c>
      <c r="M183" s="6">
        <f t="shared" si="14"/>
        <v>43012.208333333328</v>
      </c>
      <c r="N183" s="10">
        <v>1508648400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 s="10">
        <v>1560574800</v>
      </c>
      <c r="M184" s="6">
        <f t="shared" si="14"/>
        <v>43631.208333333328</v>
      </c>
      <c r="N184" s="10">
        <v>1561957200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 s="10">
        <v>1284008400</v>
      </c>
      <c r="M185" s="6">
        <f t="shared" si="14"/>
        <v>40430.208333333336</v>
      </c>
      <c r="N185" s="10">
        <v>1285131600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 s="10">
        <v>1556859600</v>
      </c>
      <c r="M186" s="6">
        <f t="shared" si="14"/>
        <v>43588.208333333328</v>
      </c>
      <c r="N186" s="10">
        <v>1556946000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 s="10">
        <v>1526187600</v>
      </c>
      <c r="M187" s="6">
        <f t="shared" si="14"/>
        <v>43233.208333333328</v>
      </c>
      <c r="N187" s="10">
        <v>1527138000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 s="10">
        <v>1400821200</v>
      </c>
      <c r="M188" s="6">
        <f t="shared" si="14"/>
        <v>41782.208333333336</v>
      </c>
      <c r="N188" s="10">
        <v>1402117200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 s="10">
        <v>1361599200</v>
      </c>
      <c r="M189" s="6">
        <f t="shared" si="14"/>
        <v>41328.25</v>
      </c>
      <c r="N189" s="10">
        <v>1364014800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 s="10">
        <v>1417500000</v>
      </c>
      <c r="M190" s="6">
        <f t="shared" si="14"/>
        <v>41975.25</v>
      </c>
      <c r="N190" s="10">
        <v>1417586400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 s="10">
        <v>1457071200</v>
      </c>
      <c r="M191" s="6">
        <f t="shared" si="14"/>
        <v>42433.25</v>
      </c>
      <c r="N191" s="10">
        <v>1457071200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 s="10">
        <v>1370322000</v>
      </c>
      <c r="M192" s="6">
        <f t="shared" si="14"/>
        <v>41429.208333333336</v>
      </c>
      <c r="N192" s="10">
        <v>1370408400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 s="10">
        <v>1552366800</v>
      </c>
      <c r="M193" s="6">
        <f t="shared" si="14"/>
        <v>43536.208333333328</v>
      </c>
      <c r="N193" s="10">
        <v>1552626000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 s="10">
        <v>1403845200</v>
      </c>
      <c r="M194" s="6">
        <f t="shared" si="14"/>
        <v>41817.208333333336</v>
      </c>
      <c r="N194" s="10">
        <v>1404190800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ROUND((E195/D195)*100,0)</f>
        <v>46</v>
      </c>
      <c r="G195" t="s">
        <v>14</v>
      </c>
      <c r="H195">
        <v>65</v>
      </c>
      <c r="I195">
        <f t="shared" ref="I195:I258" si="19">IF(H195=0,0,ROUND(E195/H195,2))</f>
        <v>46.34</v>
      </c>
      <c r="J195" t="s">
        <v>21</v>
      </c>
      <c r="K195" t="s">
        <v>22</v>
      </c>
      <c r="L195" s="10">
        <v>1523163600</v>
      </c>
      <c r="M195" s="6">
        <f t="shared" ref="M195:M258" si="20">(((L195/60)/60)/24)+DATE(1970,1,1)</f>
        <v>43198.208333333328</v>
      </c>
      <c r="N195" s="10">
        <v>1523509200</v>
      </c>
      <c r="O195" s="6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 s="10">
        <v>1442206800</v>
      </c>
      <c r="M196" s="6">
        <f t="shared" si="20"/>
        <v>42261.208333333328</v>
      </c>
      <c r="N196" s="10">
        <v>1443589200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 s="10">
        <v>1532840400</v>
      </c>
      <c r="M197" s="6">
        <f t="shared" si="20"/>
        <v>43310.208333333328</v>
      </c>
      <c r="N197" s="10">
        <v>1533445200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 s="10">
        <v>1472878800</v>
      </c>
      <c r="M198" s="6">
        <f t="shared" si="20"/>
        <v>42616.208333333328</v>
      </c>
      <c r="N198" s="10">
        <v>1474520400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 s="10">
        <v>1498194000</v>
      </c>
      <c r="M199" s="6">
        <f t="shared" si="20"/>
        <v>42909.208333333328</v>
      </c>
      <c r="N199" s="10">
        <v>1499403600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 s="10">
        <v>1281070800</v>
      </c>
      <c r="M200" s="6">
        <f t="shared" si="20"/>
        <v>40396.208333333336</v>
      </c>
      <c r="N200" s="10">
        <v>1283576400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 s="10">
        <v>1436245200</v>
      </c>
      <c r="M201" s="6">
        <f t="shared" si="20"/>
        <v>42192.208333333328</v>
      </c>
      <c r="N201" s="10">
        <v>1436590800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 s="10">
        <v>1269493200</v>
      </c>
      <c r="M202" s="6">
        <f t="shared" si="20"/>
        <v>40262.208333333336</v>
      </c>
      <c r="N202" s="10">
        <v>1270443600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 s="10">
        <v>1406264400</v>
      </c>
      <c r="M203" s="6">
        <f t="shared" si="20"/>
        <v>41845.208333333336</v>
      </c>
      <c r="N203" s="10">
        <v>1407819600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 s="10">
        <v>1317531600</v>
      </c>
      <c r="M204" s="6">
        <f t="shared" si="20"/>
        <v>40818.208333333336</v>
      </c>
      <c r="N204" s="10">
        <v>1317877200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 s="10">
        <v>1484632800</v>
      </c>
      <c r="M205" s="6">
        <f t="shared" si="20"/>
        <v>42752.25</v>
      </c>
      <c r="N205" s="10">
        <v>1484805600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 s="10">
        <v>1301806800</v>
      </c>
      <c r="M206" s="6">
        <f t="shared" si="20"/>
        <v>40636.208333333336</v>
      </c>
      <c r="N206" s="10">
        <v>1302670800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 s="10">
        <v>1539752400</v>
      </c>
      <c r="M207" s="6">
        <f t="shared" si="20"/>
        <v>43390.208333333328</v>
      </c>
      <c r="N207" s="10">
        <v>1540789200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 s="10">
        <v>1267250400</v>
      </c>
      <c r="M208" s="6">
        <f t="shared" si="20"/>
        <v>40236.25</v>
      </c>
      <c r="N208" s="10">
        <v>1268028000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 s="10">
        <v>1535432400</v>
      </c>
      <c r="M209" s="6">
        <f t="shared" si="20"/>
        <v>43340.208333333328</v>
      </c>
      <c r="N209" s="10">
        <v>1537160400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 s="10">
        <v>1510207200</v>
      </c>
      <c r="M210" s="6">
        <f t="shared" si="20"/>
        <v>43048.25</v>
      </c>
      <c r="N210" s="10">
        <v>1512280800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 s="10">
        <v>1462510800</v>
      </c>
      <c r="M211" s="6">
        <f t="shared" si="20"/>
        <v>42496.208333333328</v>
      </c>
      <c r="N211" s="10">
        <v>1463115600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 s="10">
        <v>1488520800</v>
      </c>
      <c r="M212" s="6">
        <f t="shared" si="20"/>
        <v>42797.25</v>
      </c>
      <c r="N212" s="10">
        <v>1490850000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 s="10">
        <v>1377579600</v>
      </c>
      <c r="M213" s="6">
        <f t="shared" si="20"/>
        <v>41513.208333333336</v>
      </c>
      <c r="N213" s="10">
        <v>1379653200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 s="10">
        <v>1576389600</v>
      </c>
      <c r="M214" s="6">
        <f t="shared" si="20"/>
        <v>43814.25</v>
      </c>
      <c r="N214" s="10">
        <v>1580364000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 s="10">
        <v>1289019600</v>
      </c>
      <c r="M215" s="6">
        <f t="shared" si="20"/>
        <v>40488.208333333336</v>
      </c>
      <c r="N215" s="10">
        <v>1289714400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 s="10">
        <v>1282194000</v>
      </c>
      <c r="M216" s="6">
        <f t="shared" si="20"/>
        <v>40409.208333333336</v>
      </c>
      <c r="N216" s="10">
        <v>1282712400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 s="10">
        <v>1550037600</v>
      </c>
      <c r="M217" s="6">
        <f t="shared" si="20"/>
        <v>43509.25</v>
      </c>
      <c r="N217" s="10">
        <v>1550210400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 s="10">
        <v>1321941600</v>
      </c>
      <c r="M218" s="6">
        <f t="shared" si="20"/>
        <v>40869.25</v>
      </c>
      <c r="N218" s="10">
        <v>1322114400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 s="10">
        <v>1556427600</v>
      </c>
      <c r="M219" s="6">
        <f t="shared" si="20"/>
        <v>43583.208333333328</v>
      </c>
      <c r="N219" s="10">
        <v>1557205200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 s="10">
        <v>1320991200</v>
      </c>
      <c r="M220" s="6">
        <f t="shared" si="20"/>
        <v>40858.25</v>
      </c>
      <c r="N220" s="10">
        <v>1323928800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 s="10">
        <v>1345093200</v>
      </c>
      <c r="M221" s="6">
        <f t="shared" si="20"/>
        <v>41137.208333333336</v>
      </c>
      <c r="N221" s="10">
        <v>1346130000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 s="10">
        <v>1309496400</v>
      </c>
      <c r="M222" s="6">
        <f t="shared" si="20"/>
        <v>40725.208333333336</v>
      </c>
      <c r="N222" s="10">
        <v>1311051600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 s="10">
        <v>1340254800</v>
      </c>
      <c r="M223" s="6">
        <f t="shared" si="20"/>
        <v>41081.208333333336</v>
      </c>
      <c r="N223" s="10">
        <v>1340427600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 s="10">
        <v>1412226000</v>
      </c>
      <c r="M224" s="6">
        <f t="shared" si="20"/>
        <v>41914.208333333336</v>
      </c>
      <c r="N224" s="10">
        <v>1412312400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 s="10">
        <v>1458104400</v>
      </c>
      <c r="M225" s="6">
        <f t="shared" si="20"/>
        <v>42445.208333333328</v>
      </c>
      <c r="N225" s="10">
        <v>1459314000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 s="10">
        <v>1411534800</v>
      </c>
      <c r="M226" s="6">
        <f t="shared" si="20"/>
        <v>41906.208333333336</v>
      </c>
      <c r="N226" s="10">
        <v>1415426400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 s="10">
        <v>1399093200</v>
      </c>
      <c r="M227" s="6">
        <f t="shared" si="20"/>
        <v>41762.208333333336</v>
      </c>
      <c r="N227" s="10">
        <v>1399093200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 s="10">
        <v>1270702800</v>
      </c>
      <c r="M228" s="6">
        <f t="shared" si="20"/>
        <v>40276.208333333336</v>
      </c>
      <c r="N228" s="10">
        <v>1273899600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 s="10">
        <v>1431666000</v>
      </c>
      <c r="M229" s="6">
        <f t="shared" si="20"/>
        <v>42139.208333333328</v>
      </c>
      <c r="N229" s="10">
        <v>1432184400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 s="10">
        <v>1472619600</v>
      </c>
      <c r="M230" s="6">
        <f t="shared" si="20"/>
        <v>42613.208333333328</v>
      </c>
      <c r="N230" s="10">
        <v>1474779600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 s="10">
        <v>1496293200</v>
      </c>
      <c r="M231" s="6">
        <f t="shared" si="20"/>
        <v>42887.208333333328</v>
      </c>
      <c r="N231" s="10">
        <v>1500440400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 s="10">
        <v>1575612000</v>
      </c>
      <c r="M232" s="6">
        <f t="shared" si="20"/>
        <v>43805.25</v>
      </c>
      <c r="N232" s="10">
        <v>1575612000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 s="10">
        <v>1369112400</v>
      </c>
      <c r="M233" s="6">
        <f t="shared" si="20"/>
        <v>41415.208333333336</v>
      </c>
      <c r="N233" s="10">
        <v>1374123600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 s="10">
        <v>1469422800</v>
      </c>
      <c r="M234" s="6">
        <f t="shared" si="20"/>
        <v>42576.208333333328</v>
      </c>
      <c r="N234" s="10">
        <v>1469509200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 s="10">
        <v>1307854800</v>
      </c>
      <c r="M235" s="6">
        <f t="shared" si="20"/>
        <v>40706.208333333336</v>
      </c>
      <c r="N235" s="10">
        <v>1309237200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 s="10">
        <v>1503378000</v>
      </c>
      <c r="M236" s="6">
        <f t="shared" si="20"/>
        <v>42969.208333333328</v>
      </c>
      <c r="N236" s="10">
        <v>1503982800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 s="10">
        <v>1486965600</v>
      </c>
      <c r="M237" s="6">
        <f t="shared" si="20"/>
        <v>42779.25</v>
      </c>
      <c r="N237" s="10">
        <v>1487397600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 s="10">
        <v>1561438800</v>
      </c>
      <c r="M238" s="6">
        <f t="shared" si="20"/>
        <v>43641.208333333328</v>
      </c>
      <c r="N238" s="10">
        <v>1562043600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 s="10">
        <v>1398402000</v>
      </c>
      <c r="M239" s="6">
        <f t="shared" si="20"/>
        <v>41754.208333333336</v>
      </c>
      <c r="N239" s="10">
        <v>1398574800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 s="10">
        <v>1513231200</v>
      </c>
      <c r="M240" s="6">
        <f t="shared" si="20"/>
        <v>43083.25</v>
      </c>
      <c r="N240" s="10">
        <v>1515391200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 s="10">
        <v>1440824400</v>
      </c>
      <c r="M241" s="6">
        <f t="shared" si="20"/>
        <v>42245.208333333328</v>
      </c>
      <c r="N241" s="10">
        <v>1441170000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 s="10">
        <v>1281070800</v>
      </c>
      <c r="M242" s="6">
        <f t="shared" si="20"/>
        <v>40396.208333333336</v>
      </c>
      <c r="N242" s="10">
        <v>1281157200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 s="10">
        <v>1397365200</v>
      </c>
      <c r="M243" s="6">
        <f t="shared" si="20"/>
        <v>41742.208333333336</v>
      </c>
      <c r="N243" s="10">
        <v>1398229200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 s="10">
        <v>1494392400</v>
      </c>
      <c r="M244" s="6">
        <f t="shared" si="20"/>
        <v>42865.208333333328</v>
      </c>
      <c r="N244" s="10">
        <v>1495256400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 s="10">
        <v>1520143200</v>
      </c>
      <c r="M245" s="6">
        <f t="shared" si="20"/>
        <v>43163.25</v>
      </c>
      <c r="N245" s="10">
        <v>1520402400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 s="10">
        <v>1405314000</v>
      </c>
      <c r="M246" s="6">
        <f t="shared" si="20"/>
        <v>41834.208333333336</v>
      </c>
      <c r="N246" s="10">
        <v>1409806800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 s="10">
        <v>1396846800</v>
      </c>
      <c r="M247" s="6">
        <f t="shared" si="20"/>
        <v>41736.208333333336</v>
      </c>
      <c r="N247" s="10">
        <v>1396933200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 s="10">
        <v>1375678800</v>
      </c>
      <c r="M248" s="6">
        <f t="shared" si="20"/>
        <v>41491.208333333336</v>
      </c>
      <c r="N248" s="10">
        <v>1376024400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 s="10">
        <v>1482386400</v>
      </c>
      <c r="M249" s="6">
        <f t="shared" si="20"/>
        <v>42726.25</v>
      </c>
      <c r="N249" s="10">
        <v>1483682400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 s="10">
        <v>1420005600</v>
      </c>
      <c r="M250" s="6">
        <f t="shared" si="20"/>
        <v>42004.25</v>
      </c>
      <c r="N250" s="10">
        <v>1420437600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 s="10">
        <v>1420178400</v>
      </c>
      <c r="M251" s="6">
        <f t="shared" si="20"/>
        <v>42006.25</v>
      </c>
      <c r="N251" s="10">
        <v>1420783200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 s="10">
        <v>1264399200</v>
      </c>
      <c r="M252" s="6">
        <f t="shared" si="20"/>
        <v>40203.25</v>
      </c>
      <c r="N252" s="10">
        <v>1267423200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 s="10">
        <v>1355032800</v>
      </c>
      <c r="M253" s="6">
        <f t="shared" si="20"/>
        <v>41252.25</v>
      </c>
      <c r="N253" s="10">
        <v>1355205600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 s="10">
        <v>1382677200</v>
      </c>
      <c r="M254" s="6">
        <f t="shared" si="20"/>
        <v>41572.208333333336</v>
      </c>
      <c r="N254" s="10">
        <v>1383109200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 s="10">
        <v>1302238800</v>
      </c>
      <c r="M255" s="6">
        <f t="shared" si="20"/>
        <v>40641.208333333336</v>
      </c>
      <c r="N255" s="10">
        <v>1303275600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 s="10">
        <v>1487656800</v>
      </c>
      <c r="M256" s="6">
        <f t="shared" si="20"/>
        <v>42787.25</v>
      </c>
      <c r="N256" s="10">
        <v>1487829600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 s="10">
        <v>1297836000</v>
      </c>
      <c r="M257" s="6">
        <f t="shared" si="20"/>
        <v>40590.25</v>
      </c>
      <c r="N257" s="10">
        <v>1298268000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 s="10">
        <v>1453615200</v>
      </c>
      <c r="M258" s="6">
        <f t="shared" si="20"/>
        <v>42393.25</v>
      </c>
      <c r="N258" s="10">
        <v>1456812000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ROUND((E259/D259)*100,0)</f>
        <v>146</v>
      </c>
      <c r="G259" t="s">
        <v>20</v>
      </c>
      <c r="H259">
        <v>92</v>
      </c>
      <c r="I259">
        <f t="shared" ref="I259:I322" si="25">IF(H259=0,0,ROUND(E259/H259,2))</f>
        <v>90.46</v>
      </c>
      <c r="J259" t="s">
        <v>21</v>
      </c>
      <c r="K259" t="s">
        <v>22</v>
      </c>
      <c r="L259" s="10">
        <v>1362463200</v>
      </c>
      <c r="M259" s="6">
        <f t="shared" ref="M259:M322" si="26">(((L259/60)/60)/24)+DATE(1970,1,1)</f>
        <v>41338.25</v>
      </c>
      <c r="N259" s="10">
        <v>1363669200</v>
      </c>
      <c r="O259" s="6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 s="10">
        <v>1481176800</v>
      </c>
      <c r="M260" s="6">
        <f t="shared" si="26"/>
        <v>42712.25</v>
      </c>
      <c r="N260" s="10">
        <v>1482904800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 s="10">
        <v>1354946400</v>
      </c>
      <c r="M261" s="6">
        <f t="shared" si="26"/>
        <v>41251.25</v>
      </c>
      <c r="N261" s="10">
        <v>1356588000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 s="10">
        <v>1348808400</v>
      </c>
      <c r="M262" s="6">
        <f t="shared" si="26"/>
        <v>41180.208333333336</v>
      </c>
      <c r="N262" s="10">
        <v>1349845200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 s="10">
        <v>1282712400</v>
      </c>
      <c r="M263" s="6">
        <f t="shared" si="26"/>
        <v>40415.208333333336</v>
      </c>
      <c r="N263" s="10">
        <v>1283058000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 s="10">
        <v>1301979600</v>
      </c>
      <c r="M264" s="6">
        <f t="shared" si="26"/>
        <v>40638.208333333336</v>
      </c>
      <c r="N264" s="10">
        <v>1304226000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 s="10">
        <v>1263016800</v>
      </c>
      <c r="M265" s="6">
        <f t="shared" si="26"/>
        <v>40187.25</v>
      </c>
      <c r="N265" s="10">
        <v>1263016800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 s="10">
        <v>1360648800</v>
      </c>
      <c r="M266" s="6">
        <f t="shared" si="26"/>
        <v>41317.25</v>
      </c>
      <c r="N266" s="10">
        <v>1362031200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 s="10">
        <v>1451800800</v>
      </c>
      <c r="M267" s="6">
        <f t="shared" si="26"/>
        <v>42372.25</v>
      </c>
      <c r="N267" s="10">
        <v>1455602400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 s="10">
        <v>1415340000</v>
      </c>
      <c r="M268" s="6">
        <f t="shared" si="26"/>
        <v>41950.25</v>
      </c>
      <c r="N268" s="10">
        <v>1418191200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 s="10">
        <v>1351054800</v>
      </c>
      <c r="M269" s="6">
        <f t="shared" si="26"/>
        <v>41206.208333333336</v>
      </c>
      <c r="N269" s="10">
        <v>1352440800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 s="10">
        <v>1349326800</v>
      </c>
      <c r="M270" s="6">
        <f t="shared" si="26"/>
        <v>41186.208333333336</v>
      </c>
      <c r="N270" s="10">
        <v>1353304800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 s="10">
        <v>1548914400</v>
      </c>
      <c r="M271" s="6">
        <f t="shared" si="26"/>
        <v>43496.25</v>
      </c>
      <c r="N271" s="10">
        <v>1550728800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 s="10">
        <v>1291269600</v>
      </c>
      <c r="M272" s="6">
        <f t="shared" si="26"/>
        <v>40514.25</v>
      </c>
      <c r="N272" s="10">
        <v>1291442400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 s="10">
        <v>1449468000</v>
      </c>
      <c r="M273" s="6">
        <f t="shared" si="26"/>
        <v>42345.25</v>
      </c>
      <c r="N273" s="10">
        <v>1452146400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 s="10">
        <v>1562734800</v>
      </c>
      <c r="M274" s="6">
        <f t="shared" si="26"/>
        <v>43656.208333333328</v>
      </c>
      <c r="N274" s="10">
        <v>1564894800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 s="10">
        <v>1505624400</v>
      </c>
      <c r="M275" s="6">
        <f t="shared" si="26"/>
        <v>42995.208333333328</v>
      </c>
      <c r="N275" s="10">
        <v>1505883600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 s="10">
        <v>1509948000</v>
      </c>
      <c r="M276" s="6">
        <f t="shared" si="26"/>
        <v>43045.25</v>
      </c>
      <c r="N276" s="10">
        <v>1510380000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 s="10">
        <v>1554526800</v>
      </c>
      <c r="M277" s="6">
        <f t="shared" si="26"/>
        <v>43561.208333333328</v>
      </c>
      <c r="N277" s="10">
        <v>1555218000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 s="10">
        <v>1334811600</v>
      </c>
      <c r="M278" s="6">
        <f t="shared" si="26"/>
        <v>41018.208333333336</v>
      </c>
      <c r="N278" s="10">
        <v>1335243600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 s="10">
        <v>1279515600</v>
      </c>
      <c r="M279" s="6">
        <f t="shared" si="26"/>
        <v>40378.208333333336</v>
      </c>
      <c r="N279" s="10">
        <v>1279688400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 s="10">
        <v>1353909600</v>
      </c>
      <c r="M280" s="6">
        <f t="shared" si="26"/>
        <v>41239.25</v>
      </c>
      <c r="N280" s="10">
        <v>1356069600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 s="10">
        <v>1535950800</v>
      </c>
      <c r="M281" s="6">
        <f t="shared" si="26"/>
        <v>43346.208333333328</v>
      </c>
      <c r="N281" s="10">
        <v>1536210000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 s="10">
        <v>1511244000</v>
      </c>
      <c r="M282" s="6">
        <f t="shared" si="26"/>
        <v>43060.25</v>
      </c>
      <c r="N282" s="10">
        <v>1511762400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 s="10">
        <v>1331445600</v>
      </c>
      <c r="M283" s="6">
        <f t="shared" si="26"/>
        <v>40979.25</v>
      </c>
      <c r="N283" s="10">
        <v>1333256400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 s="10">
        <v>1480226400</v>
      </c>
      <c r="M284" s="6">
        <f t="shared" si="26"/>
        <v>42701.25</v>
      </c>
      <c r="N284" s="10">
        <v>1480744800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 s="10">
        <v>1464584400</v>
      </c>
      <c r="M285" s="6">
        <f t="shared" si="26"/>
        <v>42520.208333333328</v>
      </c>
      <c r="N285" s="10">
        <v>1465016400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 s="10">
        <v>1335848400</v>
      </c>
      <c r="M286" s="6">
        <f t="shared" si="26"/>
        <v>41030.208333333336</v>
      </c>
      <c r="N286" s="10">
        <v>1336280400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 s="10">
        <v>1473483600</v>
      </c>
      <c r="M287" s="6">
        <f t="shared" si="26"/>
        <v>42623.208333333328</v>
      </c>
      <c r="N287" s="10">
        <v>1476766800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 s="10">
        <v>1479880800</v>
      </c>
      <c r="M288" s="6">
        <f t="shared" si="26"/>
        <v>42697.25</v>
      </c>
      <c r="N288" s="10">
        <v>1480485600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 s="10">
        <v>1430197200</v>
      </c>
      <c r="M289" s="6">
        <f t="shared" si="26"/>
        <v>42122.208333333328</v>
      </c>
      <c r="N289" s="10">
        <v>1430197200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 s="10">
        <v>1331701200</v>
      </c>
      <c r="M290" s="6">
        <f t="shared" si="26"/>
        <v>40982.208333333336</v>
      </c>
      <c r="N290" s="10">
        <v>1331787600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 s="10">
        <v>1438578000</v>
      </c>
      <c r="M291" s="6">
        <f t="shared" si="26"/>
        <v>42219.208333333328</v>
      </c>
      <c r="N291" s="10">
        <v>1438837200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 s="10">
        <v>1368162000</v>
      </c>
      <c r="M292" s="6">
        <f t="shared" si="26"/>
        <v>41404.208333333336</v>
      </c>
      <c r="N292" s="10">
        <v>1370926800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 s="10">
        <v>1318654800</v>
      </c>
      <c r="M293" s="6">
        <f t="shared" si="26"/>
        <v>40831.208333333336</v>
      </c>
      <c r="N293" s="10">
        <v>1319000400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 s="10">
        <v>1331874000</v>
      </c>
      <c r="M294" s="6">
        <f t="shared" si="26"/>
        <v>40984.208333333336</v>
      </c>
      <c r="N294" s="10">
        <v>1333429200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 s="10">
        <v>1286254800</v>
      </c>
      <c r="M295" s="6">
        <f t="shared" si="26"/>
        <v>40456.208333333336</v>
      </c>
      <c r="N295" s="10">
        <v>1287032400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 s="10">
        <v>1540530000</v>
      </c>
      <c r="M296" s="6">
        <f t="shared" si="26"/>
        <v>43399.208333333328</v>
      </c>
      <c r="N296" s="10">
        <v>1541570400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 s="10">
        <v>1381813200</v>
      </c>
      <c r="M297" s="6">
        <f t="shared" si="26"/>
        <v>41562.208333333336</v>
      </c>
      <c r="N297" s="10">
        <v>1383976800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 s="10">
        <v>1548655200</v>
      </c>
      <c r="M298" s="6">
        <f t="shared" si="26"/>
        <v>43493.25</v>
      </c>
      <c r="N298" s="10">
        <v>1550556000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 s="10">
        <v>1389679200</v>
      </c>
      <c r="M299" s="6">
        <f t="shared" si="26"/>
        <v>41653.25</v>
      </c>
      <c r="N299" s="10">
        <v>1390456800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 s="10">
        <v>1456466400</v>
      </c>
      <c r="M300" s="6">
        <f t="shared" si="26"/>
        <v>42426.25</v>
      </c>
      <c r="N300" s="10">
        <v>1458018000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 s="10">
        <v>1456984800</v>
      </c>
      <c r="M301" s="6">
        <f t="shared" si="26"/>
        <v>42432.25</v>
      </c>
      <c r="N301" s="10">
        <v>1461819600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 s="10">
        <v>1504069200</v>
      </c>
      <c r="M302" s="6">
        <f t="shared" si="26"/>
        <v>42977.208333333328</v>
      </c>
      <c r="N302" s="10">
        <v>1504155600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 s="10">
        <v>1424930400</v>
      </c>
      <c r="M303" s="6">
        <f t="shared" si="26"/>
        <v>42061.25</v>
      </c>
      <c r="N303" s="10">
        <v>1426395600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 s="10">
        <v>1535864400</v>
      </c>
      <c r="M304" s="6">
        <f t="shared" si="26"/>
        <v>43345.208333333328</v>
      </c>
      <c r="N304" s="10">
        <v>1537074000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 s="10">
        <v>1452146400</v>
      </c>
      <c r="M305" s="6">
        <f t="shared" si="26"/>
        <v>42376.25</v>
      </c>
      <c r="N305" s="10">
        <v>1452578400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 s="10">
        <v>1470546000</v>
      </c>
      <c r="M306" s="6">
        <f t="shared" si="26"/>
        <v>42589.208333333328</v>
      </c>
      <c r="N306" s="10">
        <v>1474088400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 s="10">
        <v>1458363600</v>
      </c>
      <c r="M307" s="6">
        <f t="shared" si="26"/>
        <v>42448.208333333328</v>
      </c>
      <c r="N307" s="10">
        <v>1461906000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 s="10">
        <v>1500008400</v>
      </c>
      <c r="M308" s="6">
        <f t="shared" si="26"/>
        <v>42930.208333333328</v>
      </c>
      <c r="N308" s="10">
        <v>1500267600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 s="10">
        <v>1338958800</v>
      </c>
      <c r="M309" s="6">
        <f t="shared" si="26"/>
        <v>41066.208333333336</v>
      </c>
      <c r="N309" s="10">
        <v>1340686800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 s="10">
        <v>1303102800</v>
      </c>
      <c r="M310" s="6">
        <f t="shared" si="26"/>
        <v>40651.208333333336</v>
      </c>
      <c r="N310" s="10">
        <v>1303189200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 s="10">
        <v>1316581200</v>
      </c>
      <c r="M311" s="6">
        <f t="shared" si="26"/>
        <v>40807.208333333336</v>
      </c>
      <c r="N311" s="10">
        <v>1318309200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 s="10">
        <v>1270789200</v>
      </c>
      <c r="M312" s="6">
        <f t="shared" si="26"/>
        <v>40277.208333333336</v>
      </c>
      <c r="N312" s="10">
        <v>1272171600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 s="10">
        <v>1297836000</v>
      </c>
      <c r="M313" s="6">
        <f t="shared" si="26"/>
        <v>40590.25</v>
      </c>
      <c r="N313" s="10">
        <v>1298872800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 s="10">
        <v>1382677200</v>
      </c>
      <c r="M314" s="6">
        <f t="shared" si="26"/>
        <v>41572.208333333336</v>
      </c>
      <c r="N314" s="10">
        <v>1383282000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 s="10">
        <v>1330322400</v>
      </c>
      <c r="M315" s="6">
        <f t="shared" si="26"/>
        <v>40966.25</v>
      </c>
      <c r="N315" s="10">
        <v>1330495200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 s="10">
        <v>1552366800</v>
      </c>
      <c r="M316" s="6">
        <f t="shared" si="26"/>
        <v>43536.208333333328</v>
      </c>
      <c r="N316" s="10">
        <v>1552798800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 s="10">
        <v>1400907600</v>
      </c>
      <c r="M317" s="6">
        <f t="shared" si="26"/>
        <v>41783.208333333336</v>
      </c>
      <c r="N317" s="10">
        <v>1403413200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 s="10">
        <v>1574143200</v>
      </c>
      <c r="M318" s="6">
        <f t="shared" si="26"/>
        <v>43788.25</v>
      </c>
      <c r="N318" s="10">
        <v>1574229600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 s="10">
        <v>1494738000</v>
      </c>
      <c r="M319" s="6">
        <f t="shared" si="26"/>
        <v>42869.208333333328</v>
      </c>
      <c r="N319" s="10">
        <v>1495861200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 s="10">
        <v>1392357600</v>
      </c>
      <c r="M320" s="6">
        <f t="shared" si="26"/>
        <v>41684.25</v>
      </c>
      <c r="N320" s="10">
        <v>1392530400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 s="10">
        <v>1281589200</v>
      </c>
      <c r="M321" s="6">
        <f t="shared" si="26"/>
        <v>40402.208333333336</v>
      </c>
      <c r="N321" s="10">
        <v>1283662800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 s="10">
        <v>1305003600</v>
      </c>
      <c r="M322" s="6">
        <f t="shared" si="26"/>
        <v>40673.208333333336</v>
      </c>
      <c r="N322" s="10">
        <v>1305781200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14</v>
      </c>
      <c r="H323">
        <v>2468</v>
      </c>
      <c r="I323">
        <f t="shared" ref="I323:I386" si="31">IF(H323=0,0,ROUND(E323/H323,2))</f>
        <v>65</v>
      </c>
      <c r="J323" t="s">
        <v>21</v>
      </c>
      <c r="K323" t="s">
        <v>22</v>
      </c>
      <c r="L323" s="10">
        <v>1301634000</v>
      </c>
      <c r="M323" s="6">
        <f t="shared" ref="M323:M386" si="32">(((L323/60)/60)/24)+DATE(1970,1,1)</f>
        <v>40634.208333333336</v>
      </c>
      <c r="N323" s="10">
        <v>1302325200</v>
      </c>
      <c r="O323" s="6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 s="10">
        <v>1290664800</v>
      </c>
      <c r="M324" s="6">
        <f t="shared" si="32"/>
        <v>40507.25</v>
      </c>
      <c r="N324" s="10">
        <v>1291788000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 s="10">
        <v>1395896400</v>
      </c>
      <c r="M325" s="6">
        <f t="shared" si="32"/>
        <v>41725.208333333336</v>
      </c>
      <c r="N325" s="10">
        <v>1396069200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 s="10">
        <v>1434862800</v>
      </c>
      <c r="M326" s="6">
        <f t="shared" si="32"/>
        <v>42176.208333333328</v>
      </c>
      <c r="N326" s="10">
        <v>1435899600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 s="10">
        <v>1529125200</v>
      </c>
      <c r="M327" s="6">
        <f t="shared" si="32"/>
        <v>43267.208333333328</v>
      </c>
      <c r="N327" s="10">
        <v>1531112400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 s="10">
        <v>1451109600</v>
      </c>
      <c r="M328" s="6">
        <f t="shared" si="32"/>
        <v>42364.25</v>
      </c>
      <c r="N328" s="10">
        <v>1451628000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 s="10">
        <v>1566968400</v>
      </c>
      <c r="M329" s="6">
        <f t="shared" si="32"/>
        <v>43705.208333333328</v>
      </c>
      <c r="N329" s="10">
        <v>1567314000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 s="10">
        <v>1543557600</v>
      </c>
      <c r="M330" s="6">
        <f t="shared" si="32"/>
        <v>43434.25</v>
      </c>
      <c r="N330" s="10">
        <v>1544508000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 s="10">
        <v>1481522400</v>
      </c>
      <c r="M331" s="6">
        <f t="shared" si="32"/>
        <v>42716.25</v>
      </c>
      <c r="N331" s="10">
        <v>1482472800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 s="10">
        <v>1512712800</v>
      </c>
      <c r="M332" s="6">
        <f t="shared" si="32"/>
        <v>43077.25</v>
      </c>
      <c r="N332" s="10">
        <v>1512799200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 s="10">
        <v>1324274400</v>
      </c>
      <c r="M333" s="6">
        <f t="shared" si="32"/>
        <v>40896.25</v>
      </c>
      <c r="N333" s="10">
        <v>1324360800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 s="10">
        <v>1364446800</v>
      </c>
      <c r="M334" s="6">
        <f t="shared" si="32"/>
        <v>41361.208333333336</v>
      </c>
      <c r="N334" s="10">
        <v>1364533200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 s="10">
        <v>1542693600</v>
      </c>
      <c r="M335" s="6">
        <f t="shared" si="32"/>
        <v>43424.25</v>
      </c>
      <c r="N335" s="10">
        <v>1545112800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 s="10">
        <v>1515564000</v>
      </c>
      <c r="M336" s="6">
        <f t="shared" si="32"/>
        <v>43110.25</v>
      </c>
      <c r="N336" s="10">
        <v>1516168800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 s="10">
        <v>1573797600</v>
      </c>
      <c r="M337" s="6">
        <f t="shared" si="32"/>
        <v>43784.25</v>
      </c>
      <c r="N337" s="10">
        <v>1574920800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 s="10">
        <v>1292392800</v>
      </c>
      <c r="M338" s="6">
        <f t="shared" si="32"/>
        <v>40527.25</v>
      </c>
      <c r="N338" s="10">
        <v>1292479200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 s="10">
        <v>1573452000</v>
      </c>
      <c r="M339" s="6">
        <f t="shared" si="32"/>
        <v>43780.25</v>
      </c>
      <c r="N339" s="10">
        <v>1573538400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 s="10">
        <v>1317790800</v>
      </c>
      <c r="M340" s="6">
        <f t="shared" si="32"/>
        <v>40821.208333333336</v>
      </c>
      <c r="N340" s="10">
        <v>1320382800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 s="10">
        <v>1501650000</v>
      </c>
      <c r="M341" s="6">
        <f t="shared" si="32"/>
        <v>42949.208333333328</v>
      </c>
      <c r="N341" s="10">
        <v>1502859600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 s="10">
        <v>1323669600</v>
      </c>
      <c r="M342" s="6">
        <f t="shared" si="32"/>
        <v>40889.25</v>
      </c>
      <c r="N342" s="10">
        <v>1323756000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 s="10">
        <v>1440738000</v>
      </c>
      <c r="M343" s="6">
        <f t="shared" si="32"/>
        <v>42244.208333333328</v>
      </c>
      <c r="N343" s="10">
        <v>1441342800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 s="10">
        <v>1374296400</v>
      </c>
      <c r="M344" s="6">
        <f t="shared" si="32"/>
        <v>41475.208333333336</v>
      </c>
      <c r="N344" s="10">
        <v>1375333200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 s="10">
        <v>1384840800</v>
      </c>
      <c r="M345" s="6">
        <f t="shared" si="32"/>
        <v>41597.25</v>
      </c>
      <c r="N345" s="10">
        <v>1389420000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 s="10">
        <v>1516600800</v>
      </c>
      <c r="M346" s="6">
        <f t="shared" si="32"/>
        <v>43122.25</v>
      </c>
      <c r="N346" s="10">
        <v>1520056800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 s="10">
        <v>1436418000</v>
      </c>
      <c r="M347" s="6">
        <f t="shared" si="32"/>
        <v>42194.208333333328</v>
      </c>
      <c r="N347" s="10">
        <v>1436504400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 s="10">
        <v>1503550800</v>
      </c>
      <c r="M348" s="6">
        <f t="shared" si="32"/>
        <v>42971.208333333328</v>
      </c>
      <c r="N348" s="10">
        <v>1508302800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 s="10">
        <v>1423634400</v>
      </c>
      <c r="M349" s="6">
        <f t="shared" si="32"/>
        <v>42046.25</v>
      </c>
      <c r="N349" s="10">
        <v>1425708000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 s="10">
        <v>1487224800</v>
      </c>
      <c r="M350" s="6">
        <f t="shared" si="32"/>
        <v>42782.25</v>
      </c>
      <c r="N350" s="10">
        <v>1488348000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 s="10">
        <v>1500008400</v>
      </c>
      <c r="M351" s="6">
        <f t="shared" si="32"/>
        <v>42930.208333333328</v>
      </c>
      <c r="N351" s="10">
        <v>1502600400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 s="10">
        <v>1432098000</v>
      </c>
      <c r="M352" s="6">
        <f t="shared" si="32"/>
        <v>42144.208333333328</v>
      </c>
      <c r="N352" s="10">
        <v>1433653200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 s="10">
        <v>1440392400</v>
      </c>
      <c r="M353" s="6">
        <f t="shared" si="32"/>
        <v>42240.208333333328</v>
      </c>
      <c r="N353" s="10">
        <v>1441602000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 s="10">
        <v>1446876000</v>
      </c>
      <c r="M354" s="6">
        <f t="shared" si="32"/>
        <v>42315.25</v>
      </c>
      <c r="N354" s="10">
        <v>1447567200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 s="10">
        <v>1562302800</v>
      </c>
      <c r="M355" s="6">
        <f t="shared" si="32"/>
        <v>43651.208333333328</v>
      </c>
      <c r="N355" s="10">
        <v>1562389200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 s="10">
        <v>1378184400</v>
      </c>
      <c r="M356" s="6">
        <f t="shared" si="32"/>
        <v>41520.208333333336</v>
      </c>
      <c r="N356" s="10">
        <v>1378789200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 s="10">
        <v>1485064800</v>
      </c>
      <c r="M357" s="6">
        <f t="shared" si="32"/>
        <v>42757.25</v>
      </c>
      <c r="N357" s="10">
        <v>1488520800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 s="10">
        <v>1326520800</v>
      </c>
      <c r="M358" s="6">
        <f t="shared" si="32"/>
        <v>40922.25</v>
      </c>
      <c r="N358" s="10">
        <v>1327298400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 s="10">
        <v>1441256400</v>
      </c>
      <c r="M359" s="6">
        <f t="shared" si="32"/>
        <v>42250.208333333328</v>
      </c>
      <c r="N359" s="10">
        <v>1443416400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 s="10">
        <v>1533877200</v>
      </c>
      <c r="M360" s="6">
        <f t="shared" si="32"/>
        <v>43322.208333333328</v>
      </c>
      <c r="N360" s="10">
        <v>1534136400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 s="10">
        <v>1314421200</v>
      </c>
      <c r="M361" s="6">
        <f t="shared" si="32"/>
        <v>40782.208333333336</v>
      </c>
      <c r="N361" s="10">
        <v>1315026000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 s="10">
        <v>1293861600</v>
      </c>
      <c r="M362" s="6">
        <f t="shared" si="32"/>
        <v>40544.25</v>
      </c>
      <c r="N362" s="10">
        <v>1295071200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 s="10">
        <v>1507352400</v>
      </c>
      <c r="M363" s="6">
        <f t="shared" si="32"/>
        <v>43015.208333333328</v>
      </c>
      <c r="N363" s="10">
        <v>1509426000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 s="10">
        <v>1296108000</v>
      </c>
      <c r="M364" s="6">
        <f t="shared" si="32"/>
        <v>40570.25</v>
      </c>
      <c r="N364" s="10">
        <v>1299391200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 s="10">
        <v>1324965600</v>
      </c>
      <c r="M365" s="6">
        <f t="shared" si="32"/>
        <v>40904.25</v>
      </c>
      <c r="N365" s="10">
        <v>1325052000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 s="10">
        <v>1520229600</v>
      </c>
      <c r="M366" s="6">
        <f t="shared" si="32"/>
        <v>43164.25</v>
      </c>
      <c r="N366" s="10">
        <v>1522818000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 s="10">
        <v>1482991200</v>
      </c>
      <c r="M367" s="6">
        <f t="shared" si="32"/>
        <v>42733.25</v>
      </c>
      <c r="N367" s="10">
        <v>1485324000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 s="10">
        <v>1294034400</v>
      </c>
      <c r="M368" s="6">
        <f t="shared" si="32"/>
        <v>40546.25</v>
      </c>
      <c r="N368" s="10">
        <v>1294120800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 s="10">
        <v>1413608400</v>
      </c>
      <c r="M369" s="6">
        <f t="shared" si="32"/>
        <v>41930.208333333336</v>
      </c>
      <c r="N369" s="10">
        <v>1415685600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 s="10">
        <v>1286946000</v>
      </c>
      <c r="M370" s="6">
        <f t="shared" si="32"/>
        <v>40464.208333333336</v>
      </c>
      <c r="N370" s="10">
        <v>1288933200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 s="10">
        <v>1359871200</v>
      </c>
      <c r="M371" s="6">
        <f t="shared" si="32"/>
        <v>41308.25</v>
      </c>
      <c r="N371" s="10">
        <v>1363237200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 s="10">
        <v>1555304400</v>
      </c>
      <c r="M372" s="6">
        <f t="shared" si="32"/>
        <v>43570.208333333328</v>
      </c>
      <c r="N372" s="10">
        <v>1555822800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 s="10">
        <v>1423375200</v>
      </c>
      <c r="M373" s="6">
        <f t="shared" si="32"/>
        <v>42043.25</v>
      </c>
      <c r="N373" s="10">
        <v>1427778000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 s="10">
        <v>1420696800</v>
      </c>
      <c r="M374" s="6">
        <f t="shared" si="32"/>
        <v>42012.25</v>
      </c>
      <c r="N374" s="10">
        <v>1422424800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 s="10">
        <v>1502946000</v>
      </c>
      <c r="M375" s="6">
        <f t="shared" si="32"/>
        <v>42964.208333333328</v>
      </c>
      <c r="N375" s="10">
        <v>1503637200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 s="10">
        <v>1547186400</v>
      </c>
      <c r="M376" s="6">
        <f t="shared" si="32"/>
        <v>43476.25</v>
      </c>
      <c r="N376" s="10">
        <v>1547618400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 s="10">
        <v>1444971600</v>
      </c>
      <c r="M377" s="6">
        <f t="shared" si="32"/>
        <v>42293.208333333328</v>
      </c>
      <c r="N377" s="10">
        <v>1449900000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 s="10">
        <v>1404622800</v>
      </c>
      <c r="M378" s="6">
        <f t="shared" si="32"/>
        <v>41826.208333333336</v>
      </c>
      <c r="N378" s="10">
        <v>1405141200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 s="10">
        <v>1571720400</v>
      </c>
      <c r="M379" s="6">
        <f t="shared" si="32"/>
        <v>43760.208333333328</v>
      </c>
      <c r="N379" s="10">
        <v>1572933600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 s="10">
        <v>1526878800</v>
      </c>
      <c r="M380" s="6">
        <f t="shared" si="32"/>
        <v>43241.208333333328</v>
      </c>
      <c r="N380" s="10">
        <v>1530162000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 s="10">
        <v>1319691600</v>
      </c>
      <c r="M381" s="6">
        <f t="shared" si="32"/>
        <v>40843.208333333336</v>
      </c>
      <c r="N381" s="10">
        <v>1320904800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 s="10">
        <v>1371963600</v>
      </c>
      <c r="M382" s="6">
        <f t="shared" si="32"/>
        <v>41448.208333333336</v>
      </c>
      <c r="N382" s="10">
        <v>1372395600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 s="10">
        <v>1433739600</v>
      </c>
      <c r="M383" s="6">
        <f t="shared" si="32"/>
        <v>42163.208333333328</v>
      </c>
      <c r="N383" s="10">
        <v>1437714000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 s="10">
        <v>1508130000</v>
      </c>
      <c r="M384" s="6">
        <f t="shared" si="32"/>
        <v>43024.208333333328</v>
      </c>
      <c r="N384" s="10">
        <v>1509771600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 s="10">
        <v>1550037600</v>
      </c>
      <c r="M385" s="6">
        <f t="shared" si="32"/>
        <v>43509.25</v>
      </c>
      <c r="N385" s="10">
        <v>1550556000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 s="10">
        <v>1486706400</v>
      </c>
      <c r="M386" s="6">
        <f t="shared" si="32"/>
        <v>42776.25</v>
      </c>
      <c r="N386" s="10">
        <v>1489039200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ROUND((E387/D387)*100,0)</f>
        <v>146</v>
      </c>
      <c r="G387" t="s">
        <v>20</v>
      </c>
      <c r="H387">
        <v>1137</v>
      </c>
      <c r="I387">
        <f t="shared" ref="I387:I450" si="37">IF(H387=0,0,ROUND(E387/H387,2))</f>
        <v>50.01</v>
      </c>
      <c r="J387" t="s">
        <v>21</v>
      </c>
      <c r="K387" t="s">
        <v>22</v>
      </c>
      <c r="L387" s="10">
        <v>1553835600</v>
      </c>
      <c r="M387" s="6">
        <f t="shared" ref="M387:M450" si="38">(((L387/60)/60)/24)+DATE(1970,1,1)</f>
        <v>43553.208333333328</v>
      </c>
      <c r="N387" s="10">
        <v>1556600400</v>
      </c>
      <c r="O387" s="6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 s="10">
        <v>1277528400</v>
      </c>
      <c r="M388" s="6">
        <f t="shared" si="38"/>
        <v>40355.208333333336</v>
      </c>
      <c r="N388" s="10">
        <v>1278565200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 s="10">
        <v>1339477200</v>
      </c>
      <c r="M389" s="6">
        <f t="shared" si="38"/>
        <v>41072.208333333336</v>
      </c>
      <c r="N389" s="10">
        <v>1339909200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 s="10">
        <v>1325656800</v>
      </c>
      <c r="M390" s="6">
        <f t="shared" si="38"/>
        <v>40912.25</v>
      </c>
      <c r="N390" s="10">
        <v>1325829600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 s="10">
        <v>1288242000</v>
      </c>
      <c r="M391" s="6">
        <f t="shared" si="38"/>
        <v>40479.208333333336</v>
      </c>
      <c r="N391" s="10">
        <v>1290578400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 s="10">
        <v>1379048400</v>
      </c>
      <c r="M392" s="6">
        <f t="shared" si="38"/>
        <v>41530.208333333336</v>
      </c>
      <c r="N392" s="10">
        <v>1380344400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 s="10">
        <v>1389679200</v>
      </c>
      <c r="M393" s="6">
        <f t="shared" si="38"/>
        <v>41653.25</v>
      </c>
      <c r="N393" s="10">
        <v>1389852000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 s="10">
        <v>1294293600</v>
      </c>
      <c r="M394" s="6">
        <f t="shared" si="38"/>
        <v>40549.25</v>
      </c>
      <c r="N394" s="10">
        <v>1294466400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 s="10">
        <v>1500267600</v>
      </c>
      <c r="M395" s="6">
        <f t="shared" si="38"/>
        <v>42933.208333333328</v>
      </c>
      <c r="N395" s="10">
        <v>1500354000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 s="10">
        <v>1375074000</v>
      </c>
      <c r="M396" s="6">
        <f t="shared" si="38"/>
        <v>41484.208333333336</v>
      </c>
      <c r="N396" s="10">
        <v>1375938000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 s="10">
        <v>1323324000</v>
      </c>
      <c r="M397" s="6">
        <f t="shared" si="38"/>
        <v>40885.25</v>
      </c>
      <c r="N397" s="10">
        <v>1323410400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 s="10">
        <v>1538715600</v>
      </c>
      <c r="M398" s="6">
        <f t="shared" si="38"/>
        <v>43378.208333333328</v>
      </c>
      <c r="N398" s="10">
        <v>1539406800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 s="10">
        <v>1369285200</v>
      </c>
      <c r="M399" s="6">
        <f t="shared" si="38"/>
        <v>41417.208333333336</v>
      </c>
      <c r="N399" s="10">
        <v>1369803600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 s="10">
        <v>1525755600</v>
      </c>
      <c r="M400" s="6">
        <f t="shared" si="38"/>
        <v>43228.208333333328</v>
      </c>
      <c r="N400" s="10">
        <v>1525928400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 s="10">
        <v>1296626400</v>
      </c>
      <c r="M401" s="6">
        <f t="shared" si="38"/>
        <v>40576.25</v>
      </c>
      <c r="N401" s="10">
        <v>1297231200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 s="10">
        <v>1376629200</v>
      </c>
      <c r="M402" s="6">
        <f t="shared" si="38"/>
        <v>41502.208333333336</v>
      </c>
      <c r="N402" s="10">
        <v>1378530000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 s="10">
        <v>1572152400</v>
      </c>
      <c r="M403" s="6">
        <f t="shared" si="38"/>
        <v>43765.208333333328</v>
      </c>
      <c r="N403" s="10">
        <v>1572152400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 s="10">
        <v>1325829600</v>
      </c>
      <c r="M404" s="6">
        <f t="shared" si="38"/>
        <v>40914.25</v>
      </c>
      <c r="N404" s="10">
        <v>1329890400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 s="10">
        <v>1273640400</v>
      </c>
      <c r="M405" s="6">
        <f t="shared" si="38"/>
        <v>40310.208333333336</v>
      </c>
      <c r="N405" s="10">
        <v>1276750800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 s="10">
        <v>1510639200</v>
      </c>
      <c r="M406" s="6">
        <f t="shared" si="38"/>
        <v>43053.25</v>
      </c>
      <c r="N406" s="10">
        <v>1510898400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 s="10">
        <v>1528088400</v>
      </c>
      <c r="M407" s="6">
        <f t="shared" si="38"/>
        <v>43255.208333333328</v>
      </c>
      <c r="N407" s="10">
        <v>1532408400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 s="10">
        <v>1359525600</v>
      </c>
      <c r="M408" s="6">
        <f t="shared" si="38"/>
        <v>41304.25</v>
      </c>
      <c r="N408" s="10">
        <v>1360562400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 s="10">
        <v>1570942800</v>
      </c>
      <c r="M409" s="6">
        <f t="shared" si="38"/>
        <v>43751.208333333328</v>
      </c>
      <c r="N409" s="10">
        <v>1571547600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 s="10">
        <v>1466398800</v>
      </c>
      <c r="M410" s="6">
        <f t="shared" si="38"/>
        <v>42541.208333333328</v>
      </c>
      <c r="N410" s="10">
        <v>1468126800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 s="10">
        <v>1492491600</v>
      </c>
      <c r="M411" s="6">
        <f t="shared" si="38"/>
        <v>42843.208333333328</v>
      </c>
      <c r="N411" s="10">
        <v>1492837200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 s="10">
        <v>1430197200</v>
      </c>
      <c r="M412" s="6">
        <f t="shared" si="38"/>
        <v>42122.208333333328</v>
      </c>
      <c r="N412" s="10">
        <v>1430197200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 s="10">
        <v>1496034000</v>
      </c>
      <c r="M413" s="6">
        <f t="shared" si="38"/>
        <v>42884.208333333328</v>
      </c>
      <c r="N413" s="10">
        <v>1496206800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 s="10">
        <v>1388728800</v>
      </c>
      <c r="M414" s="6">
        <f t="shared" si="38"/>
        <v>41642.25</v>
      </c>
      <c r="N414" s="10">
        <v>1389592800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 s="10">
        <v>1543298400</v>
      </c>
      <c r="M415" s="6">
        <f t="shared" si="38"/>
        <v>43431.25</v>
      </c>
      <c r="N415" s="10">
        <v>1545631200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 s="10">
        <v>1271739600</v>
      </c>
      <c r="M416" s="6">
        <f t="shared" si="38"/>
        <v>40288.208333333336</v>
      </c>
      <c r="N416" s="10">
        <v>1272430800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 s="10">
        <v>1326434400</v>
      </c>
      <c r="M417" s="6">
        <f t="shared" si="38"/>
        <v>40921.25</v>
      </c>
      <c r="N417" s="10">
        <v>1327903200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 s="10">
        <v>1295244000</v>
      </c>
      <c r="M418" s="6">
        <f t="shared" si="38"/>
        <v>40560.25</v>
      </c>
      <c r="N418" s="10">
        <v>1296021600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 s="10">
        <v>1541221200</v>
      </c>
      <c r="M419" s="6">
        <f t="shared" si="38"/>
        <v>43407.208333333328</v>
      </c>
      <c r="N419" s="10">
        <v>1543298400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 s="10">
        <v>1336280400</v>
      </c>
      <c r="M420" s="6">
        <f t="shared" si="38"/>
        <v>41035.208333333336</v>
      </c>
      <c r="N420" s="10">
        <v>1336366800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 s="10">
        <v>1324533600</v>
      </c>
      <c r="M421" s="6">
        <f t="shared" si="38"/>
        <v>40899.25</v>
      </c>
      <c r="N421" s="10">
        <v>1325052000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 s="10">
        <v>1498366800</v>
      </c>
      <c r="M422" s="6">
        <f t="shared" si="38"/>
        <v>42911.208333333328</v>
      </c>
      <c r="N422" s="10">
        <v>1499576400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 s="10">
        <v>1498712400</v>
      </c>
      <c r="M423" s="6">
        <f t="shared" si="38"/>
        <v>42915.208333333328</v>
      </c>
      <c r="N423" s="10">
        <v>1501304400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 s="10">
        <v>1271480400</v>
      </c>
      <c r="M424" s="6">
        <f t="shared" si="38"/>
        <v>40285.208333333336</v>
      </c>
      <c r="N424" s="10">
        <v>1273208400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 s="10">
        <v>1316667600</v>
      </c>
      <c r="M425" s="6">
        <f t="shared" si="38"/>
        <v>40808.208333333336</v>
      </c>
      <c r="N425" s="10">
        <v>1316840400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 s="10">
        <v>1524027600</v>
      </c>
      <c r="M426" s="6">
        <f t="shared" si="38"/>
        <v>43208.208333333328</v>
      </c>
      <c r="N426" s="10">
        <v>1524546000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 s="10">
        <v>1438059600</v>
      </c>
      <c r="M427" s="6">
        <f t="shared" si="38"/>
        <v>42213.208333333328</v>
      </c>
      <c r="N427" s="10">
        <v>1438578000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 s="10">
        <v>1361944800</v>
      </c>
      <c r="M428" s="6">
        <f t="shared" si="38"/>
        <v>41332.25</v>
      </c>
      <c r="N428" s="10">
        <v>1362549600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 s="10">
        <v>1410584400</v>
      </c>
      <c r="M429" s="6">
        <f t="shared" si="38"/>
        <v>41895.208333333336</v>
      </c>
      <c r="N429" s="10">
        <v>1413349200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 s="10">
        <v>1297404000</v>
      </c>
      <c r="M430" s="6">
        <f t="shared" si="38"/>
        <v>40585.25</v>
      </c>
      <c r="N430" s="10">
        <v>1298008800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 s="10">
        <v>1392012000</v>
      </c>
      <c r="M431" s="6">
        <f t="shared" si="38"/>
        <v>41680.25</v>
      </c>
      <c r="N431" s="10">
        <v>1394427600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 s="10">
        <v>1569733200</v>
      </c>
      <c r="M432" s="6">
        <f t="shared" si="38"/>
        <v>43737.208333333328</v>
      </c>
      <c r="N432" s="10">
        <v>1572670800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 s="10">
        <v>1529643600</v>
      </c>
      <c r="M433" s="6">
        <f t="shared" si="38"/>
        <v>43273.208333333328</v>
      </c>
      <c r="N433" s="10">
        <v>1531112400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 s="10">
        <v>1399006800</v>
      </c>
      <c r="M434" s="6">
        <f t="shared" si="38"/>
        <v>41761.208333333336</v>
      </c>
      <c r="N434" s="10">
        <v>1400734800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 s="10">
        <v>1385359200</v>
      </c>
      <c r="M435" s="6">
        <f t="shared" si="38"/>
        <v>41603.25</v>
      </c>
      <c r="N435" s="10">
        <v>1386741600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 s="10">
        <v>1480572000</v>
      </c>
      <c r="M436" s="6">
        <f t="shared" si="38"/>
        <v>42705.25</v>
      </c>
      <c r="N436" s="10">
        <v>1481781600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 s="10">
        <v>1418623200</v>
      </c>
      <c r="M437" s="6">
        <f t="shared" si="38"/>
        <v>41988.25</v>
      </c>
      <c r="N437" s="10">
        <v>1419660000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 s="10">
        <v>1555736400</v>
      </c>
      <c r="M438" s="6">
        <f t="shared" si="38"/>
        <v>43575.208333333328</v>
      </c>
      <c r="N438" s="10">
        <v>1555822800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 s="10">
        <v>1442120400</v>
      </c>
      <c r="M439" s="6">
        <f t="shared" si="38"/>
        <v>42260.208333333328</v>
      </c>
      <c r="N439" s="10">
        <v>1442379600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 s="10">
        <v>1362376800</v>
      </c>
      <c r="M440" s="6">
        <f t="shared" si="38"/>
        <v>41337.25</v>
      </c>
      <c r="N440" s="10">
        <v>1364965200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 s="10">
        <v>1478408400</v>
      </c>
      <c r="M441" s="6">
        <f t="shared" si="38"/>
        <v>42680.208333333328</v>
      </c>
      <c r="N441" s="10">
        <v>1479016800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 s="10">
        <v>1498798800</v>
      </c>
      <c r="M442" s="6">
        <f t="shared" si="38"/>
        <v>42916.208333333328</v>
      </c>
      <c r="N442" s="10">
        <v>1499662800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 s="10">
        <v>1335416400</v>
      </c>
      <c r="M443" s="6">
        <f t="shared" si="38"/>
        <v>41025.208333333336</v>
      </c>
      <c r="N443" s="10">
        <v>1337835600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 s="10">
        <v>1504328400</v>
      </c>
      <c r="M444" s="6">
        <f t="shared" si="38"/>
        <v>42980.208333333328</v>
      </c>
      <c r="N444" s="10">
        <v>1505710800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 s="10">
        <v>1285822800</v>
      </c>
      <c r="M445" s="6">
        <f t="shared" si="38"/>
        <v>40451.208333333336</v>
      </c>
      <c r="N445" s="10">
        <v>1287464400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 s="10">
        <v>1311483600</v>
      </c>
      <c r="M446" s="6">
        <f t="shared" si="38"/>
        <v>40748.208333333336</v>
      </c>
      <c r="N446" s="10">
        <v>1311656400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 s="10">
        <v>1291356000</v>
      </c>
      <c r="M447" s="6">
        <f t="shared" si="38"/>
        <v>40515.25</v>
      </c>
      <c r="N447" s="10">
        <v>1293170400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 s="10">
        <v>1355810400</v>
      </c>
      <c r="M448" s="6">
        <f t="shared" si="38"/>
        <v>41261.25</v>
      </c>
      <c r="N448" s="10">
        <v>1355983200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 s="10">
        <v>1513663200</v>
      </c>
      <c r="M449" s="6">
        <f t="shared" si="38"/>
        <v>43088.25</v>
      </c>
      <c r="N449" s="10">
        <v>1515045600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 s="10">
        <v>1365915600</v>
      </c>
      <c r="M450" s="6">
        <f t="shared" si="38"/>
        <v>41378.208333333336</v>
      </c>
      <c r="N450" s="10">
        <v>1366088400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ROUND((E451/D451)*100,0)</f>
        <v>967</v>
      </c>
      <c r="G451" t="s">
        <v>20</v>
      </c>
      <c r="H451">
        <v>86</v>
      </c>
      <c r="I451">
        <f t="shared" ref="I451:I514" si="43">IF(H451=0,0,ROUND(E451/H451,2))</f>
        <v>101.2</v>
      </c>
      <c r="J451" t="s">
        <v>36</v>
      </c>
      <c r="K451" t="s">
        <v>37</v>
      </c>
      <c r="L451" s="10">
        <v>1551852000</v>
      </c>
      <c r="M451" s="6">
        <f t="shared" ref="M451:M514" si="44">(((L451/60)/60)/24)+DATE(1970,1,1)</f>
        <v>43530.25</v>
      </c>
      <c r="N451" s="10">
        <v>1553317200</v>
      </c>
      <c r="O451" s="6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 s="10">
        <v>1540098000</v>
      </c>
      <c r="M452" s="6">
        <f t="shared" si="44"/>
        <v>43394.208333333328</v>
      </c>
      <c r="N452" s="10">
        <v>1542088800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 s="10">
        <v>1500440400</v>
      </c>
      <c r="M453" s="6">
        <f t="shared" si="44"/>
        <v>42935.208333333328</v>
      </c>
      <c r="N453" s="10">
        <v>1503118800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 s="10">
        <v>1278392400</v>
      </c>
      <c r="M454" s="6">
        <f t="shared" si="44"/>
        <v>40365.208333333336</v>
      </c>
      <c r="N454" s="10">
        <v>1278478800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 s="10">
        <v>1480572000</v>
      </c>
      <c r="M455" s="6">
        <f t="shared" si="44"/>
        <v>42705.25</v>
      </c>
      <c r="N455" s="10">
        <v>1484114400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 s="10">
        <v>1382331600</v>
      </c>
      <c r="M456" s="6">
        <f t="shared" si="44"/>
        <v>41568.208333333336</v>
      </c>
      <c r="N456" s="10">
        <v>1385445600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 s="10">
        <v>1316754000</v>
      </c>
      <c r="M457" s="6">
        <f t="shared" si="44"/>
        <v>40809.208333333336</v>
      </c>
      <c r="N457" s="10">
        <v>1318741200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 s="10">
        <v>1518242400</v>
      </c>
      <c r="M458" s="6">
        <f t="shared" si="44"/>
        <v>43141.25</v>
      </c>
      <c r="N458" s="10">
        <v>1518242400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 s="10">
        <v>1476421200</v>
      </c>
      <c r="M459" s="6">
        <f t="shared" si="44"/>
        <v>42657.208333333328</v>
      </c>
      <c r="N459" s="10">
        <v>1476594000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 s="10">
        <v>1269752400</v>
      </c>
      <c r="M460" s="6">
        <f t="shared" si="44"/>
        <v>40265.208333333336</v>
      </c>
      <c r="N460" s="10">
        <v>1273554000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 s="10">
        <v>1419746400</v>
      </c>
      <c r="M461" s="6">
        <f t="shared" si="44"/>
        <v>42001.25</v>
      </c>
      <c r="N461" s="10">
        <v>1421906400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 s="10">
        <v>1281330000</v>
      </c>
      <c r="M462" s="6">
        <f t="shared" si="44"/>
        <v>40399.208333333336</v>
      </c>
      <c r="N462" s="10">
        <v>1281589200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 s="10">
        <v>1398661200</v>
      </c>
      <c r="M463" s="6">
        <f t="shared" si="44"/>
        <v>41757.208333333336</v>
      </c>
      <c r="N463" s="10">
        <v>1400389200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 s="10">
        <v>1359525600</v>
      </c>
      <c r="M464" s="6">
        <f t="shared" si="44"/>
        <v>41304.25</v>
      </c>
      <c r="N464" s="10">
        <v>1362808800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 s="10">
        <v>1388469600</v>
      </c>
      <c r="M465" s="6">
        <f t="shared" si="44"/>
        <v>41639.25</v>
      </c>
      <c r="N465" s="10">
        <v>1388815200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 s="10">
        <v>1518328800</v>
      </c>
      <c r="M466" s="6">
        <f t="shared" si="44"/>
        <v>43142.25</v>
      </c>
      <c r="N466" s="10">
        <v>1519538400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 s="10">
        <v>1517032800</v>
      </c>
      <c r="M467" s="6">
        <f t="shared" si="44"/>
        <v>43127.25</v>
      </c>
      <c r="N467" s="10">
        <v>1517810400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 s="10">
        <v>1368594000</v>
      </c>
      <c r="M468" s="6">
        <f t="shared" si="44"/>
        <v>41409.208333333336</v>
      </c>
      <c r="N468" s="10">
        <v>1370581200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 s="10">
        <v>1448258400</v>
      </c>
      <c r="M469" s="6">
        <f t="shared" si="44"/>
        <v>42331.25</v>
      </c>
      <c r="N469" s="10">
        <v>1448863200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 s="10">
        <v>1555218000</v>
      </c>
      <c r="M470" s="6">
        <f t="shared" si="44"/>
        <v>43569.208333333328</v>
      </c>
      <c r="N470" s="10">
        <v>1556600400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 s="10">
        <v>1431925200</v>
      </c>
      <c r="M471" s="6">
        <f t="shared" si="44"/>
        <v>42142.208333333328</v>
      </c>
      <c r="N471" s="10">
        <v>1432098000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 s="10">
        <v>1481522400</v>
      </c>
      <c r="M472" s="6">
        <f t="shared" si="44"/>
        <v>42716.25</v>
      </c>
      <c r="N472" s="10">
        <v>1482127200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 s="10">
        <v>1335934800</v>
      </c>
      <c r="M473" s="6">
        <f t="shared" si="44"/>
        <v>41031.208333333336</v>
      </c>
      <c r="N473" s="10">
        <v>1335934800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 s="10">
        <v>1552280400</v>
      </c>
      <c r="M474" s="6">
        <f t="shared" si="44"/>
        <v>43535.208333333328</v>
      </c>
      <c r="N474" s="10">
        <v>1556946000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 s="10">
        <v>1529989200</v>
      </c>
      <c r="M475" s="6">
        <f t="shared" si="44"/>
        <v>43277.208333333328</v>
      </c>
      <c r="N475" s="10">
        <v>1530075600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 s="10">
        <v>1418709600</v>
      </c>
      <c r="M476" s="6">
        <f t="shared" si="44"/>
        <v>41989.25</v>
      </c>
      <c r="N476" s="10">
        <v>1418796000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 s="10">
        <v>1372136400</v>
      </c>
      <c r="M477" s="6">
        <f t="shared" si="44"/>
        <v>41450.208333333336</v>
      </c>
      <c r="N477" s="10">
        <v>1372482000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 s="10">
        <v>1533877200</v>
      </c>
      <c r="M478" s="6">
        <f t="shared" si="44"/>
        <v>43322.208333333328</v>
      </c>
      <c r="N478" s="10">
        <v>1534395600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 s="10">
        <v>1309064400</v>
      </c>
      <c r="M479" s="6">
        <f t="shared" si="44"/>
        <v>40720.208333333336</v>
      </c>
      <c r="N479" s="10">
        <v>1311397200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 s="10">
        <v>1425877200</v>
      </c>
      <c r="M480" s="6">
        <f t="shared" si="44"/>
        <v>42072.208333333328</v>
      </c>
      <c r="N480" s="10">
        <v>1426914000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 s="10">
        <v>1501304400</v>
      </c>
      <c r="M481" s="6">
        <f t="shared" si="44"/>
        <v>42945.208333333328</v>
      </c>
      <c r="N481" s="10">
        <v>1501477200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 s="10">
        <v>1268287200</v>
      </c>
      <c r="M482" s="6">
        <f t="shared" si="44"/>
        <v>40248.25</v>
      </c>
      <c r="N482" s="10">
        <v>1269061200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 s="10">
        <v>1412139600</v>
      </c>
      <c r="M483" s="6">
        <f t="shared" si="44"/>
        <v>41913.208333333336</v>
      </c>
      <c r="N483" s="10">
        <v>1415772000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 s="10">
        <v>1330063200</v>
      </c>
      <c r="M484" s="6">
        <f t="shared" si="44"/>
        <v>40963.25</v>
      </c>
      <c r="N484" s="10">
        <v>1331013600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 s="10">
        <v>1576130400</v>
      </c>
      <c r="M485" s="6">
        <f t="shared" si="44"/>
        <v>43811.25</v>
      </c>
      <c r="N485" s="10">
        <v>1576735200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 s="10">
        <v>1407128400</v>
      </c>
      <c r="M486" s="6">
        <f t="shared" si="44"/>
        <v>41855.208333333336</v>
      </c>
      <c r="N486" s="10">
        <v>1411362000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 s="10">
        <v>1560142800</v>
      </c>
      <c r="M487" s="6">
        <f t="shared" si="44"/>
        <v>43626.208333333328</v>
      </c>
      <c r="N487" s="10">
        <v>1563685200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 s="10">
        <v>1520575200</v>
      </c>
      <c r="M488" s="6">
        <f t="shared" si="44"/>
        <v>43168.25</v>
      </c>
      <c r="N488" s="10">
        <v>1521867600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 s="10">
        <v>1492664400</v>
      </c>
      <c r="M489" s="6">
        <f t="shared" si="44"/>
        <v>42845.208333333328</v>
      </c>
      <c r="N489" s="10">
        <v>1495515600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 s="10">
        <v>1454479200</v>
      </c>
      <c r="M490" s="6">
        <f t="shared" si="44"/>
        <v>42403.25</v>
      </c>
      <c r="N490" s="10">
        <v>1455948000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 s="10">
        <v>1281934800</v>
      </c>
      <c r="M491" s="6">
        <f t="shared" si="44"/>
        <v>40406.208333333336</v>
      </c>
      <c r="N491" s="10">
        <v>1282366800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 s="10">
        <v>1573970400</v>
      </c>
      <c r="M492" s="6">
        <f t="shared" si="44"/>
        <v>43786.25</v>
      </c>
      <c r="N492" s="10">
        <v>1574575200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 s="10">
        <v>1372654800</v>
      </c>
      <c r="M493" s="6">
        <f t="shared" si="44"/>
        <v>41456.208333333336</v>
      </c>
      <c r="N493" s="10">
        <v>1374901200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 s="10">
        <v>1275886800</v>
      </c>
      <c r="M494" s="6">
        <f t="shared" si="44"/>
        <v>40336.208333333336</v>
      </c>
      <c r="N494" s="10">
        <v>1278910800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 s="10">
        <v>1561784400</v>
      </c>
      <c r="M495" s="6">
        <f t="shared" si="44"/>
        <v>43645.208333333328</v>
      </c>
      <c r="N495" s="10">
        <v>1562907600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 s="10">
        <v>1332392400</v>
      </c>
      <c r="M496" s="6">
        <f t="shared" si="44"/>
        <v>40990.208333333336</v>
      </c>
      <c r="N496" s="10">
        <v>1332478800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 s="10">
        <v>1402376400</v>
      </c>
      <c r="M497" s="6">
        <f t="shared" si="44"/>
        <v>41800.208333333336</v>
      </c>
      <c r="N497" s="10">
        <v>1402722000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 s="10">
        <v>1495342800</v>
      </c>
      <c r="M498" s="6">
        <f t="shared" si="44"/>
        <v>42876.208333333328</v>
      </c>
      <c r="N498" s="10">
        <v>1496811600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 s="10">
        <v>1482213600</v>
      </c>
      <c r="M499" s="6">
        <f t="shared" si="44"/>
        <v>42724.25</v>
      </c>
      <c r="N499" s="10">
        <v>1482213600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 s="10">
        <v>1420092000</v>
      </c>
      <c r="M500" s="6">
        <f t="shared" si="44"/>
        <v>42005.25</v>
      </c>
      <c r="N500" s="10">
        <v>1420264800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 s="10">
        <v>1458018000</v>
      </c>
      <c r="M501" s="6">
        <f t="shared" si="44"/>
        <v>42444.208333333328</v>
      </c>
      <c r="N501" s="10">
        <v>1458450000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 s="10">
        <v>1367384400</v>
      </c>
      <c r="M502" s="6">
        <f t="shared" si="44"/>
        <v>41395.208333333336</v>
      </c>
      <c r="N502" s="10">
        <v>1369803600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 s="10">
        <v>1363064400</v>
      </c>
      <c r="M503" s="6">
        <f t="shared" si="44"/>
        <v>41345.208333333336</v>
      </c>
      <c r="N503" s="10">
        <v>1363237200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 s="10">
        <v>1343365200</v>
      </c>
      <c r="M504" s="6">
        <f t="shared" si="44"/>
        <v>41117.208333333336</v>
      </c>
      <c r="N504" s="10">
        <v>1345870800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 s="10">
        <v>1435726800</v>
      </c>
      <c r="M505" s="6">
        <f t="shared" si="44"/>
        <v>42186.208333333328</v>
      </c>
      <c r="N505" s="10">
        <v>1437454800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 s="10">
        <v>1431925200</v>
      </c>
      <c r="M506" s="6">
        <f t="shared" si="44"/>
        <v>42142.208333333328</v>
      </c>
      <c r="N506" s="10">
        <v>1432011600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 s="10">
        <v>1362722400</v>
      </c>
      <c r="M507" s="6">
        <f t="shared" si="44"/>
        <v>41341.25</v>
      </c>
      <c r="N507" s="10">
        <v>1366347600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 s="10">
        <v>1511416800</v>
      </c>
      <c r="M508" s="6">
        <f t="shared" si="44"/>
        <v>43062.25</v>
      </c>
      <c r="N508" s="10">
        <v>1512885600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 s="10">
        <v>1365483600</v>
      </c>
      <c r="M509" s="6">
        <f t="shared" si="44"/>
        <v>41373.208333333336</v>
      </c>
      <c r="N509" s="10">
        <v>1369717200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 s="10">
        <v>1532840400</v>
      </c>
      <c r="M510" s="6">
        <f t="shared" si="44"/>
        <v>43310.208333333328</v>
      </c>
      <c r="N510" s="10">
        <v>1534654800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 s="10">
        <v>1336194000</v>
      </c>
      <c r="M511" s="6">
        <f t="shared" si="44"/>
        <v>41034.208333333336</v>
      </c>
      <c r="N511" s="10">
        <v>1337058000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 s="10">
        <v>1527742800</v>
      </c>
      <c r="M512" s="6">
        <f t="shared" si="44"/>
        <v>43251.208333333328</v>
      </c>
      <c r="N512" s="10">
        <v>1529816400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 s="10">
        <v>1564030800</v>
      </c>
      <c r="M513" s="6">
        <f t="shared" si="44"/>
        <v>43671.208333333328</v>
      </c>
      <c r="N513" s="10">
        <v>1564894800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 s="10">
        <v>1404536400</v>
      </c>
      <c r="M514" s="6">
        <f t="shared" si="44"/>
        <v>41825.208333333336</v>
      </c>
      <c r="N514" s="10">
        <v>1404622800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ROUND((E515/D515)*100,0)</f>
        <v>39</v>
      </c>
      <c r="G515" t="s">
        <v>74</v>
      </c>
      <c r="H515">
        <v>35</v>
      </c>
      <c r="I515">
        <f t="shared" ref="I515:I578" si="49">IF(H515=0,0,ROUND(E515/H515,2))</f>
        <v>93.14</v>
      </c>
      <c r="J515" t="s">
        <v>21</v>
      </c>
      <c r="K515" t="s">
        <v>22</v>
      </c>
      <c r="L515" s="10">
        <v>1284008400</v>
      </c>
      <c r="M515" s="6">
        <f t="shared" ref="M515:M578" si="50">(((L515/60)/60)/24)+DATE(1970,1,1)</f>
        <v>40430.208333333336</v>
      </c>
      <c r="N515" s="10">
        <v>1284181200</v>
      </c>
      <c r="O515" s="6">
        <f t="shared" ref="O515:O555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 s="10">
        <v>1386309600</v>
      </c>
      <c r="M516" s="6">
        <f t="shared" si="50"/>
        <v>41614.25</v>
      </c>
      <c r="N516" s="10">
        <v>1386741600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 s="10">
        <v>1324620000</v>
      </c>
      <c r="M517" s="6">
        <f t="shared" si="50"/>
        <v>40900.25</v>
      </c>
      <c r="N517" s="10">
        <v>1324792800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 s="10">
        <v>1281070800</v>
      </c>
      <c r="M518" s="6">
        <f t="shared" si="50"/>
        <v>40396.208333333336</v>
      </c>
      <c r="N518" s="10">
        <v>1284354000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 s="10">
        <v>1493960400</v>
      </c>
      <c r="M519" s="6">
        <f t="shared" si="50"/>
        <v>42860.208333333328</v>
      </c>
      <c r="N519" s="10">
        <v>1494392400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 s="10">
        <v>1519365600</v>
      </c>
      <c r="M520" s="6">
        <f t="shared" si="50"/>
        <v>43154.25</v>
      </c>
      <c r="N520" s="10">
        <v>1519538400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 s="10">
        <v>1420696800</v>
      </c>
      <c r="M521" s="6">
        <f t="shared" si="50"/>
        <v>42012.25</v>
      </c>
      <c r="N521" s="10">
        <v>1421906400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 s="10">
        <v>1555650000</v>
      </c>
      <c r="M522" s="6">
        <f t="shared" si="50"/>
        <v>43574.208333333328</v>
      </c>
      <c r="N522" s="10">
        <v>1555909200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 s="10">
        <v>1471928400</v>
      </c>
      <c r="M523" s="6">
        <f t="shared" si="50"/>
        <v>42605.208333333328</v>
      </c>
      <c r="N523" s="10">
        <v>1472446800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 s="10">
        <v>1341291600</v>
      </c>
      <c r="M524" s="6">
        <f t="shared" si="50"/>
        <v>41093.208333333336</v>
      </c>
      <c r="N524" s="10">
        <v>1342328400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 s="10">
        <v>1267682400</v>
      </c>
      <c r="M525" s="6">
        <f t="shared" si="50"/>
        <v>40241.25</v>
      </c>
      <c r="N525" s="10">
        <v>1268114400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 s="10">
        <v>1272258000</v>
      </c>
      <c r="M526" s="6">
        <f t="shared" si="50"/>
        <v>40294.208333333336</v>
      </c>
      <c r="N526" s="10">
        <v>1273381200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 s="10">
        <v>1290492000</v>
      </c>
      <c r="M527" s="6">
        <f t="shared" si="50"/>
        <v>40505.25</v>
      </c>
      <c r="N527" s="10">
        <v>1290837600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 s="10">
        <v>1451109600</v>
      </c>
      <c r="M528" s="6">
        <f t="shared" si="50"/>
        <v>42364.25</v>
      </c>
      <c r="N528" s="10">
        <v>1454306400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 s="10">
        <v>1454652000</v>
      </c>
      <c r="M529" s="6">
        <f t="shared" si="50"/>
        <v>42405.25</v>
      </c>
      <c r="N529" s="10">
        <v>1457762400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 s="10">
        <v>1385186400</v>
      </c>
      <c r="M530" s="6">
        <f t="shared" si="50"/>
        <v>41601.25</v>
      </c>
      <c r="N530" s="10">
        <v>1389074400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 s="10">
        <v>1399698000</v>
      </c>
      <c r="M531" s="6">
        <f t="shared" si="50"/>
        <v>41769.208333333336</v>
      </c>
      <c r="N531" s="10">
        <v>1402117200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 s="10">
        <v>1283230800</v>
      </c>
      <c r="M532" s="6">
        <f t="shared" si="50"/>
        <v>40421.208333333336</v>
      </c>
      <c r="N532" s="10">
        <v>1284440400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 s="10">
        <v>1384149600</v>
      </c>
      <c r="M533" s="6">
        <f t="shared" si="50"/>
        <v>41589.25</v>
      </c>
      <c r="N533" s="10">
        <v>1388988000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 s="10">
        <v>1516860000</v>
      </c>
      <c r="M534" s="6">
        <f t="shared" si="50"/>
        <v>43125.25</v>
      </c>
      <c r="N534" s="10">
        <v>1516946400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 s="10">
        <v>1374642000</v>
      </c>
      <c r="M535" s="6">
        <f t="shared" si="50"/>
        <v>41479.208333333336</v>
      </c>
      <c r="N535" s="10">
        <v>1377752400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 s="10">
        <v>1534482000</v>
      </c>
      <c r="M536" s="6">
        <f t="shared" si="50"/>
        <v>43329.208333333328</v>
      </c>
      <c r="N536" s="10">
        <v>1534568400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 s="10">
        <v>1528434000</v>
      </c>
      <c r="M537" s="6">
        <f t="shared" si="50"/>
        <v>43259.208333333328</v>
      </c>
      <c r="N537" s="10">
        <v>1528606800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 s="10">
        <v>1282626000</v>
      </c>
      <c r="M538" s="6">
        <f t="shared" si="50"/>
        <v>40414.208333333336</v>
      </c>
      <c r="N538" s="10">
        <v>1284872400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 s="10">
        <v>1535605200</v>
      </c>
      <c r="M539" s="6">
        <f t="shared" si="50"/>
        <v>43342.208333333328</v>
      </c>
      <c r="N539" s="10">
        <v>1537592400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 s="10">
        <v>1379826000</v>
      </c>
      <c r="M540" s="6">
        <f t="shared" si="50"/>
        <v>41539.208333333336</v>
      </c>
      <c r="N540" s="10">
        <v>1381208400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 s="10">
        <v>1561957200</v>
      </c>
      <c r="M541" s="6">
        <f t="shared" si="50"/>
        <v>43647.208333333328</v>
      </c>
      <c r="N541" s="10">
        <v>1562475600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 s="10">
        <v>1525496400</v>
      </c>
      <c r="M542" s="6">
        <f t="shared" si="50"/>
        <v>43225.208333333328</v>
      </c>
      <c r="N542" s="10">
        <v>1527397200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 s="10">
        <v>1433912400</v>
      </c>
      <c r="M543" s="6">
        <f t="shared" si="50"/>
        <v>42165.208333333328</v>
      </c>
      <c r="N543" s="10">
        <v>1436158800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 s="10">
        <v>1453442400</v>
      </c>
      <c r="M544" s="6">
        <f t="shared" si="50"/>
        <v>42391.25</v>
      </c>
      <c r="N544" s="10">
        <v>1456034400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 s="10">
        <v>1378875600</v>
      </c>
      <c r="M545" s="6">
        <f t="shared" si="50"/>
        <v>41528.208333333336</v>
      </c>
      <c r="N545" s="10">
        <v>1380171600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 s="10">
        <v>1452232800</v>
      </c>
      <c r="M546" s="6">
        <f t="shared" si="50"/>
        <v>42377.25</v>
      </c>
      <c r="N546" s="10">
        <v>1453356000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 s="10">
        <v>1577253600</v>
      </c>
      <c r="M547" s="6">
        <f t="shared" si="50"/>
        <v>43824.25</v>
      </c>
      <c r="N547" s="10">
        <v>1578981600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 s="10">
        <v>1537160400</v>
      </c>
      <c r="M548" s="6">
        <f t="shared" si="50"/>
        <v>43360.208333333328</v>
      </c>
      <c r="N548" s="10">
        <v>1537419600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 s="10">
        <v>1422165600</v>
      </c>
      <c r="M549" s="6">
        <f t="shared" si="50"/>
        <v>42029.25</v>
      </c>
      <c r="N549" s="10">
        <v>1423202400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 s="10">
        <v>1459486800</v>
      </c>
      <c r="M550" s="6">
        <f t="shared" si="50"/>
        <v>42461.208333333328</v>
      </c>
      <c r="N550" s="10">
        <v>1460610000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 s="10">
        <v>1369717200</v>
      </c>
      <c r="M551" s="6">
        <f t="shared" si="50"/>
        <v>41422.208333333336</v>
      </c>
      <c r="N551" s="10">
        <v>1370494800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 s="10">
        <v>1330495200</v>
      </c>
      <c r="M552" s="6">
        <f t="shared" si="50"/>
        <v>40968.25</v>
      </c>
      <c r="N552" s="10">
        <v>1332306000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 s="10">
        <v>1419055200</v>
      </c>
      <c r="M553" s="6">
        <f t="shared" si="50"/>
        <v>41993.25</v>
      </c>
      <c r="N553" s="10">
        <v>1422511200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 s="10">
        <v>1480140000</v>
      </c>
      <c r="M554" s="6">
        <f t="shared" si="50"/>
        <v>42700.25</v>
      </c>
      <c r="N554" s="10">
        <v>1480312800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 s="10">
        <v>1293948000</v>
      </c>
      <c r="M555" s="6">
        <f t="shared" si="50"/>
        <v>40545.25</v>
      </c>
      <c r="N555" s="10">
        <v>1294034400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 s="10">
        <v>1482127200</v>
      </c>
      <c r="M556" s="6">
        <f t="shared" si="50"/>
        <v>42723.25</v>
      </c>
      <c r="N556" s="10">
        <v>1482645600</v>
      </c>
      <c r="O556" s="6">
        <f t="shared" ref="O556:O578" si="54">(((N556/60)/60)/24)+DATE(1970,1,1)</f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 s="10">
        <v>1396414800</v>
      </c>
      <c r="M557" s="6">
        <f t="shared" si="50"/>
        <v>41731.208333333336</v>
      </c>
      <c r="N557" s="10">
        <v>1399093200</v>
      </c>
      <c r="O557" s="6">
        <f t="shared" si="54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 s="10">
        <v>1315285200</v>
      </c>
      <c r="M558" s="6">
        <f t="shared" si="50"/>
        <v>40792.208333333336</v>
      </c>
      <c r="N558" s="10">
        <v>1315890000</v>
      </c>
      <c r="O558" s="6">
        <f t="shared" si="54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 s="10">
        <v>1443762000</v>
      </c>
      <c r="M559" s="6">
        <f t="shared" si="50"/>
        <v>42279.208333333328</v>
      </c>
      <c r="N559" s="10">
        <v>1444021200</v>
      </c>
      <c r="O559" s="6">
        <f t="shared" si="54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 s="10">
        <v>1456293600</v>
      </c>
      <c r="M560" s="6">
        <f t="shared" si="50"/>
        <v>42424.25</v>
      </c>
      <c r="N560" s="10">
        <v>1460005200</v>
      </c>
      <c r="O560" s="6">
        <f t="shared" si="54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 s="10">
        <v>1470114000</v>
      </c>
      <c r="M561" s="6">
        <f t="shared" si="50"/>
        <v>42584.208333333328</v>
      </c>
      <c r="N561" s="10">
        <v>1470718800</v>
      </c>
      <c r="O561" s="6">
        <f t="shared" si="54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 s="10">
        <v>1321596000</v>
      </c>
      <c r="M562" s="6">
        <f t="shared" si="50"/>
        <v>40865.25</v>
      </c>
      <c r="N562" s="10">
        <v>1325052000</v>
      </c>
      <c r="O562" s="6">
        <f t="shared" si="54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 s="10">
        <v>1318827600</v>
      </c>
      <c r="M563" s="6">
        <f t="shared" si="50"/>
        <v>40833.208333333336</v>
      </c>
      <c r="N563" s="10">
        <v>1319000400</v>
      </c>
      <c r="O563" s="6">
        <f t="shared" si="54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 s="10">
        <v>1552366800</v>
      </c>
      <c r="M564" s="6">
        <f t="shared" si="50"/>
        <v>43536.208333333328</v>
      </c>
      <c r="N564" s="10">
        <v>1552539600</v>
      </c>
      <c r="O564" s="6">
        <f t="shared" si="54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 s="10">
        <v>1542088800</v>
      </c>
      <c r="M565" s="6">
        <f t="shared" si="50"/>
        <v>43417.25</v>
      </c>
      <c r="N565" s="10">
        <v>1543816800</v>
      </c>
      <c r="O565" s="6">
        <f t="shared" si="54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 s="10">
        <v>1426395600</v>
      </c>
      <c r="M566" s="6">
        <f t="shared" si="50"/>
        <v>42078.208333333328</v>
      </c>
      <c r="N566" s="10">
        <v>1427086800</v>
      </c>
      <c r="O566" s="6">
        <f t="shared" si="54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 s="10">
        <v>1321336800</v>
      </c>
      <c r="M567" s="6">
        <f t="shared" si="50"/>
        <v>40862.25</v>
      </c>
      <c r="N567" s="10">
        <v>1323064800</v>
      </c>
      <c r="O567" s="6">
        <f t="shared" si="54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 s="10">
        <v>1456293600</v>
      </c>
      <c r="M568" s="6">
        <f t="shared" si="50"/>
        <v>42424.25</v>
      </c>
      <c r="N568" s="10">
        <v>1458277200</v>
      </c>
      <c r="O568" s="6">
        <f t="shared" si="54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 s="10">
        <v>1404968400</v>
      </c>
      <c r="M569" s="6">
        <f t="shared" si="50"/>
        <v>41830.208333333336</v>
      </c>
      <c r="N569" s="10">
        <v>1405141200</v>
      </c>
      <c r="O569" s="6">
        <f t="shared" si="54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 s="10">
        <v>1279170000</v>
      </c>
      <c r="M570" s="6">
        <f t="shared" si="50"/>
        <v>40374.208333333336</v>
      </c>
      <c r="N570" s="10">
        <v>1283058000</v>
      </c>
      <c r="O570" s="6">
        <f t="shared" si="54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 s="10">
        <v>1294725600</v>
      </c>
      <c r="M571" s="6">
        <f t="shared" si="50"/>
        <v>40554.25</v>
      </c>
      <c r="N571" s="10">
        <v>1295762400</v>
      </c>
      <c r="O571" s="6">
        <f t="shared" si="54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 s="10">
        <v>1419055200</v>
      </c>
      <c r="M572" s="6">
        <f t="shared" si="50"/>
        <v>41993.25</v>
      </c>
      <c r="N572" s="10">
        <v>1419573600</v>
      </c>
      <c r="O572" s="6">
        <f t="shared" si="54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 s="10">
        <v>1434690000</v>
      </c>
      <c r="M573" s="6">
        <f t="shared" si="50"/>
        <v>42174.208333333328</v>
      </c>
      <c r="N573" s="10">
        <v>1438750800</v>
      </c>
      <c r="O573" s="6">
        <f t="shared" si="54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 s="10">
        <v>1443416400</v>
      </c>
      <c r="M574" s="6">
        <f t="shared" si="50"/>
        <v>42275.208333333328</v>
      </c>
      <c r="N574" s="10">
        <v>1444798800</v>
      </c>
      <c r="O574" s="6">
        <f t="shared" si="54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 s="10">
        <v>1399006800</v>
      </c>
      <c r="M575" s="6">
        <f t="shared" si="50"/>
        <v>41761.208333333336</v>
      </c>
      <c r="N575" s="10">
        <v>1399179600</v>
      </c>
      <c r="O575" s="6">
        <f t="shared" si="54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 s="10">
        <v>1575698400</v>
      </c>
      <c r="M576" s="6">
        <f t="shared" si="50"/>
        <v>43806.25</v>
      </c>
      <c r="N576" s="10">
        <v>1576562400</v>
      </c>
      <c r="O576" s="6">
        <f t="shared" si="54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 s="10">
        <v>1400562000</v>
      </c>
      <c r="M577" s="6">
        <f t="shared" si="50"/>
        <v>41779.208333333336</v>
      </c>
      <c r="N577" s="10">
        <v>1400821200</v>
      </c>
      <c r="O577" s="6">
        <f t="shared" si="54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 s="10">
        <v>1509512400</v>
      </c>
      <c r="M578" s="6">
        <f t="shared" si="50"/>
        <v>43040.208333333328</v>
      </c>
      <c r="N578" s="10">
        <v>1510984800</v>
      </c>
      <c r="O578" s="6">
        <f t="shared" si="54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5">ROUND((E579/D579)*100,0)</f>
        <v>19</v>
      </c>
      <c r="G579" t="s">
        <v>74</v>
      </c>
      <c r="H579">
        <v>37</v>
      </c>
      <c r="I579">
        <f t="shared" ref="I579:I642" si="56">IF(H579=0,0,ROUND(E579/H579,2))</f>
        <v>41.78</v>
      </c>
      <c r="J579" t="s">
        <v>21</v>
      </c>
      <c r="K579" t="s">
        <v>22</v>
      </c>
      <c r="L579" s="10">
        <v>1299823200</v>
      </c>
      <c r="M579" s="6">
        <f t="shared" ref="M579:M642" si="57">(((L579/60)/60)/24)+DATE(1970,1,1)</f>
        <v>40613.25</v>
      </c>
      <c r="N579" s="10">
        <v>1302066000</v>
      </c>
      <c r="O579" s="6">
        <f t="shared" ref="O579:O642" si="58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9">LEFT(R579,SEARCH("/",R579)-1)</f>
        <v>music</v>
      </c>
      <c r="T579" t="str">
        <f t="shared" ref="T579:T642" si="60">RIGHT(R579,LEN(R579)-SEARCH("/",R579))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5"/>
        <v>17</v>
      </c>
      <c r="G580" t="s">
        <v>14</v>
      </c>
      <c r="H580">
        <v>245</v>
      </c>
      <c r="I580">
        <f t="shared" si="56"/>
        <v>65.989999999999995</v>
      </c>
      <c r="J580" t="s">
        <v>21</v>
      </c>
      <c r="K580" t="s">
        <v>22</v>
      </c>
      <c r="L580" s="10">
        <v>1322719200</v>
      </c>
      <c r="M580" s="6">
        <f t="shared" si="57"/>
        <v>40878.25</v>
      </c>
      <c r="N580" s="10">
        <v>1322978400</v>
      </c>
      <c r="O580" s="6">
        <f t="shared" si="58"/>
        <v>40881.25</v>
      </c>
      <c r="P580" t="b">
        <v>0</v>
      </c>
      <c r="Q580" t="b">
        <v>0</v>
      </c>
      <c r="R580" t="s">
        <v>474</v>
      </c>
      <c r="S580" t="str">
        <f t="shared" si="59"/>
        <v>film &amp; video</v>
      </c>
      <c r="T580" t="str">
        <f t="shared" si="60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5"/>
        <v>101</v>
      </c>
      <c r="G581" t="s">
        <v>20</v>
      </c>
      <c r="H581">
        <v>87</v>
      </c>
      <c r="I581">
        <f t="shared" si="56"/>
        <v>72.06</v>
      </c>
      <c r="J581" t="s">
        <v>21</v>
      </c>
      <c r="K581" t="s">
        <v>22</v>
      </c>
      <c r="L581" s="10">
        <v>1312693200</v>
      </c>
      <c r="M581" s="6">
        <f t="shared" si="57"/>
        <v>40762.208333333336</v>
      </c>
      <c r="N581" s="10">
        <v>1313730000</v>
      </c>
      <c r="O581" s="6">
        <f t="shared" si="58"/>
        <v>40774.208333333336</v>
      </c>
      <c r="P581" t="b">
        <v>0</v>
      </c>
      <c r="Q581" t="b">
        <v>0</v>
      </c>
      <c r="R581" t="s">
        <v>159</v>
      </c>
      <c r="S581" t="str">
        <f t="shared" si="59"/>
        <v>music</v>
      </c>
      <c r="T581" t="str">
        <f t="shared" si="60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5"/>
        <v>342</v>
      </c>
      <c r="G582" t="s">
        <v>20</v>
      </c>
      <c r="H582">
        <v>3116</v>
      </c>
      <c r="I582">
        <f t="shared" si="56"/>
        <v>48</v>
      </c>
      <c r="J582" t="s">
        <v>21</v>
      </c>
      <c r="K582" t="s">
        <v>22</v>
      </c>
      <c r="L582" s="10">
        <v>1393394400</v>
      </c>
      <c r="M582" s="6">
        <f t="shared" si="57"/>
        <v>41696.25</v>
      </c>
      <c r="N582" s="10">
        <v>1394085600</v>
      </c>
      <c r="O582" s="6">
        <f t="shared" si="58"/>
        <v>41704.25</v>
      </c>
      <c r="P582" t="b">
        <v>0</v>
      </c>
      <c r="Q582" t="b">
        <v>0</v>
      </c>
      <c r="R582" t="s">
        <v>33</v>
      </c>
      <c r="S582" t="str">
        <f t="shared" si="59"/>
        <v>theater</v>
      </c>
      <c r="T582" t="str">
        <f t="shared" si="60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5"/>
        <v>64</v>
      </c>
      <c r="G583" t="s">
        <v>14</v>
      </c>
      <c r="H583">
        <v>71</v>
      </c>
      <c r="I583">
        <f t="shared" si="56"/>
        <v>54.1</v>
      </c>
      <c r="J583" t="s">
        <v>21</v>
      </c>
      <c r="K583" t="s">
        <v>22</v>
      </c>
      <c r="L583" s="10">
        <v>1304053200</v>
      </c>
      <c r="M583" s="6">
        <f t="shared" si="57"/>
        <v>40662.208333333336</v>
      </c>
      <c r="N583" s="10">
        <v>1305349200</v>
      </c>
      <c r="O583" s="6">
        <f t="shared" si="58"/>
        <v>40677.208333333336</v>
      </c>
      <c r="P583" t="b">
        <v>0</v>
      </c>
      <c r="Q583" t="b">
        <v>0</v>
      </c>
      <c r="R583" t="s">
        <v>28</v>
      </c>
      <c r="S583" t="str">
        <f t="shared" si="59"/>
        <v>technology</v>
      </c>
      <c r="T583" t="str">
        <f t="shared" si="60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5"/>
        <v>52</v>
      </c>
      <c r="G584" t="s">
        <v>14</v>
      </c>
      <c r="H584">
        <v>42</v>
      </c>
      <c r="I584">
        <f t="shared" si="56"/>
        <v>107.88</v>
      </c>
      <c r="J584" t="s">
        <v>21</v>
      </c>
      <c r="K584" t="s">
        <v>22</v>
      </c>
      <c r="L584" s="10">
        <v>1433912400</v>
      </c>
      <c r="M584" s="6">
        <f t="shared" si="57"/>
        <v>42165.208333333328</v>
      </c>
      <c r="N584" s="10">
        <v>1434344400</v>
      </c>
      <c r="O584" s="6">
        <f t="shared" si="58"/>
        <v>42170.208333333328</v>
      </c>
      <c r="P584" t="b">
        <v>0</v>
      </c>
      <c r="Q584" t="b">
        <v>1</v>
      </c>
      <c r="R584" t="s">
        <v>89</v>
      </c>
      <c r="S584" t="str">
        <f t="shared" si="59"/>
        <v>games</v>
      </c>
      <c r="T584" t="str">
        <f t="shared" si="60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5"/>
        <v>322</v>
      </c>
      <c r="G585" t="s">
        <v>20</v>
      </c>
      <c r="H585">
        <v>909</v>
      </c>
      <c r="I585">
        <f t="shared" si="56"/>
        <v>67.03</v>
      </c>
      <c r="J585" t="s">
        <v>21</v>
      </c>
      <c r="K585" t="s">
        <v>22</v>
      </c>
      <c r="L585" s="10">
        <v>1329717600</v>
      </c>
      <c r="M585" s="6">
        <f t="shared" si="57"/>
        <v>40959.25</v>
      </c>
      <c r="N585" s="10">
        <v>1331186400</v>
      </c>
      <c r="O585" s="6">
        <f t="shared" si="58"/>
        <v>40976.25</v>
      </c>
      <c r="P585" t="b">
        <v>0</v>
      </c>
      <c r="Q585" t="b">
        <v>0</v>
      </c>
      <c r="R585" t="s">
        <v>42</v>
      </c>
      <c r="S585" t="str">
        <f t="shared" si="59"/>
        <v>film &amp; video</v>
      </c>
      <c r="T585" t="str">
        <f t="shared" si="60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5"/>
        <v>120</v>
      </c>
      <c r="G586" t="s">
        <v>20</v>
      </c>
      <c r="H586">
        <v>1613</v>
      </c>
      <c r="I586">
        <f t="shared" si="56"/>
        <v>64.010000000000005</v>
      </c>
      <c r="J586" t="s">
        <v>21</v>
      </c>
      <c r="K586" t="s">
        <v>22</v>
      </c>
      <c r="L586" s="10">
        <v>1335330000</v>
      </c>
      <c r="M586" s="6">
        <f t="shared" si="57"/>
        <v>41024.208333333336</v>
      </c>
      <c r="N586" s="10">
        <v>1336539600</v>
      </c>
      <c r="O586" s="6">
        <f t="shared" si="58"/>
        <v>41038.208333333336</v>
      </c>
      <c r="P586" t="b">
        <v>0</v>
      </c>
      <c r="Q586" t="b">
        <v>0</v>
      </c>
      <c r="R586" t="s">
        <v>28</v>
      </c>
      <c r="S586" t="str">
        <f t="shared" si="59"/>
        <v>technology</v>
      </c>
      <c r="T586" t="str">
        <f t="shared" si="60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5"/>
        <v>147</v>
      </c>
      <c r="G587" t="s">
        <v>20</v>
      </c>
      <c r="H587">
        <v>136</v>
      </c>
      <c r="I587">
        <f t="shared" si="56"/>
        <v>96.07</v>
      </c>
      <c r="J587" t="s">
        <v>21</v>
      </c>
      <c r="K587" t="s">
        <v>22</v>
      </c>
      <c r="L587" s="10">
        <v>1268888400</v>
      </c>
      <c r="M587" s="6">
        <f t="shared" si="57"/>
        <v>40255.208333333336</v>
      </c>
      <c r="N587" s="10">
        <v>1269752400</v>
      </c>
      <c r="O587" s="6">
        <f t="shared" si="58"/>
        <v>40265.208333333336</v>
      </c>
      <c r="P587" t="b">
        <v>0</v>
      </c>
      <c r="Q587" t="b">
        <v>0</v>
      </c>
      <c r="R587" t="s">
        <v>206</v>
      </c>
      <c r="S587" t="str">
        <f t="shared" si="59"/>
        <v>publishing</v>
      </c>
      <c r="T587" t="str">
        <f t="shared" si="60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5"/>
        <v>951</v>
      </c>
      <c r="G588" t="s">
        <v>20</v>
      </c>
      <c r="H588">
        <v>130</v>
      </c>
      <c r="I588">
        <f t="shared" si="56"/>
        <v>51.18</v>
      </c>
      <c r="J588" t="s">
        <v>21</v>
      </c>
      <c r="K588" t="s">
        <v>22</v>
      </c>
      <c r="L588" s="10">
        <v>1289973600</v>
      </c>
      <c r="M588" s="6">
        <f t="shared" si="57"/>
        <v>40499.25</v>
      </c>
      <c r="N588" s="10">
        <v>1291615200</v>
      </c>
      <c r="O588" s="6">
        <f t="shared" si="58"/>
        <v>40518.25</v>
      </c>
      <c r="P588" t="b">
        <v>0</v>
      </c>
      <c r="Q588" t="b">
        <v>0</v>
      </c>
      <c r="R588" t="s">
        <v>23</v>
      </c>
      <c r="S588" t="str">
        <f t="shared" si="59"/>
        <v>music</v>
      </c>
      <c r="T588" t="str">
        <f t="shared" si="60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5"/>
        <v>73</v>
      </c>
      <c r="G589" t="s">
        <v>14</v>
      </c>
      <c r="H589">
        <v>156</v>
      </c>
      <c r="I589">
        <f t="shared" si="56"/>
        <v>43.92</v>
      </c>
      <c r="J589" t="s">
        <v>15</v>
      </c>
      <c r="K589" t="s">
        <v>16</v>
      </c>
      <c r="L589" s="10">
        <v>1547877600</v>
      </c>
      <c r="M589" s="6">
        <f t="shared" si="57"/>
        <v>43484.25</v>
      </c>
      <c r="N589" s="10">
        <v>1552366800</v>
      </c>
      <c r="O589" s="6">
        <f t="shared" si="58"/>
        <v>43536.208333333328</v>
      </c>
      <c r="P589" t="b">
        <v>0</v>
      </c>
      <c r="Q589" t="b">
        <v>1</v>
      </c>
      <c r="R589" t="s">
        <v>17</v>
      </c>
      <c r="S589" t="str">
        <f t="shared" si="59"/>
        <v>food</v>
      </c>
      <c r="T589" t="str">
        <f t="shared" si="60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5"/>
        <v>79</v>
      </c>
      <c r="G590" t="s">
        <v>14</v>
      </c>
      <c r="H590">
        <v>1368</v>
      </c>
      <c r="I590">
        <f t="shared" si="56"/>
        <v>91.02</v>
      </c>
      <c r="J590" t="s">
        <v>40</v>
      </c>
      <c r="K590" t="s">
        <v>41</v>
      </c>
      <c r="L590" s="10">
        <v>1269493200</v>
      </c>
      <c r="M590" s="6">
        <f t="shared" si="57"/>
        <v>40262.208333333336</v>
      </c>
      <c r="N590" s="10">
        <v>1272171600</v>
      </c>
      <c r="O590" s="6">
        <f t="shared" si="58"/>
        <v>40293.208333333336</v>
      </c>
      <c r="P590" t="b">
        <v>0</v>
      </c>
      <c r="Q590" t="b">
        <v>0</v>
      </c>
      <c r="R590" t="s">
        <v>33</v>
      </c>
      <c r="S590" t="str">
        <f t="shared" si="59"/>
        <v>theater</v>
      </c>
      <c r="T590" t="str">
        <f t="shared" si="60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5"/>
        <v>65</v>
      </c>
      <c r="G591" t="s">
        <v>14</v>
      </c>
      <c r="H591">
        <v>102</v>
      </c>
      <c r="I591">
        <f t="shared" si="56"/>
        <v>50.13</v>
      </c>
      <c r="J591" t="s">
        <v>21</v>
      </c>
      <c r="K591" t="s">
        <v>22</v>
      </c>
      <c r="L591" s="10">
        <v>1436072400</v>
      </c>
      <c r="M591" s="6">
        <f t="shared" si="57"/>
        <v>42190.208333333328</v>
      </c>
      <c r="N591" s="10">
        <v>1436677200</v>
      </c>
      <c r="O591" s="6">
        <f t="shared" si="58"/>
        <v>42197.208333333328</v>
      </c>
      <c r="P591" t="b">
        <v>0</v>
      </c>
      <c r="Q591" t="b">
        <v>0</v>
      </c>
      <c r="R591" t="s">
        <v>42</v>
      </c>
      <c r="S591" t="str">
        <f t="shared" si="59"/>
        <v>film &amp; video</v>
      </c>
      <c r="T591" t="str">
        <f t="shared" si="60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5"/>
        <v>82</v>
      </c>
      <c r="G592" t="s">
        <v>14</v>
      </c>
      <c r="H592">
        <v>86</v>
      </c>
      <c r="I592">
        <f t="shared" si="56"/>
        <v>67.72</v>
      </c>
      <c r="J592" t="s">
        <v>26</v>
      </c>
      <c r="K592" t="s">
        <v>27</v>
      </c>
      <c r="L592" s="10">
        <v>1419141600</v>
      </c>
      <c r="M592" s="6">
        <f t="shared" si="57"/>
        <v>41994.25</v>
      </c>
      <c r="N592" s="10">
        <v>1420092000</v>
      </c>
      <c r="O592" s="6">
        <f t="shared" si="58"/>
        <v>42005.25</v>
      </c>
      <c r="P592" t="b">
        <v>0</v>
      </c>
      <c r="Q592" t="b">
        <v>0</v>
      </c>
      <c r="R592" t="s">
        <v>133</v>
      </c>
      <c r="S592" t="str">
        <f t="shared" si="59"/>
        <v>publishing</v>
      </c>
      <c r="T592" t="str">
        <f t="shared" si="60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5"/>
        <v>1038</v>
      </c>
      <c r="G593" t="s">
        <v>20</v>
      </c>
      <c r="H593">
        <v>102</v>
      </c>
      <c r="I593">
        <f t="shared" si="56"/>
        <v>61.04</v>
      </c>
      <c r="J593" t="s">
        <v>21</v>
      </c>
      <c r="K593" t="s">
        <v>22</v>
      </c>
      <c r="L593" s="10">
        <v>1279083600</v>
      </c>
      <c r="M593" s="6">
        <f t="shared" si="57"/>
        <v>40373.208333333336</v>
      </c>
      <c r="N593" s="10">
        <v>1279947600</v>
      </c>
      <c r="O593" s="6">
        <f t="shared" si="58"/>
        <v>40383.208333333336</v>
      </c>
      <c r="P593" t="b">
        <v>0</v>
      </c>
      <c r="Q593" t="b">
        <v>0</v>
      </c>
      <c r="R593" t="s">
        <v>89</v>
      </c>
      <c r="S593" t="str">
        <f t="shared" si="59"/>
        <v>games</v>
      </c>
      <c r="T593" t="str">
        <f t="shared" si="60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5"/>
        <v>13</v>
      </c>
      <c r="G594" t="s">
        <v>14</v>
      </c>
      <c r="H594">
        <v>253</v>
      </c>
      <c r="I594">
        <f t="shared" si="56"/>
        <v>80.010000000000005</v>
      </c>
      <c r="J594" t="s">
        <v>21</v>
      </c>
      <c r="K594" t="s">
        <v>22</v>
      </c>
      <c r="L594" s="10">
        <v>1401426000</v>
      </c>
      <c r="M594" s="6">
        <f t="shared" si="57"/>
        <v>41789.208333333336</v>
      </c>
      <c r="N594" s="10">
        <v>1402203600</v>
      </c>
      <c r="O594" s="6">
        <f t="shared" si="58"/>
        <v>41798.208333333336</v>
      </c>
      <c r="P594" t="b">
        <v>0</v>
      </c>
      <c r="Q594" t="b">
        <v>0</v>
      </c>
      <c r="R594" t="s">
        <v>33</v>
      </c>
      <c r="S594" t="str">
        <f t="shared" si="59"/>
        <v>theater</v>
      </c>
      <c r="T594" t="str">
        <f t="shared" si="60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5"/>
        <v>155</v>
      </c>
      <c r="G595" t="s">
        <v>20</v>
      </c>
      <c r="H595">
        <v>4006</v>
      </c>
      <c r="I595">
        <f t="shared" si="56"/>
        <v>47</v>
      </c>
      <c r="J595" t="s">
        <v>21</v>
      </c>
      <c r="K595" t="s">
        <v>22</v>
      </c>
      <c r="L595" s="10">
        <v>1395810000</v>
      </c>
      <c r="M595" s="6">
        <f t="shared" si="57"/>
        <v>41724.208333333336</v>
      </c>
      <c r="N595" s="10">
        <v>1396933200</v>
      </c>
      <c r="O595" s="6">
        <f t="shared" si="58"/>
        <v>41737.208333333336</v>
      </c>
      <c r="P595" t="b">
        <v>0</v>
      </c>
      <c r="Q595" t="b">
        <v>0</v>
      </c>
      <c r="R595" t="s">
        <v>71</v>
      </c>
      <c r="S595" t="str">
        <f t="shared" si="59"/>
        <v>film &amp; video</v>
      </c>
      <c r="T595" t="str">
        <f t="shared" si="60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5"/>
        <v>7</v>
      </c>
      <c r="G596" t="s">
        <v>14</v>
      </c>
      <c r="H596">
        <v>157</v>
      </c>
      <c r="I596">
        <f t="shared" si="56"/>
        <v>71.13</v>
      </c>
      <c r="J596" t="s">
        <v>21</v>
      </c>
      <c r="K596" t="s">
        <v>22</v>
      </c>
      <c r="L596" s="10">
        <v>1467003600</v>
      </c>
      <c r="M596" s="6">
        <f t="shared" si="57"/>
        <v>42548.208333333328</v>
      </c>
      <c r="N596" s="10">
        <v>1467262800</v>
      </c>
      <c r="O596" s="6">
        <f t="shared" si="58"/>
        <v>42551.208333333328</v>
      </c>
      <c r="P596" t="b">
        <v>0</v>
      </c>
      <c r="Q596" t="b">
        <v>1</v>
      </c>
      <c r="R596" t="s">
        <v>33</v>
      </c>
      <c r="S596" t="str">
        <f t="shared" si="59"/>
        <v>theater</v>
      </c>
      <c r="T596" t="str">
        <f t="shared" si="60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5"/>
        <v>209</v>
      </c>
      <c r="G597" t="s">
        <v>20</v>
      </c>
      <c r="H597">
        <v>1629</v>
      </c>
      <c r="I597">
        <f t="shared" si="56"/>
        <v>89.99</v>
      </c>
      <c r="J597" t="s">
        <v>21</v>
      </c>
      <c r="K597" t="s">
        <v>22</v>
      </c>
      <c r="L597" s="10">
        <v>1268715600</v>
      </c>
      <c r="M597" s="6">
        <f t="shared" si="57"/>
        <v>40253.208333333336</v>
      </c>
      <c r="N597" s="10">
        <v>1270530000</v>
      </c>
      <c r="O597" s="6">
        <f t="shared" si="58"/>
        <v>40274.208333333336</v>
      </c>
      <c r="P597" t="b">
        <v>0</v>
      </c>
      <c r="Q597" t="b">
        <v>1</v>
      </c>
      <c r="R597" t="s">
        <v>33</v>
      </c>
      <c r="S597" t="str">
        <f t="shared" si="59"/>
        <v>theater</v>
      </c>
      <c r="T597" t="str">
        <f t="shared" si="60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5"/>
        <v>100</v>
      </c>
      <c r="G598" t="s">
        <v>14</v>
      </c>
      <c r="H598">
        <v>183</v>
      </c>
      <c r="I598">
        <f t="shared" si="56"/>
        <v>43.03</v>
      </c>
      <c r="J598" t="s">
        <v>21</v>
      </c>
      <c r="K598" t="s">
        <v>22</v>
      </c>
      <c r="L598" s="10">
        <v>1457157600</v>
      </c>
      <c r="M598" s="6">
        <f t="shared" si="57"/>
        <v>42434.25</v>
      </c>
      <c r="N598" s="10">
        <v>1457762400</v>
      </c>
      <c r="O598" s="6">
        <f t="shared" si="58"/>
        <v>42441.25</v>
      </c>
      <c r="P598" t="b">
        <v>0</v>
      </c>
      <c r="Q598" t="b">
        <v>1</v>
      </c>
      <c r="R598" t="s">
        <v>53</v>
      </c>
      <c r="S598" t="str">
        <f t="shared" si="59"/>
        <v>film &amp; video</v>
      </c>
      <c r="T598" t="str">
        <f t="shared" si="60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5"/>
        <v>202</v>
      </c>
      <c r="G599" t="s">
        <v>20</v>
      </c>
      <c r="H599">
        <v>2188</v>
      </c>
      <c r="I599">
        <f t="shared" si="56"/>
        <v>68</v>
      </c>
      <c r="J599" t="s">
        <v>21</v>
      </c>
      <c r="K599" t="s">
        <v>22</v>
      </c>
      <c r="L599" s="10">
        <v>1573970400</v>
      </c>
      <c r="M599" s="6">
        <f t="shared" si="57"/>
        <v>43786.25</v>
      </c>
      <c r="N599" s="10">
        <v>1575525600</v>
      </c>
      <c r="O599" s="6">
        <f t="shared" si="58"/>
        <v>43804.25</v>
      </c>
      <c r="P599" t="b">
        <v>0</v>
      </c>
      <c r="Q599" t="b">
        <v>0</v>
      </c>
      <c r="R599" t="s">
        <v>33</v>
      </c>
      <c r="S599" t="str">
        <f t="shared" si="59"/>
        <v>theater</v>
      </c>
      <c r="T599" t="str">
        <f t="shared" si="60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5"/>
        <v>162</v>
      </c>
      <c r="G600" t="s">
        <v>20</v>
      </c>
      <c r="H600">
        <v>2409</v>
      </c>
      <c r="I600">
        <f t="shared" si="56"/>
        <v>73</v>
      </c>
      <c r="J600" t="s">
        <v>107</v>
      </c>
      <c r="K600" t="s">
        <v>108</v>
      </c>
      <c r="L600" s="10">
        <v>1276578000</v>
      </c>
      <c r="M600" s="6">
        <f t="shared" si="57"/>
        <v>40344.208333333336</v>
      </c>
      <c r="N600" s="10">
        <v>1279083600</v>
      </c>
      <c r="O600" s="6">
        <f t="shared" si="58"/>
        <v>40373.208333333336</v>
      </c>
      <c r="P600" t="b">
        <v>0</v>
      </c>
      <c r="Q600" t="b">
        <v>0</v>
      </c>
      <c r="R600" t="s">
        <v>23</v>
      </c>
      <c r="S600" t="str">
        <f t="shared" si="59"/>
        <v>music</v>
      </c>
      <c r="T600" t="str">
        <f t="shared" si="60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5"/>
        <v>4</v>
      </c>
      <c r="G601" t="s">
        <v>14</v>
      </c>
      <c r="H601">
        <v>82</v>
      </c>
      <c r="I601">
        <f t="shared" si="56"/>
        <v>62.34</v>
      </c>
      <c r="J601" t="s">
        <v>36</v>
      </c>
      <c r="K601" t="s">
        <v>37</v>
      </c>
      <c r="L601" s="10">
        <v>1423720800</v>
      </c>
      <c r="M601" s="6">
        <f t="shared" si="57"/>
        <v>42047.25</v>
      </c>
      <c r="N601" s="10">
        <v>1424412000</v>
      </c>
      <c r="O601" s="6">
        <f t="shared" si="58"/>
        <v>42055.25</v>
      </c>
      <c r="P601" t="b">
        <v>0</v>
      </c>
      <c r="Q601" t="b">
        <v>0</v>
      </c>
      <c r="R601" t="s">
        <v>42</v>
      </c>
      <c r="S601" t="str">
        <f t="shared" si="59"/>
        <v>film &amp; video</v>
      </c>
      <c r="T601" t="str">
        <f t="shared" si="60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5"/>
        <v>5</v>
      </c>
      <c r="G602" t="s">
        <v>14</v>
      </c>
      <c r="H602">
        <v>1</v>
      </c>
      <c r="I602">
        <f t="shared" si="56"/>
        <v>5</v>
      </c>
      <c r="J602" t="s">
        <v>40</v>
      </c>
      <c r="K602" t="s">
        <v>41</v>
      </c>
      <c r="L602" s="10">
        <v>1375160400</v>
      </c>
      <c r="M602" s="6">
        <f t="shared" si="57"/>
        <v>41485.208333333336</v>
      </c>
      <c r="N602" s="10">
        <v>1376197200</v>
      </c>
      <c r="O602" s="6">
        <f t="shared" si="58"/>
        <v>41497.208333333336</v>
      </c>
      <c r="P602" t="b">
        <v>0</v>
      </c>
      <c r="Q602" t="b">
        <v>0</v>
      </c>
      <c r="R602" t="s">
        <v>17</v>
      </c>
      <c r="S602" t="str">
        <f t="shared" si="59"/>
        <v>food</v>
      </c>
      <c r="T602" t="str">
        <f t="shared" si="60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5"/>
        <v>207</v>
      </c>
      <c r="G603" t="s">
        <v>20</v>
      </c>
      <c r="H603">
        <v>194</v>
      </c>
      <c r="I603">
        <f t="shared" si="56"/>
        <v>67.099999999999994</v>
      </c>
      <c r="J603" t="s">
        <v>21</v>
      </c>
      <c r="K603" t="s">
        <v>22</v>
      </c>
      <c r="L603" s="10">
        <v>1401426000</v>
      </c>
      <c r="M603" s="6">
        <f t="shared" si="57"/>
        <v>41789.208333333336</v>
      </c>
      <c r="N603" s="10">
        <v>1402894800</v>
      </c>
      <c r="O603" s="6">
        <f t="shared" si="58"/>
        <v>41806.208333333336</v>
      </c>
      <c r="P603" t="b">
        <v>1</v>
      </c>
      <c r="Q603" t="b">
        <v>0</v>
      </c>
      <c r="R603" t="s">
        <v>65</v>
      </c>
      <c r="S603" t="str">
        <f t="shared" si="59"/>
        <v>technology</v>
      </c>
      <c r="T603" t="str">
        <f t="shared" si="60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5"/>
        <v>128</v>
      </c>
      <c r="G604" t="s">
        <v>20</v>
      </c>
      <c r="H604">
        <v>1140</v>
      </c>
      <c r="I604">
        <f t="shared" si="56"/>
        <v>79.98</v>
      </c>
      <c r="J604" t="s">
        <v>21</v>
      </c>
      <c r="K604" t="s">
        <v>22</v>
      </c>
      <c r="L604" s="10">
        <v>1433480400</v>
      </c>
      <c r="M604" s="6">
        <f t="shared" si="57"/>
        <v>42160.208333333328</v>
      </c>
      <c r="N604" s="10">
        <v>1434430800</v>
      </c>
      <c r="O604" s="6">
        <f t="shared" si="58"/>
        <v>42171.208333333328</v>
      </c>
      <c r="P604" t="b">
        <v>0</v>
      </c>
      <c r="Q604" t="b">
        <v>0</v>
      </c>
      <c r="R604" t="s">
        <v>33</v>
      </c>
      <c r="S604" t="str">
        <f t="shared" si="59"/>
        <v>theater</v>
      </c>
      <c r="T604" t="str">
        <f t="shared" si="60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5"/>
        <v>120</v>
      </c>
      <c r="G605" t="s">
        <v>20</v>
      </c>
      <c r="H605">
        <v>102</v>
      </c>
      <c r="I605">
        <f t="shared" si="56"/>
        <v>62.18</v>
      </c>
      <c r="J605" t="s">
        <v>21</v>
      </c>
      <c r="K605" t="s">
        <v>22</v>
      </c>
      <c r="L605" s="10">
        <v>1555563600</v>
      </c>
      <c r="M605" s="6">
        <f t="shared" si="57"/>
        <v>43573.208333333328</v>
      </c>
      <c r="N605" s="10">
        <v>1557896400</v>
      </c>
      <c r="O605" s="6">
        <f t="shared" si="58"/>
        <v>43600.208333333328</v>
      </c>
      <c r="P605" t="b">
        <v>0</v>
      </c>
      <c r="Q605" t="b">
        <v>0</v>
      </c>
      <c r="R605" t="s">
        <v>33</v>
      </c>
      <c r="S605" t="str">
        <f t="shared" si="59"/>
        <v>theater</v>
      </c>
      <c r="T605" t="str">
        <f t="shared" si="60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5"/>
        <v>171</v>
      </c>
      <c r="G606" t="s">
        <v>20</v>
      </c>
      <c r="H606">
        <v>2857</v>
      </c>
      <c r="I606">
        <f t="shared" si="56"/>
        <v>53.01</v>
      </c>
      <c r="J606" t="s">
        <v>21</v>
      </c>
      <c r="K606" t="s">
        <v>22</v>
      </c>
      <c r="L606" s="10">
        <v>1295676000</v>
      </c>
      <c r="M606" s="6">
        <f t="shared" si="57"/>
        <v>40565.25</v>
      </c>
      <c r="N606" s="10">
        <v>1297490400</v>
      </c>
      <c r="O606" s="6">
        <f t="shared" si="58"/>
        <v>40586.25</v>
      </c>
      <c r="P606" t="b">
        <v>0</v>
      </c>
      <c r="Q606" t="b">
        <v>0</v>
      </c>
      <c r="R606" t="s">
        <v>33</v>
      </c>
      <c r="S606" t="str">
        <f t="shared" si="59"/>
        <v>theater</v>
      </c>
      <c r="T606" t="str">
        <f t="shared" si="60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5"/>
        <v>187</v>
      </c>
      <c r="G607" t="s">
        <v>20</v>
      </c>
      <c r="H607">
        <v>107</v>
      </c>
      <c r="I607">
        <f t="shared" si="56"/>
        <v>57.74</v>
      </c>
      <c r="J607" t="s">
        <v>21</v>
      </c>
      <c r="K607" t="s">
        <v>22</v>
      </c>
      <c r="L607" s="10">
        <v>1443848400</v>
      </c>
      <c r="M607" s="6">
        <f t="shared" si="57"/>
        <v>42280.208333333328</v>
      </c>
      <c r="N607" s="10">
        <v>1447394400</v>
      </c>
      <c r="O607" s="6">
        <f t="shared" si="58"/>
        <v>42321.25</v>
      </c>
      <c r="P607" t="b">
        <v>0</v>
      </c>
      <c r="Q607" t="b">
        <v>0</v>
      </c>
      <c r="R607" t="s">
        <v>68</v>
      </c>
      <c r="S607" t="str">
        <f t="shared" si="59"/>
        <v>publishing</v>
      </c>
      <c r="T607" t="str">
        <f t="shared" si="60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5"/>
        <v>188</v>
      </c>
      <c r="G608" t="s">
        <v>20</v>
      </c>
      <c r="H608">
        <v>160</v>
      </c>
      <c r="I608">
        <f t="shared" si="56"/>
        <v>40.03</v>
      </c>
      <c r="J608" t="s">
        <v>40</v>
      </c>
      <c r="K608" t="s">
        <v>41</v>
      </c>
      <c r="L608" s="10">
        <v>1457330400</v>
      </c>
      <c r="M608" s="6">
        <f t="shared" si="57"/>
        <v>42436.25</v>
      </c>
      <c r="N608" s="10">
        <v>1458277200</v>
      </c>
      <c r="O608" s="6">
        <f t="shared" si="58"/>
        <v>42447.208333333328</v>
      </c>
      <c r="P608" t="b">
        <v>0</v>
      </c>
      <c r="Q608" t="b">
        <v>0</v>
      </c>
      <c r="R608" t="s">
        <v>23</v>
      </c>
      <c r="S608" t="str">
        <f t="shared" si="59"/>
        <v>music</v>
      </c>
      <c r="T608" t="str">
        <f t="shared" si="60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5"/>
        <v>131</v>
      </c>
      <c r="G609" t="s">
        <v>20</v>
      </c>
      <c r="H609">
        <v>2230</v>
      </c>
      <c r="I609">
        <f t="shared" si="56"/>
        <v>81.02</v>
      </c>
      <c r="J609" t="s">
        <v>21</v>
      </c>
      <c r="K609" t="s">
        <v>22</v>
      </c>
      <c r="L609" s="10">
        <v>1395550800</v>
      </c>
      <c r="M609" s="6">
        <f t="shared" si="57"/>
        <v>41721.208333333336</v>
      </c>
      <c r="N609" s="10">
        <v>1395723600</v>
      </c>
      <c r="O609" s="6">
        <f t="shared" si="58"/>
        <v>41723.208333333336</v>
      </c>
      <c r="P609" t="b">
        <v>0</v>
      </c>
      <c r="Q609" t="b">
        <v>0</v>
      </c>
      <c r="R609" t="s">
        <v>17</v>
      </c>
      <c r="S609" t="str">
        <f t="shared" si="59"/>
        <v>food</v>
      </c>
      <c r="T609" t="str">
        <f t="shared" si="60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5"/>
        <v>284</v>
      </c>
      <c r="G610" t="s">
        <v>20</v>
      </c>
      <c r="H610">
        <v>316</v>
      </c>
      <c r="I610">
        <f t="shared" si="56"/>
        <v>35.049999999999997</v>
      </c>
      <c r="J610" t="s">
        <v>21</v>
      </c>
      <c r="K610" t="s">
        <v>22</v>
      </c>
      <c r="L610" s="10">
        <v>1551852000</v>
      </c>
      <c r="M610" s="6">
        <f t="shared" si="57"/>
        <v>43530.25</v>
      </c>
      <c r="N610" s="10">
        <v>1552197600</v>
      </c>
      <c r="O610" s="6">
        <f t="shared" si="58"/>
        <v>43534.25</v>
      </c>
      <c r="P610" t="b">
        <v>0</v>
      </c>
      <c r="Q610" t="b">
        <v>1</v>
      </c>
      <c r="R610" t="s">
        <v>159</v>
      </c>
      <c r="S610" t="str">
        <f t="shared" si="59"/>
        <v>music</v>
      </c>
      <c r="T610" t="str">
        <f t="shared" si="60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5"/>
        <v>120</v>
      </c>
      <c r="G611" t="s">
        <v>20</v>
      </c>
      <c r="H611">
        <v>117</v>
      </c>
      <c r="I611">
        <f t="shared" si="56"/>
        <v>102.92</v>
      </c>
      <c r="J611" t="s">
        <v>21</v>
      </c>
      <c r="K611" t="s">
        <v>22</v>
      </c>
      <c r="L611" s="10">
        <v>1547618400</v>
      </c>
      <c r="M611" s="6">
        <f t="shared" si="57"/>
        <v>43481.25</v>
      </c>
      <c r="N611" s="10">
        <v>1549087200</v>
      </c>
      <c r="O611" s="6">
        <f t="shared" si="58"/>
        <v>43498.25</v>
      </c>
      <c r="P611" t="b">
        <v>0</v>
      </c>
      <c r="Q611" t="b">
        <v>0</v>
      </c>
      <c r="R611" t="s">
        <v>474</v>
      </c>
      <c r="S611" t="str">
        <f t="shared" si="59"/>
        <v>film &amp; video</v>
      </c>
      <c r="T611" t="str">
        <f t="shared" si="60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5"/>
        <v>419</v>
      </c>
      <c r="G612" t="s">
        <v>20</v>
      </c>
      <c r="H612">
        <v>6406</v>
      </c>
      <c r="I612">
        <f t="shared" si="56"/>
        <v>28</v>
      </c>
      <c r="J612" t="s">
        <v>21</v>
      </c>
      <c r="K612" t="s">
        <v>22</v>
      </c>
      <c r="L612" s="10">
        <v>1355637600</v>
      </c>
      <c r="M612" s="6">
        <f t="shared" si="57"/>
        <v>41259.25</v>
      </c>
      <c r="N612" s="10">
        <v>1356847200</v>
      </c>
      <c r="O612" s="6">
        <f t="shared" si="58"/>
        <v>41273.25</v>
      </c>
      <c r="P612" t="b">
        <v>0</v>
      </c>
      <c r="Q612" t="b">
        <v>0</v>
      </c>
      <c r="R612" t="s">
        <v>33</v>
      </c>
      <c r="S612" t="str">
        <f t="shared" si="59"/>
        <v>theater</v>
      </c>
      <c r="T612" t="str">
        <f t="shared" si="60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5"/>
        <v>14</v>
      </c>
      <c r="G613" t="s">
        <v>74</v>
      </c>
      <c r="H613">
        <v>15</v>
      </c>
      <c r="I613">
        <f t="shared" si="56"/>
        <v>75.73</v>
      </c>
      <c r="J613" t="s">
        <v>21</v>
      </c>
      <c r="K613" t="s">
        <v>22</v>
      </c>
      <c r="L613" s="10">
        <v>1374728400</v>
      </c>
      <c r="M613" s="6">
        <f t="shared" si="57"/>
        <v>41480.208333333336</v>
      </c>
      <c r="N613" s="10">
        <v>1375765200</v>
      </c>
      <c r="O613" s="6">
        <f t="shared" si="58"/>
        <v>41492.208333333336</v>
      </c>
      <c r="P613" t="b">
        <v>0</v>
      </c>
      <c r="Q613" t="b">
        <v>0</v>
      </c>
      <c r="R613" t="s">
        <v>33</v>
      </c>
      <c r="S613" t="str">
        <f t="shared" si="59"/>
        <v>theater</v>
      </c>
      <c r="T613" t="str">
        <f t="shared" si="60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5"/>
        <v>139</v>
      </c>
      <c r="G614" t="s">
        <v>20</v>
      </c>
      <c r="H614">
        <v>192</v>
      </c>
      <c r="I614">
        <f t="shared" si="56"/>
        <v>45.03</v>
      </c>
      <c r="J614" t="s">
        <v>21</v>
      </c>
      <c r="K614" t="s">
        <v>22</v>
      </c>
      <c r="L614" s="10">
        <v>1287810000</v>
      </c>
      <c r="M614" s="6">
        <f t="shared" si="57"/>
        <v>40474.208333333336</v>
      </c>
      <c r="N614" s="10">
        <v>1289800800</v>
      </c>
      <c r="O614" s="6">
        <f t="shared" si="58"/>
        <v>40497.25</v>
      </c>
      <c r="P614" t="b">
        <v>0</v>
      </c>
      <c r="Q614" t="b">
        <v>0</v>
      </c>
      <c r="R614" t="s">
        <v>50</v>
      </c>
      <c r="S614" t="str">
        <f t="shared" si="59"/>
        <v>music</v>
      </c>
      <c r="T614" t="str">
        <f t="shared" si="60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5"/>
        <v>174</v>
      </c>
      <c r="G615" t="s">
        <v>20</v>
      </c>
      <c r="H615">
        <v>26</v>
      </c>
      <c r="I615">
        <f t="shared" si="56"/>
        <v>73.62</v>
      </c>
      <c r="J615" t="s">
        <v>15</v>
      </c>
      <c r="K615" t="s">
        <v>16</v>
      </c>
      <c r="L615" s="10">
        <v>1503723600</v>
      </c>
      <c r="M615" s="6">
        <f t="shared" si="57"/>
        <v>42973.208333333328</v>
      </c>
      <c r="N615" s="10">
        <v>1504501200</v>
      </c>
      <c r="O615" s="6">
        <f t="shared" si="58"/>
        <v>42982.208333333328</v>
      </c>
      <c r="P615" t="b">
        <v>0</v>
      </c>
      <c r="Q615" t="b">
        <v>0</v>
      </c>
      <c r="R615" t="s">
        <v>33</v>
      </c>
      <c r="S615" t="str">
        <f t="shared" si="59"/>
        <v>theater</v>
      </c>
      <c r="T615" t="str">
        <f t="shared" si="60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5"/>
        <v>155</v>
      </c>
      <c r="G616" t="s">
        <v>20</v>
      </c>
      <c r="H616">
        <v>723</v>
      </c>
      <c r="I616">
        <f t="shared" si="56"/>
        <v>56.99</v>
      </c>
      <c r="J616" t="s">
        <v>21</v>
      </c>
      <c r="K616" t="s">
        <v>22</v>
      </c>
      <c r="L616" s="10">
        <v>1484114400</v>
      </c>
      <c r="M616" s="6">
        <f t="shared" si="57"/>
        <v>42746.25</v>
      </c>
      <c r="N616" s="10">
        <v>1485669600</v>
      </c>
      <c r="O616" s="6">
        <f t="shared" si="58"/>
        <v>42764.25</v>
      </c>
      <c r="P616" t="b">
        <v>0</v>
      </c>
      <c r="Q616" t="b">
        <v>0</v>
      </c>
      <c r="R616" t="s">
        <v>33</v>
      </c>
      <c r="S616" t="str">
        <f t="shared" si="59"/>
        <v>theater</v>
      </c>
      <c r="T616" t="str">
        <f t="shared" si="60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5"/>
        <v>170</v>
      </c>
      <c r="G617" t="s">
        <v>20</v>
      </c>
      <c r="H617">
        <v>170</v>
      </c>
      <c r="I617">
        <f t="shared" si="56"/>
        <v>85.22</v>
      </c>
      <c r="J617" t="s">
        <v>107</v>
      </c>
      <c r="K617" t="s">
        <v>108</v>
      </c>
      <c r="L617" s="10">
        <v>1461906000</v>
      </c>
      <c r="M617" s="6">
        <f t="shared" si="57"/>
        <v>42489.208333333328</v>
      </c>
      <c r="N617" s="10">
        <v>1462770000</v>
      </c>
      <c r="O617" s="6">
        <f t="shared" si="58"/>
        <v>42499.208333333328</v>
      </c>
      <c r="P617" t="b">
        <v>0</v>
      </c>
      <c r="Q617" t="b">
        <v>0</v>
      </c>
      <c r="R617" t="s">
        <v>33</v>
      </c>
      <c r="S617" t="str">
        <f t="shared" si="59"/>
        <v>theater</v>
      </c>
      <c r="T617" t="str">
        <f t="shared" si="60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5"/>
        <v>190</v>
      </c>
      <c r="G618" t="s">
        <v>20</v>
      </c>
      <c r="H618">
        <v>238</v>
      </c>
      <c r="I618">
        <f t="shared" si="56"/>
        <v>50.96</v>
      </c>
      <c r="J618" t="s">
        <v>40</v>
      </c>
      <c r="K618" t="s">
        <v>41</v>
      </c>
      <c r="L618" s="10">
        <v>1379653200</v>
      </c>
      <c r="M618" s="6">
        <f t="shared" si="57"/>
        <v>41537.208333333336</v>
      </c>
      <c r="N618" s="10">
        <v>1379739600</v>
      </c>
      <c r="O618" s="6">
        <f t="shared" si="58"/>
        <v>41538.208333333336</v>
      </c>
      <c r="P618" t="b">
        <v>0</v>
      </c>
      <c r="Q618" t="b">
        <v>1</v>
      </c>
      <c r="R618" t="s">
        <v>60</v>
      </c>
      <c r="S618" t="str">
        <f t="shared" si="59"/>
        <v>music</v>
      </c>
      <c r="T618" t="str">
        <f t="shared" si="60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5"/>
        <v>250</v>
      </c>
      <c r="G619" t="s">
        <v>20</v>
      </c>
      <c r="H619">
        <v>55</v>
      </c>
      <c r="I619">
        <f t="shared" si="56"/>
        <v>63.56</v>
      </c>
      <c r="J619" t="s">
        <v>21</v>
      </c>
      <c r="K619" t="s">
        <v>22</v>
      </c>
      <c r="L619" s="10">
        <v>1401858000</v>
      </c>
      <c r="M619" s="6">
        <f t="shared" si="57"/>
        <v>41794.208333333336</v>
      </c>
      <c r="N619" s="10">
        <v>1402722000</v>
      </c>
      <c r="O619" s="6">
        <f t="shared" si="58"/>
        <v>41804.208333333336</v>
      </c>
      <c r="P619" t="b">
        <v>0</v>
      </c>
      <c r="Q619" t="b">
        <v>0</v>
      </c>
      <c r="R619" t="s">
        <v>33</v>
      </c>
      <c r="S619" t="str">
        <f t="shared" si="59"/>
        <v>theater</v>
      </c>
      <c r="T619" t="str">
        <f t="shared" si="60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5"/>
        <v>49</v>
      </c>
      <c r="G620" t="s">
        <v>14</v>
      </c>
      <c r="H620">
        <v>1198</v>
      </c>
      <c r="I620">
        <f t="shared" si="56"/>
        <v>81</v>
      </c>
      <c r="J620" t="s">
        <v>21</v>
      </c>
      <c r="K620" t="s">
        <v>22</v>
      </c>
      <c r="L620" s="10">
        <v>1367470800</v>
      </c>
      <c r="M620" s="6">
        <f t="shared" si="57"/>
        <v>41396.208333333336</v>
      </c>
      <c r="N620" s="10">
        <v>1369285200</v>
      </c>
      <c r="O620" s="6">
        <f t="shared" si="58"/>
        <v>41417.208333333336</v>
      </c>
      <c r="P620" t="b">
        <v>0</v>
      </c>
      <c r="Q620" t="b">
        <v>0</v>
      </c>
      <c r="R620" t="s">
        <v>68</v>
      </c>
      <c r="S620" t="str">
        <f t="shared" si="59"/>
        <v>publishing</v>
      </c>
      <c r="T620" t="str">
        <f t="shared" si="60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5"/>
        <v>28</v>
      </c>
      <c r="G621" t="s">
        <v>14</v>
      </c>
      <c r="H621">
        <v>648</v>
      </c>
      <c r="I621">
        <f t="shared" si="56"/>
        <v>86.04</v>
      </c>
      <c r="J621" t="s">
        <v>21</v>
      </c>
      <c r="K621" t="s">
        <v>22</v>
      </c>
      <c r="L621" s="10">
        <v>1304658000</v>
      </c>
      <c r="M621" s="6">
        <f t="shared" si="57"/>
        <v>40669.208333333336</v>
      </c>
      <c r="N621" s="10">
        <v>1304744400</v>
      </c>
      <c r="O621" s="6">
        <f t="shared" si="58"/>
        <v>40670.208333333336</v>
      </c>
      <c r="P621" t="b">
        <v>1</v>
      </c>
      <c r="Q621" t="b">
        <v>1</v>
      </c>
      <c r="R621" t="s">
        <v>33</v>
      </c>
      <c r="S621" t="str">
        <f t="shared" si="59"/>
        <v>theater</v>
      </c>
      <c r="T621" t="str">
        <f t="shared" si="60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5"/>
        <v>268</v>
      </c>
      <c r="G622" t="s">
        <v>20</v>
      </c>
      <c r="H622">
        <v>128</v>
      </c>
      <c r="I622">
        <f t="shared" si="56"/>
        <v>90.04</v>
      </c>
      <c r="J622" t="s">
        <v>26</v>
      </c>
      <c r="K622" t="s">
        <v>27</v>
      </c>
      <c r="L622" s="10">
        <v>1467954000</v>
      </c>
      <c r="M622" s="6">
        <f t="shared" si="57"/>
        <v>42559.208333333328</v>
      </c>
      <c r="N622" s="10">
        <v>1468299600</v>
      </c>
      <c r="O622" s="6">
        <f t="shared" si="58"/>
        <v>42563.208333333328</v>
      </c>
      <c r="P622" t="b">
        <v>0</v>
      </c>
      <c r="Q622" t="b">
        <v>0</v>
      </c>
      <c r="R622" t="s">
        <v>122</v>
      </c>
      <c r="S622" t="str">
        <f t="shared" si="59"/>
        <v>photography</v>
      </c>
      <c r="T622" t="str">
        <f t="shared" si="60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5"/>
        <v>620</v>
      </c>
      <c r="G623" t="s">
        <v>20</v>
      </c>
      <c r="H623">
        <v>2144</v>
      </c>
      <c r="I623">
        <f t="shared" si="56"/>
        <v>74.010000000000005</v>
      </c>
      <c r="J623" t="s">
        <v>21</v>
      </c>
      <c r="K623" t="s">
        <v>22</v>
      </c>
      <c r="L623" s="10">
        <v>1473742800</v>
      </c>
      <c r="M623" s="6">
        <f t="shared" si="57"/>
        <v>42626.208333333328</v>
      </c>
      <c r="N623" s="10">
        <v>1474174800</v>
      </c>
      <c r="O623" s="6">
        <f t="shared" si="58"/>
        <v>42631.208333333328</v>
      </c>
      <c r="P623" t="b">
        <v>0</v>
      </c>
      <c r="Q623" t="b">
        <v>0</v>
      </c>
      <c r="R623" t="s">
        <v>33</v>
      </c>
      <c r="S623" t="str">
        <f t="shared" si="59"/>
        <v>theater</v>
      </c>
      <c r="T623" t="str">
        <f t="shared" si="60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5"/>
        <v>3</v>
      </c>
      <c r="G624" t="s">
        <v>14</v>
      </c>
      <c r="H624">
        <v>64</v>
      </c>
      <c r="I624">
        <f t="shared" si="56"/>
        <v>92.44</v>
      </c>
      <c r="J624" t="s">
        <v>21</v>
      </c>
      <c r="K624" t="s">
        <v>22</v>
      </c>
      <c r="L624" s="10">
        <v>1523768400</v>
      </c>
      <c r="M624" s="6">
        <f t="shared" si="57"/>
        <v>43205.208333333328</v>
      </c>
      <c r="N624" s="10">
        <v>1526014800</v>
      </c>
      <c r="O624" s="6">
        <f t="shared" si="58"/>
        <v>43231.208333333328</v>
      </c>
      <c r="P624" t="b">
        <v>0</v>
      </c>
      <c r="Q624" t="b">
        <v>0</v>
      </c>
      <c r="R624" t="s">
        <v>60</v>
      </c>
      <c r="S624" t="str">
        <f t="shared" si="59"/>
        <v>music</v>
      </c>
      <c r="T624" t="str">
        <f t="shared" si="60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5"/>
        <v>160</v>
      </c>
      <c r="G625" t="s">
        <v>20</v>
      </c>
      <c r="H625">
        <v>2693</v>
      </c>
      <c r="I625">
        <f t="shared" si="56"/>
        <v>56</v>
      </c>
      <c r="J625" t="s">
        <v>40</v>
      </c>
      <c r="K625" t="s">
        <v>41</v>
      </c>
      <c r="L625" s="10">
        <v>1437022800</v>
      </c>
      <c r="M625" s="6">
        <f t="shared" si="57"/>
        <v>42201.208333333328</v>
      </c>
      <c r="N625" s="10">
        <v>1437454800</v>
      </c>
      <c r="O625" s="6">
        <f t="shared" si="58"/>
        <v>42206.208333333328</v>
      </c>
      <c r="P625" t="b">
        <v>0</v>
      </c>
      <c r="Q625" t="b">
        <v>0</v>
      </c>
      <c r="R625" t="s">
        <v>33</v>
      </c>
      <c r="S625" t="str">
        <f t="shared" si="59"/>
        <v>theater</v>
      </c>
      <c r="T625" t="str">
        <f t="shared" si="60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5"/>
        <v>279</v>
      </c>
      <c r="G626" t="s">
        <v>20</v>
      </c>
      <c r="H626">
        <v>432</v>
      </c>
      <c r="I626">
        <f t="shared" si="56"/>
        <v>32.979999999999997</v>
      </c>
      <c r="J626" t="s">
        <v>21</v>
      </c>
      <c r="K626" t="s">
        <v>22</v>
      </c>
      <c r="L626" s="10">
        <v>1422165600</v>
      </c>
      <c r="M626" s="6">
        <f t="shared" si="57"/>
        <v>42029.25</v>
      </c>
      <c r="N626" s="10">
        <v>1422684000</v>
      </c>
      <c r="O626" s="6">
        <f t="shared" si="58"/>
        <v>42035.25</v>
      </c>
      <c r="P626" t="b">
        <v>0</v>
      </c>
      <c r="Q626" t="b">
        <v>0</v>
      </c>
      <c r="R626" t="s">
        <v>122</v>
      </c>
      <c r="S626" t="str">
        <f t="shared" si="59"/>
        <v>photography</v>
      </c>
      <c r="T626" t="str">
        <f t="shared" si="60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5"/>
        <v>77</v>
      </c>
      <c r="G627" t="s">
        <v>14</v>
      </c>
      <c r="H627">
        <v>62</v>
      </c>
      <c r="I627">
        <f t="shared" si="56"/>
        <v>93.6</v>
      </c>
      <c r="J627" t="s">
        <v>21</v>
      </c>
      <c r="K627" t="s">
        <v>22</v>
      </c>
      <c r="L627" s="10">
        <v>1580104800</v>
      </c>
      <c r="M627" s="6">
        <f t="shared" si="57"/>
        <v>43857.25</v>
      </c>
      <c r="N627" s="10">
        <v>1581314400</v>
      </c>
      <c r="O627" s="6">
        <f t="shared" si="58"/>
        <v>43871.25</v>
      </c>
      <c r="P627" t="b">
        <v>0</v>
      </c>
      <c r="Q627" t="b">
        <v>0</v>
      </c>
      <c r="R627" t="s">
        <v>33</v>
      </c>
      <c r="S627" t="str">
        <f t="shared" si="59"/>
        <v>theater</v>
      </c>
      <c r="T627" t="str">
        <f t="shared" si="60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5"/>
        <v>206</v>
      </c>
      <c r="G628" t="s">
        <v>20</v>
      </c>
      <c r="H628">
        <v>189</v>
      </c>
      <c r="I628">
        <f t="shared" si="56"/>
        <v>69.87</v>
      </c>
      <c r="J628" t="s">
        <v>21</v>
      </c>
      <c r="K628" t="s">
        <v>22</v>
      </c>
      <c r="L628" s="10">
        <v>1285650000</v>
      </c>
      <c r="M628" s="6">
        <f t="shared" si="57"/>
        <v>40449.208333333336</v>
      </c>
      <c r="N628" s="10">
        <v>1286427600</v>
      </c>
      <c r="O628" s="6">
        <f t="shared" si="58"/>
        <v>40458.208333333336</v>
      </c>
      <c r="P628" t="b">
        <v>0</v>
      </c>
      <c r="Q628" t="b">
        <v>1</v>
      </c>
      <c r="R628" t="s">
        <v>33</v>
      </c>
      <c r="S628" t="str">
        <f t="shared" si="59"/>
        <v>theater</v>
      </c>
      <c r="T628" t="str">
        <f t="shared" si="60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5"/>
        <v>694</v>
      </c>
      <c r="G629" t="s">
        <v>20</v>
      </c>
      <c r="H629">
        <v>154</v>
      </c>
      <c r="I629">
        <f t="shared" si="56"/>
        <v>72.13</v>
      </c>
      <c r="J629" t="s">
        <v>40</v>
      </c>
      <c r="K629" t="s">
        <v>41</v>
      </c>
      <c r="L629" s="10">
        <v>1276664400</v>
      </c>
      <c r="M629" s="6">
        <f t="shared" si="57"/>
        <v>40345.208333333336</v>
      </c>
      <c r="N629" s="10">
        <v>1278738000</v>
      </c>
      <c r="O629" s="6">
        <f t="shared" si="58"/>
        <v>40369.208333333336</v>
      </c>
      <c r="P629" t="b">
        <v>1</v>
      </c>
      <c r="Q629" t="b">
        <v>0</v>
      </c>
      <c r="R629" t="s">
        <v>17</v>
      </c>
      <c r="S629" t="str">
        <f t="shared" si="59"/>
        <v>food</v>
      </c>
      <c r="T629" t="str">
        <f t="shared" si="60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5"/>
        <v>152</v>
      </c>
      <c r="G630" t="s">
        <v>20</v>
      </c>
      <c r="H630">
        <v>96</v>
      </c>
      <c r="I630">
        <f t="shared" si="56"/>
        <v>30.04</v>
      </c>
      <c r="J630" t="s">
        <v>21</v>
      </c>
      <c r="K630" t="s">
        <v>22</v>
      </c>
      <c r="L630" s="10">
        <v>1286168400</v>
      </c>
      <c r="M630" s="6">
        <f t="shared" si="57"/>
        <v>40455.208333333336</v>
      </c>
      <c r="N630" s="10">
        <v>1286427600</v>
      </c>
      <c r="O630" s="6">
        <f t="shared" si="58"/>
        <v>40458.208333333336</v>
      </c>
      <c r="P630" t="b">
        <v>0</v>
      </c>
      <c r="Q630" t="b">
        <v>0</v>
      </c>
      <c r="R630" t="s">
        <v>60</v>
      </c>
      <c r="S630" t="str">
        <f t="shared" si="59"/>
        <v>music</v>
      </c>
      <c r="T630" t="str">
        <f t="shared" si="60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5"/>
        <v>65</v>
      </c>
      <c r="G631" t="s">
        <v>14</v>
      </c>
      <c r="H631">
        <v>750</v>
      </c>
      <c r="I631">
        <f t="shared" si="56"/>
        <v>73.97</v>
      </c>
      <c r="J631" t="s">
        <v>21</v>
      </c>
      <c r="K631" t="s">
        <v>22</v>
      </c>
      <c r="L631" s="10">
        <v>1467781200</v>
      </c>
      <c r="M631" s="6">
        <f t="shared" si="57"/>
        <v>42557.208333333328</v>
      </c>
      <c r="N631" s="10">
        <v>1467954000</v>
      </c>
      <c r="O631" s="6">
        <f t="shared" si="58"/>
        <v>42559.208333333328</v>
      </c>
      <c r="P631" t="b">
        <v>0</v>
      </c>
      <c r="Q631" t="b">
        <v>1</v>
      </c>
      <c r="R631" t="s">
        <v>33</v>
      </c>
      <c r="S631" t="str">
        <f t="shared" si="59"/>
        <v>theater</v>
      </c>
      <c r="T631" t="str">
        <f t="shared" si="60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5"/>
        <v>63</v>
      </c>
      <c r="G632" t="s">
        <v>74</v>
      </c>
      <c r="H632">
        <v>87</v>
      </c>
      <c r="I632">
        <f t="shared" si="56"/>
        <v>68.66</v>
      </c>
      <c r="J632" t="s">
        <v>21</v>
      </c>
      <c r="K632" t="s">
        <v>22</v>
      </c>
      <c r="L632" s="10">
        <v>1556686800</v>
      </c>
      <c r="M632" s="6">
        <f t="shared" si="57"/>
        <v>43586.208333333328</v>
      </c>
      <c r="N632" s="10">
        <v>1557637200</v>
      </c>
      <c r="O632" s="6">
        <f t="shared" si="58"/>
        <v>43597.208333333328</v>
      </c>
      <c r="P632" t="b">
        <v>0</v>
      </c>
      <c r="Q632" t="b">
        <v>1</v>
      </c>
      <c r="R632" t="s">
        <v>33</v>
      </c>
      <c r="S632" t="str">
        <f t="shared" si="59"/>
        <v>theater</v>
      </c>
      <c r="T632" t="str">
        <f t="shared" si="60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5"/>
        <v>310</v>
      </c>
      <c r="G633" t="s">
        <v>20</v>
      </c>
      <c r="H633">
        <v>3063</v>
      </c>
      <c r="I633">
        <f t="shared" si="56"/>
        <v>59.99</v>
      </c>
      <c r="J633" t="s">
        <v>21</v>
      </c>
      <c r="K633" t="s">
        <v>22</v>
      </c>
      <c r="L633" s="10">
        <v>1553576400</v>
      </c>
      <c r="M633" s="6">
        <f t="shared" si="57"/>
        <v>43550.208333333328</v>
      </c>
      <c r="N633" s="10">
        <v>1553922000</v>
      </c>
      <c r="O633" s="6">
        <f t="shared" si="58"/>
        <v>43554.208333333328</v>
      </c>
      <c r="P633" t="b">
        <v>0</v>
      </c>
      <c r="Q633" t="b">
        <v>0</v>
      </c>
      <c r="R633" t="s">
        <v>33</v>
      </c>
      <c r="S633" t="str">
        <f t="shared" si="59"/>
        <v>theater</v>
      </c>
      <c r="T633" t="str">
        <f t="shared" si="60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5"/>
        <v>43</v>
      </c>
      <c r="G634" t="s">
        <v>47</v>
      </c>
      <c r="H634">
        <v>278</v>
      </c>
      <c r="I634">
        <f t="shared" si="56"/>
        <v>111.16</v>
      </c>
      <c r="J634" t="s">
        <v>21</v>
      </c>
      <c r="K634" t="s">
        <v>22</v>
      </c>
      <c r="L634" s="10">
        <v>1414904400</v>
      </c>
      <c r="M634" s="6">
        <f t="shared" si="57"/>
        <v>41945.208333333336</v>
      </c>
      <c r="N634" s="10">
        <v>1416463200</v>
      </c>
      <c r="O634" s="6">
        <f t="shared" si="58"/>
        <v>41963.25</v>
      </c>
      <c r="P634" t="b">
        <v>0</v>
      </c>
      <c r="Q634" t="b">
        <v>0</v>
      </c>
      <c r="R634" t="s">
        <v>33</v>
      </c>
      <c r="S634" t="str">
        <f t="shared" si="59"/>
        <v>theater</v>
      </c>
      <c r="T634" t="str">
        <f t="shared" si="60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5"/>
        <v>83</v>
      </c>
      <c r="G635" t="s">
        <v>14</v>
      </c>
      <c r="H635">
        <v>105</v>
      </c>
      <c r="I635">
        <f t="shared" si="56"/>
        <v>53.04</v>
      </c>
      <c r="J635" t="s">
        <v>21</v>
      </c>
      <c r="K635" t="s">
        <v>22</v>
      </c>
      <c r="L635" s="10">
        <v>1446876000</v>
      </c>
      <c r="M635" s="6">
        <f t="shared" si="57"/>
        <v>42315.25</v>
      </c>
      <c r="N635" s="10">
        <v>1447221600</v>
      </c>
      <c r="O635" s="6">
        <f t="shared" si="58"/>
        <v>42319.25</v>
      </c>
      <c r="P635" t="b">
        <v>0</v>
      </c>
      <c r="Q635" t="b">
        <v>0</v>
      </c>
      <c r="R635" t="s">
        <v>71</v>
      </c>
      <c r="S635" t="str">
        <f t="shared" si="59"/>
        <v>film &amp; video</v>
      </c>
      <c r="T635" t="str">
        <f t="shared" si="60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5"/>
        <v>79</v>
      </c>
      <c r="G636" t="s">
        <v>74</v>
      </c>
      <c r="H636">
        <v>1658</v>
      </c>
      <c r="I636">
        <f t="shared" si="56"/>
        <v>55.99</v>
      </c>
      <c r="J636" t="s">
        <v>21</v>
      </c>
      <c r="K636" t="s">
        <v>22</v>
      </c>
      <c r="L636" s="10">
        <v>1490418000</v>
      </c>
      <c r="M636" s="6">
        <f t="shared" si="57"/>
        <v>42819.208333333328</v>
      </c>
      <c r="N636" s="10">
        <v>1491627600</v>
      </c>
      <c r="O636" s="6">
        <f t="shared" si="58"/>
        <v>42833.208333333328</v>
      </c>
      <c r="P636" t="b">
        <v>0</v>
      </c>
      <c r="Q636" t="b">
        <v>0</v>
      </c>
      <c r="R636" t="s">
        <v>269</v>
      </c>
      <c r="S636" t="str">
        <f t="shared" si="59"/>
        <v>film &amp; video</v>
      </c>
      <c r="T636" t="str">
        <f t="shared" si="60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5"/>
        <v>114</v>
      </c>
      <c r="G637" t="s">
        <v>20</v>
      </c>
      <c r="H637">
        <v>2266</v>
      </c>
      <c r="I637">
        <f t="shared" si="56"/>
        <v>69.989999999999995</v>
      </c>
      <c r="J637" t="s">
        <v>21</v>
      </c>
      <c r="K637" t="s">
        <v>22</v>
      </c>
      <c r="L637" s="10">
        <v>1360389600</v>
      </c>
      <c r="M637" s="6">
        <f t="shared" si="57"/>
        <v>41314.25</v>
      </c>
      <c r="N637" s="10">
        <v>1363150800</v>
      </c>
      <c r="O637" s="6">
        <f t="shared" si="58"/>
        <v>41346.208333333336</v>
      </c>
      <c r="P637" t="b">
        <v>0</v>
      </c>
      <c r="Q637" t="b">
        <v>0</v>
      </c>
      <c r="R637" t="s">
        <v>269</v>
      </c>
      <c r="S637" t="str">
        <f t="shared" si="59"/>
        <v>film &amp; video</v>
      </c>
      <c r="T637" t="str">
        <f t="shared" si="60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5"/>
        <v>65</v>
      </c>
      <c r="G638" t="s">
        <v>14</v>
      </c>
      <c r="H638">
        <v>2604</v>
      </c>
      <c r="I638">
        <f t="shared" si="56"/>
        <v>49</v>
      </c>
      <c r="J638" t="s">
        <v>36</v>
      </c>
      <c r="K638" t="s">
        <v>37</v>
      </c>
      <c r="L638" s="10">
        <v>1326866400</v>
      </c>
      <c r="M638" s="6">
        <f t="shared" si="57"/>
        <v>40926.25</v>
      </c>
      <c r="N638" s="10">
        <v>1330754400</v>
      </c>
      <c r="O638" s="6">
        <f t="shared" si="58"/>
        <v>40971.25</v>
      </c>
      <c r="P638" t="b">
        <v>0</v>
      </c>
      <c r="Q638" t="b">
        <v>1</v>
      </c>
      <c r="R638" t="s">
        <v>71</v>
      </c>
      <c r="S638" t="str">
        <f t="shared" si="59"/>
        <v>film &amp; video</v>
      </c>
      <c r="T638" t="str">
        <f t="shared" si="60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5"/>
        <v>79</v>
      </c>
      <c r="G639" t="s">
        <v>14</v>
      </c>
      <c r="H639">
        <v>65</v>
      </c>
      <c r="I639">
        <f t="shared" si="56"/>
        <v>103.85</v>
      </c>
      <c r="J639" t="s">
        <v>21</v>
      </c>
      <c r="K639" t="s">
        <v>22</v>
      </c>
      <c r="L639" s="10">
        <v>1479103200</v>
      </c>
      <c r="M639" s="6">
        <f t="shared" si="57"/>
        <v>42688.25</v>
      </c>
      <c r="N639" s="10">
        <v>1479794400</v>
      </c>
      <c r="O639" s="6">
        <f t="shared" si="58"/>
        <v>42696.25</v>
      </c>
      <c r="P639" t="b">
        <v>0</v>
      </c>
      <c r="Q639" t="b">
        <v>0</v>
      </c>
      <c r="R639" t="s">
        <v>33</v>
      </c>
      <c r="S639" t="str">
        <f t="shared" si="59"/>
        <v>theater</v>
      </c>
      <c r="T639" t="str">
        <f t="shared" si="60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5"/>
        <v>11</v>
      </c>
      <c r="G640" t="s">
        <v>14</v>
      </c>
      <c r="H640">
        <v>94</v>
      </c>
      <c r="I640">
        <f t="shared" si="56"/>
        <v>99.13</v>
      </c>
      <c r="J640" t="s">
        <v>21</v>
      </c>
      <c r="K640" t="s">
        <v>22</v>
      </c>
      <c r="L640" s="10">
        <v>1280206800</v>
      </c>
      <c r="M640" s="6">
        <f t="shared" si="57"/>
        <v>40386.208333333336</v>
      </c>
      <c r="N640" s="10">
        <v>1281243600</v>
      </c>
      <c r="O640" s="6">
        <f t="shared" si="58"/>
        <v>40398.208333333336</v>
      </c>
      <c r="P640" t="b">
        <v>0</v>
      </c>
      <c r="Q640" t="b">
        <v>1</v>
      </c>
      <c r="R640" t="s">
        <v>33</v>
      </c>
      <c r="S640" t="str">
        <f t="shared" si="59"/>
        <v>theater</v>
      </c>
      <c r="T640" t="str">
        <f t="shared" si="60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5"/>
        <v>56</v>
      </c>
      <c r="G641" t="s">
        <v>47</v>
      </c>
      <c r="H641">
        <v>45</v>
      </c>
      <c r="I641">
        <f t="shared" si="56"/>
        <v>107.38</v>
      </c>
      <c r="J641" t="s">
        <v>21</v>
      </c>
      <c r="K641" t="s">
        <v>22</v>
      </c>
      <c r="L641" s="10">
        <v>1532754000</v>
      </c>
      <c r="M641" s="6">
        <f t="shared" si="57"/>
        <v>43309.208333333328</v>
      </c>
      <c r="N641" s="10">
        <v>1532754000</v>
      </c>
      <c r="O641" s="6">
        <f t="shared" si="58"/>
        <v>43309.208333333328</v>
      </c>
      <c r="P641" t="b">
        <v>0</v>
      </c>
      <c r="Q641" t="b">
        <v>1</v>
      </c>
      <c r="R641" t="s">
        <v>53</v>
      </c>
      <c r="S641" t="str">
        <f t="shared" si="59"/>
        <v>film &amp; video</v>
      </c>
      <c r="T641" t="str">
        <f t="shared" si="60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5"/>
        <v>17</v>
      </c>
      <c r="G642" t="s">
        <v>14</v>
      </c>
      <c r="H642">
        <v>257</v>
      </c>
      <c r="I642">
        <f t="shared" si="56"/>
        <v>76.92</v>
      </c>
      <c r="J642" t="s">
        <v>21</v>
      </c>
      <c r="K642" t="s">
        <v>22</v>
      </c>
      <c r="L642" s="10">
        <v>1453096800</v>
      </c>
      <c r="M642" s="6">
        <f t="shared" si="57"/>
        <v>42387.25</v>
      </c>
      <c r="N642" s="10">
        <v>1453356000</v>
      </c>
      <c r="O642" s="6">
        <f t="shared" si="58"/>
        <v>42390.25</v>
      </c>
      <c r="P642" t="b">
        <v>0</v>
      </c>
      <c r="Q642" t="b">
        <v>0</v>
      </c>
      <c r="R642" t="s">
        <v>33</v>
      </c>
      <c r="S642" t="str">
        <f t="shared" si="59"/>
        <v>theater</v>
      </c>
      <c r="T642" t="str">
        <f t="shared" si="60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1">ROUND((E643/D643)*100,0)</f>
        <v>120</v>
      </c>
      <c r="G643" t="s">
        <v>20</v>
      </c>
      <c r="H643">
        <v>194</v>
      </c>
      <c r="I643">
        <f t="shared" ref="I643:I706" si="62">IF(H643=0,0,ROUND(E643/H643,2))</f>
        <v>58.13</v>
      </c>
      <c r="J643" t="s">
        <v>98</v>
      </c>
      <c r="K643" t="s">
        <v>99</v>
      </c>
      <c r="L643" s="10">
        <v>1487570400</v>
      </c>
      <c r="M643" s="6">
        <f t="shared" ref="M643:M706" si="63">(((L643/60)/60)/24)+DATE(1970,1,1)</f>
        <v>42786.25</v>
      </c>
      <c r="N643" s="10">
        <v>1489986000</v>
      </c>
      <c r="O643" s="6">
        <f t="shared" ref="O643:O706" si="64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5">LEFT(R643,SEARCH("/",R643)-1)</f>
        <v>theater</v>
      </c>
      <c r="T643" t="str">
        <f t="shared" ref="T643:T706" si="66">RIGHT(R643,LEN(R643)-SEARCH("/",R643))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1"/>
        <v>145</v>
      </c>
      <c r="G644" t="s">
        <v>20</v>
      </c>
      <c r="H644">
        <v>129</v>
      </c>
      <c r="I644">
        <f t="shared" si="62"/>
        <v>103.74</v>
      </c>
      <c r="J644" t="s">
        <v>15</v>
      </c>
      <c r="K644" t="s">
        <v>16</v>
      </c>
      <c r="L644" s="10">
        <v>1545026400</v>
      </c>
      <c r="M644" s="6">
        <f t="shared" si="63"/>
        <v>43451.25</v>
      </c>
      <c r="N644" s="10">
        <v>1545804000</v>
      </c>
      <c r="O644" s="6">
        <f t="shared" si="64"/>
        <v>43460.25</v>
      </c>
      <c r="P644" t="b">
        <v>0</v>
      </c>
      <c r="Q644" t="b">
        <v>0</v>
      </c>
      <c r="R644" t="s">
        <v>65</v>
      </c>
      <c r="S644" t="str">
        <f t="shared" si="65"/>
        <v>technology</v>
      </c>
      <c r="T644" t="str">
        <f t="shared" si="66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1"/>
        <v>221</v>
      </c>
      <c r="G645" t="s">
        <v>20</v>
      </c>
      <c r="H645">
        <v>375</v>
      </c>
      <c r="I645">
        <f t="shared" si="62"/>
        <v>87.96</v>
      </c>
      <c r="J645" t="s">
        <v>21</v>
      </c>
      <c r="K645" t="s">
        <v>22</v>
      </c>
      <c r="L645" s="10">
        <v>1488348000</v>
      </c>
      <c r="M645" s="6">
        <f t="shared" si="63"/>
        <v>42795.25</v>
      </c>
      <c r="N645" s="10">
        <v>1489899600</v>
      </c>
      <c r="O645" s="6">
        <f t="shared" si="64"/>
        <v>42813.208333333328</v>
      </c>
      <c r="P645" t="b">
        <v>0</v>
      </c>
      <c r="Q645" t="b">
        <v>0</v>
      </c>
      <c r="R645" t="s">
        <v>33</v>
      </c>
      <c r="S645" t="str">
        <f t="shared" si="65"/>
        <v>theater</v>
      </c>
      <c r="T645" t="str">
        <f t="shared" si="66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1"/>
        <v>48</v>
      </c>
      <c r="G646" t="s">
        <v>14</v>
      </c>
      <c r="H646">
        <v>2928</v>
      </c>
      <c r="I646">
        <f t="shared" si="62"/>
        <v>28</v>
      </c>
      <c r="J646" t="s">
        <v>15</v>
      </c>
      <c r="K646" t="s">
        <v>16</v>
      </c>
      <c r="L646" s="10">
        <v>1545112800</v>
      </c>
      <c r="M646" s="6">
        <f t="shared" si="63"/>
        <v>43452.25</v>
      </c>
      <c r="N646" s="10">
        <v>1546495200</v>
      </c>
      <c r="O646" s="6">
        <f t="shared" si="64"/>
        <v>43468.25</v>
      </c>
      <c r="P646" t="b">
        <v>0</v>
      </c>
      <c r="Q646" t="b">
        <v>0</v>
      </c>
      <c r="R646" t="s">
        <v>33</v>
      </c>
      <c r="S646" t="str">
        <f t="shared" si="65"/>
        <v>theater</v>
      </c>
      <c r="T646" t="str">
        <f t="shared" si="66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1"/>
        <v>93</v>
      </c>
      <c r="G647" t="s">
        <v>14</v>
      </c>
      <c r="H647">
        <v>4697</v>
      </c>
      <c r="I647">
        <f t="shared" si="62"/>
        <v>38</v>
      </c>
      <c r="J647" t="s">
        <v>21</v>
      </c>
      <c r="K647" t="s">
        <v>22</v>
      </c>
      <c r="L647" s="10">
        <v>1537938000</v>
      </c>
      <c r="M647" s="6">
        <f t="shared" si="63"/>
        <v>43369.208333333328</v>
      </c>
      <c r="N647" s="10">
        <v>1539752400</v>
      </c>
      <c r="O647" s="6">
        <f t="shared" si="64"/>
        <v>43390.208333333328</v>
      </c>
      <c r="P647" t="b">
        <v>0</v>
      </c>
      <c r="Q647" t="b">
        <v>1</v>
      </c>
      <c r="R647" t="s">
        <v>23</v>
      </c>
      <c r="S647" t="str">
        <f t="shared" si="65"/>
        <v>music</v>
      </c>
      <c r="T647" t="str">
        <f t="shared" si="66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1"/>
        <v>89</v>
      </c>
      <c r="G648" t="s">
        <v>14</v>
      </c>
      <c r="H648">
        <v>2915</v>
      </c>
      <c r="I648">
        <f t="shared" si="62"/>
        <v>30</v>
      </c>
      <c r="J648" t="s">
        <v>21</v>
      </c>
      <c r="K648" t="s">
        <v>22</v>
      </c>
      <c r="L648" s="10">
        <v>1363150800</v>
      </c>
      <c r="M648" s="6">
        <f t="shared" si="63"/>
        <v>41346.208333333336</v>
      </c>
      <c r="N648" s="10">
        <v>1364101200</v>
      </c>
      <c r="O648" s="6">
        <f t="shared" si="64"/>
        <v>41357.208333333336</v>
      </c>
      <c r="P648" t="b">
        <v>0</v>
      </c>
      <c r="Q648" t="b">
        <v>0</v>
      </c>
      <c r="R648" t="s">
        <v>89</v>
      </c>
      <c r="S648" t="str">
        <f t="shared" si="65"/>
        <v>games</v>
      </c>
      <c r="T648" t="str">
        <f t="shared" si="66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1"/>
        <v>41</v>
      </c>
      <c r="G649" t="s">
        <v>14</v>
      </c>
      <c r="H649">
        <v>18</v>
      </c>
      <c r="I649">
        <f t="shared" si="62"/>
        <v>103.5</v>
      </c>
      <c r="J649" t="s">
        <v>21</v>
      </c>
      <c r="K649" t="s">
        <v>22</v>
      </c>
      <c r="L649" s="10">
        <v>1523250000</v>
      </c>
      <c r="M649" s="6">
        <f t="shared" si="63"/>
        <v>43199.208333333328</v>
      </c>
      <c r="N649" s="10">
        <v>1525323600</v>
      </c>
      <c r="O649" s="6">
        <f t="shared" si="64"/>
        <v>43223.208333333328</v>
      </c>
      <c r="P649" t="b">
        <v>0</v>
      </c>
      <c r="Q649" t="b">
        <v>0</v>
      </c>
      <c r="R649" t="s">
        <v>206</v>
      </c>
      <c r="S649" t="str">
        <f t="shared" si="65"/>
        <v>publishing</v>
      </c>
      <c r="T649" t="str">
        <f t="shared" si="66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1"/>
        <v>63</v>
      </c>
      <c r="G650" t="s">
        <v>74</v>
      </c>
      <c r="H650">
        <v>723</v>
      </c>
      <c r="I650">
        <f t="shared" si="62"/>
        <v>85.99</v>
      </c>
      <c r="J650" t="s">
        <v>21</v>
      </c>
      <c r="K650" t="s">
        <v>22</v>
      </c>
      <c r="L650" s="10">
        <v>1499317200</v>
      </c>
      <c r="M650" s="6">
        <f t="shared" si="63"/>
        <v>42922.208333333328</v>
      </c>
      <c r="N650" s="10">
        <v>1500872400</v>
      </c>
      <c r="O650" s="6">
        <f t="shared" si="64"/>
        <v>42940.208333333328</v>
      </c>
      <c r="P650" t="b">
        <v>1</v>
      </c>
      <c r="Q650" t="b">
        <v>0</v>
      </c>
      <c r="R650" t="s">
        <v>17</v>
      </c>
      <c r="S650" t="str">
        <f t="shared" si="65"/>
        <v>food</v>
      </c>
      <c r="T650" t="str">
        <f t="shared" si="66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1"/>
        <v>48</v>
      </c>
      <c r="G651" t="s">
        <v>14</v>
      </c>
      <c r="H651">
        <v>602</v>
      </c>
      <c r="I651">
        <f t="shared" si="62"/>
        <v>98.01</v>
      </c>
      <c r="J651" t="s">
        <v>98</v>
      </c>
      <c r="K651" t="s">
        <v>99</v>
      </c>
      <c r="L651" s="10">
        <v>1287550800</v>
      </c>
      <c r="M651" s="6">
        <f t="shared" si="63"/>
        <v>40471.208333333336</v>
      </c>
      <c r="N651" s="10">
        <v>1288501200</v>
      </c>
      <c r="O651" s="6">
        <f t="shared" si="64"/>
        <v>40482.208333333336</v>
      </c>
      <c r="P651" t="b">
        <v>1</v>
      </c>
      <c r="Q651" t="b">
        <v>1</v>
      </c>
      <c r="R651" t="s">
        <v>33</v>
      </c>
      <c r="S651" t="str">
        <f t="shared" si="65"/>
        <v>theater</v>
      </c>
      <c r="T651" t="str">
        <f t="shared" si="66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1"/>
        <v>2</v>
      </c>
      <c r="G652" t="s">
        <v>14</v>
      </c>
      <c r="H652">
        <v>1</v>
      </c>
      <c r="I652">
        <f t="shared" si="62"/>
        <v>2</v>
      </c>
      <c r="J652" t="s">
        <v>21</v>
      </c>
      <c r="K652" t="s">
        <v>22</v>
      </c>
      <c r="L652" s="10">
        <v>1404795600</v>
      </c>
      <c r="M652" s="6">
        <f t="shared" si="63"/>
        <v>41828.208333333336</v>
      </c>
      <c r="N652" s="10">
        <v>1407128400</v>
      </c>
      <c r="O652" s="6">
        <f t="shared" si="64"/>
        <v>41855.208333333336</v>
      </c>
      <c r="P652" t="b">
        <v>0</v>
      </c>
      <c r="Q652" t="b">
        <v>0</v>
      </c>
      <c r="R652" t="s">
        <v>159</v>
      </c>
      <c r="S652" t="str">
        <f t="shared" si="65"/>
        <v>music</v>
      </c>
      <c r="T652" t="str">
        <f t="shared" si="66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1"/>
        <v>88</v>
      </c>
      <c r="G653" t="s">
        <v>14</v>
      </c>
      <c r="H653">
        <v>3868</v>
      </c>
      <c r="I653">
        <f t="shared" si="62"/>
        <v>44.99</v>
      </c>
      <c r="J653" t="s">
        <v>107</v>
      </c>
      <c r="K653" t="s">
        <v>108</v>
      </c>
      <c r="L653" s="10">
        <v>1393048800</v>
      </c>
      <c r="M653" s="6">
        <f t="shared" si="63"/>
        <v>41692.25</v>
      </c>
      <c r="N653" s="10">
        <v>1394344800</v>
      </c>
      <c r="O653" s="6">
        <f t="shared" si="64"/>
        <v>41707.25</v>
      </c>
      <c r="P653" t="b">
        <v>0</v>
      </c>
      <c r="Q653" t="b">
        <v>0</v>
      </c>
      <c r="R653" t="s">
        <v>100</v>
      </c>
      <c r="S653" t="str">
        <f t="shared" si="65"/>
        <v>film &amp; video</v>
      </c>
      <c r="T653" t="str">
        <f t="shared" si="66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1"/>
        <v>127</v>
      </c>
      <c r="G654" t="s">
        <v>20</v>
      </c>
      <c r="H654">
        <v>409</v>
      </c>
      <c r="I654">
        <f t="shared" si="62"/>
        <v>31.01</v>
      </c>
      <c r="J654" t="s">
        <v>21</v>
      </c>
      <c r="K654" t="s">
        <v>22</v>
      </c>
      <c r="L654" s="10">
        <v>1470373200</v>
      </c>
      <c r="M654" s="6">
        <f t="shared" si="63"/>
        <v>42587.208333333328</v>
      </c>
      <c r="N654" s="10">
        <v>1474088400</v>
      </c>
      <c r="O654" s="6">
        <f t="shared" si="64"/>
        <v>42630.208333333328</v>
      </c>
      <c r="P654" t="b">
        <v>0</v>
      </c>
      <c r="Q654" t="b">
        <v>0</v>
      </c>
      <c r="R654" t="s">
        <v>28</v>
      </c>
      <c r="S654" t="str">
        <f t="shared" si="65"/>
        <v>technology</v>
      </c>
      <c r="T654" t="str">
        <f t="shared" si="66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1"/>
        <v>2339</v>
      </c>
      <c r="G655" t="s">
        <v>20</v>
      </c>
      <c r="H655">
        <v>234</v>
      </c>
      <c r="I655">
        <f t="shared" si="62"/>
        <v>59.97</v>
      </c>
      <c r="J655" t="s">
        <v>21</v>
      </c>
      <c r="K655" t="s">
        <v>22</v>
      </c>
      <c r="L655" s="10">
        <v>1460091600</v>
      </c>
      <c r="M655" s="6">
        <f t="shared" si="63"/>
        <v>42468.208333333328</v>
      </c>
      <c r="N655" s="10">
        <v>1460264400</v>
      </c>
      <c r="O655" s="6">
        <f t="shared" si="64"/>
        <v>42470.208333333328</v>
      </c>
      <c r="P655" t="b">
        <v>0</v>
      </c>
      <c r="Q655" t="b">
        <v>0</v>
      </c>
      <c r="R655" t="s">
        <v>28</v>
      </c>
      <c r="S655" t="str">
        <f t="shared" si="65"/>
        <v>technology</v>
      </c>
      <c r="T655" t="str">
        <f t="shared" si="66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1"/>
        <v>508</v>
      </c>
      <c r="G656" t="s">
        <v>20</v>
      </c>
      <c r="H656">
        <v>3016</v>
      </c>
      <c r="I656">
        <f t="shared" si="62"/>
        <v>59</v>
      </c>
      <c r="J656" t="s">
        <v>21</v>
      </c>
      <c r="K656" t="s">
        <v>22</v>
      </c>
      <c r="L656" s="10">
        <v>1440392400</v>
      </c>
      <c r="M656" s="6">
        <f t="shared" si="63"/>
        <v>42240.208333333328</v>
      </c>
      <c r="N656" s="10">
        <v>1440824400</v>
      </c>
      <c r="O656" s="6">
        <f t="shared" si="64"/>
        <v>42245.208333333328</v>
      </c>
      <c r="P656" t="b">
        <v>0</v>
      </c>
      <c r="Q656" t="b">
        <v>0</v>
      </c>
      <c r="R656" t="s">
        <v>148</v>
      </c>
      <c r="S656" t="str">
        <f t="shared" si="65"/>
        <v>music</v>
      </c>
      <c r="T656" t="str">
        <f t="shared" si="66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1"/>
        <v>191</v>
      </c>
      <c r="G657" t="s">
        <v>20</v>
      </c>
      <c r="H657">
        <v>264</v>
      </c>
      <c r="I657">
        <f t="shared" si="62"/>
        <v>50.05</v>
      </c>
      <c r="J657" t="s">
        <v>21</v>
      </c>
      <c r="K657" t="s">
        <v>22</v>
      </c>
      <c r="L657" s="10">
        <v>1488434400</v>
      </c>
      <c r="M657" s="6">
        <f t="shared" si="63"/>
        <v>42796.25</v>
      </c>
      <c r="N657" s="10">
        <v>1489554000</v>
      </c>
      <c r="O657" s="6">
        <f t="shared" si="64"/>
        <v>42809.208333333328</v>
      </c>
      <c r="P657" t="b">
        <v>1</v>
      </c>
      <c r="Q657" t="b">
        <v>0</v>
      </c>
      <c r="R657" t="s">
        <v>122</v>
      </c>
      <c r="S657" t="str">
        <f t="shared" si="65"/>
        <v>photography</v>
      </c>
      <c r="T657" t="str">
        <f t="shared" si="66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1"/>
        <v>42</v>
      </c>
      <c r="G658" t="s">
        <v>14</v>
      </c>
      <c r="H658">
        <v>504</v>
      </c>
      <c r="I658">
        <f t="shared" si="62"/>
        <v>98.97</v>
      </c>
      <c r="J658" t="s">
        <v>26</v>
      </c>
      <c r="K658" t="s">
        <v>27</v>
      </c>
      <c r="L658" s="10">
        <v>1514440800</v>
      </c>
      <c r="M658" s="6">
        <f t="shared" si="63"/>
        <v>43097.25</v>
      </c>
      <c r="N658" s="10">
        <v>1514872800</v>
      </c>
      <c r="O658" s="6">
        <f t="shared" si="64"/>
        <v>43102.25</v>
      </c>
      <c r="P658" t="b">
        <v>0</v>
      </c>
      <c r="Q658" t="b">
        <v>0</v>
      </c>
      <c r="R658" t="s">
        <v>17</v>
      </c>
      <c r="S658" t="str">
        <f t="shared" si="65"/>
        <v>food</v>
      </c>
      <c r="T658" t="str">
        <f t="shared" si="66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1"/>
        <v>8</v>
      </c>
      <c r="G659" t="s">
        <v>14</v>
      </c>
      <c r="H659">
        <v>14</v>
      </c>
      <c r="I659">
        <f t="shared" si="62"/>
        <v>58.86</v>
      </c>
      <c r="J659" t="s">
        <v>21</v>
      </c>
      <c r="K659" t="s">
        <v>22</v>
      </c>
      <c r="L659" s="10">
        <v>1514354400</v>
      </c>
      <c r="M659" s="6">
        <f t="shared" si="63"/>
        <v>43096.25</v>
      </c>
      <c r="N659" s="10">
        <v>1515736800</v>
      </c>
      <c r="O659" s="6">
        <f t="shared" si="64"/>
        <v>43112.25</v>
      </c>
      <c r="P659" t="b">
        <v>0</v>
      </c>
      <c r="Q659" t="b">
        <v>0</v>
      </c>
      <c r="R659" t="s">
        <v>474</v>
      </c>
      <c r="S659" t="str">
        <f t="shared" si="65"/>
        <v>film &amp; video</v>
      </c>
      <c r="T659" t="str">
        <f t="shared" si="66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1"/>
        <v>60</v>
      </c>
      <c r="G660" t="s">
        <v>74</v>
      </c>
      <c r="H660">
        <v>390</v>
      </c>
      <c r="I660">
        <f t="shared" si="62"/>
        <v>81.010000000000005</v>
      </c>
      <c r="J660" t="s">
        <v>21</v>
      </c>
      <c r="K660" t="s">
        <v>22</v>
      </c>
      <c r="L660" s="10">
        <v>1440910800</v>
      </c>
      <c r="M660" s="6">
        <f t="shared" si="63"/>
        <v>42246.208333333328</v>
      </c>
      <c r="N660" s="10">
        <v>1442898000</v>
      </c>
      <c r="O660" s="6">
        <f t="shared" si="64"/>
        <v>42269.208333333328</v>
      </c>
      <c r="P660" t="b">
        <v>0</v>
      </c>
      <c r="Q660" t="b">
        <v>0</v>
      </c>
      <c r="R660" t="s">
        <v>23</v>
      </c>
      <c r="S660" t="str">
        <f t="shared" si="65"/>
        <v>music</v>
      </c>
      <c r="T660" t="str">
        <f t="shared" si="66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1"/>
        <v>47</v>
      </c>
      <c r="G661" t="s">
        <v>14</v>
      </c>
      <c r="H661">
        <v>750</v>
      </c>
      <c r="I661">
        <f t="shared" si="62"/>
        <v>76.010000000000005</v>
      </c>
      <c r="J661" t="s">
        <v>40</v>
      </c>
      <c r="K661" t="s">
        <v>41</v>
      </c>
      <c r="L661" s="10">
        <v>1296108000</v>
      </c>
      <c r="M661" s="6">
        <f t="shared" si="63"/>
        <v>40570.25</v>
      </c>
      <c r="N661" s="10">
        <v>1296194400</v>
      </c>
      <c r="O661" s="6">
        <f t="shared" si="64"/>
        <v>40571.25</v>
      </c>
      <c r="P661" t="b">
        <v>0</v>
      </c>
      <c r="Q661" t="b">
        <v>0</v>
      </c>
      <c r="R661" t="s">
        <v>42</v>
      </c>
      <c r="S661" t="str">
        <f t="shared" si="65"/>
        <v>film &amp; video</v>
      </c>
      <c r="T661" t="str">
        <f t="shared" si="66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1"/>
        <v>82</v>
      </c>
      <c r="G662" t="s">
        <v>14</v>
      </c>
      <c r="H662">
        <v>77</v>
      </c>
      <c r="I662">
        <f t="shared" si="62"/>
        <v>96.6</v>
      </c>
      <c r="J662" t="s">
        <v>21</v>
      </c>
      <c r="K662" t="s">
        <v>22</v>
      </c>
      <c r="L662" s="10">
        <v>1440133200</v>
      </c>
      <c r="M662" s="6">
        <f t="shared" si="63"/>
        <v>42237.208333333328</v>
      </c>
      <c r="N662" s="10">
        <v>1440910800</v>
      </c>
      <c r="O662" s="6">
        <f t="shared" si="64"/>
        <v>42246.208333333328</v>
      </c>
      <c r="P662" t="b">
        <v>1</v>
      </c>
      <c r="Q662" t="b">
        <v>0</v>
      </c>
      <c r="R662" t="s">
        <v>33</v>
      </c>
      <c r="S662" t="str">
        <f t="shared" si="65"/>
        <v>theater</v>
      </c>
      <c r="T662" t="str">
        <f t="shared" si="66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1"/>
        <v>54</v>
      </c>
      <c r="G663" t="s">
        <v>14</v>
      </c>
      <c r="H663">
        <v>752</v>
      </c>
      <c r="I663">
        <f t="shared" si="62"/>
        <v>76.959999999999994</v>
      </c>
      <c r="J663" t="s">
        <v>36</v>
      </c>
      <c r="K663" t="s">
        <v>37</v>
      </c>
      <c r="L663" s="10">
        <v>1332910800</v>
      </c>
      <c r="M663" s="6">
        <f t="shared" si="63"/>
        <v>40996.208333333336</v>
      </c>
      <c r="N663" s="10">
        <v>1335502800</v>
      </c>
      <c r="O663" s="6">
        <f t="shared" si="64"/>
        <v>41026.208333333336</v>
      </c>
      <c r="P663" t="b">
        <v>0</v>
      </c>
      <c r="Q663" t="b">
        <v>0</v>
      </c>
      <c r="R663" t="s">
        <v>159</v>
      </c>
      <c r="S663" t="str">
        <f t="shared" si="65"/>
        <v>music</v>
      </c>
      <c r="T663" t="str">
        <f t="shared" si="66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1"/>
        <v>98</v>
      </c>
      <c r="G664" t="s">
        <v>14</v>
      </c>
      <c r="H664">
        <v>131</v>
      </c>
      <c r="I664">
        <f t="shared" si="62"/>
        <v>67.98</v>
      </c>
      <c r="J664" t="s">
        <v>21</v>
      </c>
      <c r="K664" t="s">
        <v>22</v>
      </c>
      <c r="L664" s="10">
        <v>1544335200</v>
      </c>
      <c r="M664" s="6">
        <f t="shared" si="63"/>
        <v>43443.25</v>
      </c>
      <c r="N664" s="10">
        <v>1544680800</v>
      </c>
      <c r="O664" s="6">
        <f t="shared" si="64"/>
        <v>43447.25</v>
      </c>
      <c r="P664" t="b">
        <v>0</v>
      </c>
      <c r="Q664" t="b">
        <v>0</v>
      </c>
      <c r="R664" t="s">
        <v>33</v>
      </c>
      <c r="S664" t="str">
        <f t="shared" si="65"/>
        <v>theater</v>
      </c>
      <c r="T664" t="str">
        <f t="shared" si="66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1"/>
        <v>77</v>
      </c>
      <c r="G665" t="s">
        <v>14</v>
      </c>
      <c r="H665">
        <v>87</v>
      </c>
      <c r="I665">
        <f t="shared" si="62"/>
        <v>88.78</v>
      </c>
      <c r="J665" t="s">
        <v>21</v>
      </c>
      <c r="K665" t="s">
        <v>22</v>
      </c>
      <c r="L665" s="10">
        <v>1286427600</v>
      </c>
      <c r="M665" s="6">
        <f t="shared" si="63"/>
        <v>40458.208333333336</v>
      </c>
      <c r="N665" s="10">
        <v>1288414800</v>
      </c>
      <c r="O665" s="6">
        <f t="shared" si="64"/>
        <v>40481.208333333336</v>
      </c>
      <c r="P665" t="b">
        <v>0</v>
      </c>
      <c r="Q665" t="b">
        <v>0</v>
      </c>
      <c r="R665" t="s">
        <v>33</v>
      </c>
      <c r="S665" t="str">
        <f t="shared" si="65"/>
        <v>theater</v>
      </c>
      <c r="T665" t="str">
        <f t="shared" si="66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1"/>
        <v>33</v>
      </c>
      <c r="G666" t="s">
        <v>14</v>
      </c>
      <c r="H666">
        <v>1063</v>
      </c>
      <c r="I666">
        <f t="shared" si="62"/>
        <v>25</v>
      </c>
      <c r="J666" t="s">
        <v>21</v>
      </c>
      <c r="K666" t="s">
        <v>22</v>
      </c>
      <c r="L666" s="10">
        <v>1329717600</v>
      </c>
      <c r="M666" s="6">
        <f t="shared" si="63"/>
        <v>40959.25</v>
      </c>
      <c r="N666" s="10">
        <v>1330581600</v>
      </c>
      <c r="O666" s="6">
        <f t="shared" si="64"/>
        <v>40969.25</v>
      </c>
      <c r="P666" t="b">
        <v>0</v>
      </c>
      <c r="Q666" t="b">
        <v>0</v>
      </c>
      <c r="R666" t="s">
        <v>159</v>
      </c>
      <c r="S666" t="str">
        <f t="shared" si="65"/>
        <v>music</v>
      </c>
      <c r="T666" t="str">
        <f t="shared" si="66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1"/>
        <v>240</v>
      </c>
      <c r="G667" t="s">
        <v>20</v>
      </c>
      <c r="H667">
        <v>272</v>
      </c>
      <c r="I667">
        <f t="shared" si="62"/>
        <v>44.92</v>
      </c>
      <c r="J667" t="s">
        <v>21</v>
      </c>
      <c r="K667" t="s">
        <v>22</v>
      </c>
      <c r="L667" s="10">
        <v>1310187600</v>
      </c>
      <c r="M667" s="6">
        <f t="shared" si="63"/>
        <v>40733.208333333336</v>
      </c>
      <c r="N667" s="10">
        <v>1311397200</v>
      </c>
      <c r="O667" s="6">
        <f t="shared" si="64"/>
        <v>40747.208333333336</v>
      </c>
      <c r="P667" t="b">
        <v>0</v>
      </c>
      <c r="Q667" t="b">
        <v>1</v>
      </c>
      <c r="R667" t="s">
        <v>42</v>
      </c>
      <c r="S667" t="str">
        <f t="shared" si="65"/>
        <v>film &amp; video</v>
      </c>
      <c r="T667" t="str">
        <f t="shared" si="66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1"/>
        <v>64</v>
      </c>
      <c r="G668" t="s">
        <v>74</v>
      </c>
      <c r="H668">
        <v>25</v>
      </c>
      <c r="I668">
        <f t="shared" si="62"/>
        <v>79.400000000000006</v>
      </c>
      <c r="J668" t="s">
        <v>21</v>
      </c>
      <c r="K668" t="s">
        <v>22</v>
      </c>
      <c r="L668" s="10">
        <v>1377838800</v>
      </c>
      <c r="M668" s="6">
        <f t="shared" si="63"/>
        <v>41516.208333333336</v>
      </c>
      <c r="N668" s="10">
        <v>1378357200</v>
      </c>
      <c r="O668" s="6">
        <f t="shared" si="64"/>
        <v>41522.208333333336</v>
      </c>
      <c r="P668" t="b">
        <v>0</v>
      </c>
      <c r="Q668" t="b">
        <v>1</v>
      </c>
      <c r="R668" t="s">
        <v>33</v>
      </c>
      <c r="S668" t="str">
        <f t="shared" si="65"/>
        <v>theater</v>
      </c>
      <c r="T668" t="str">
        <f t="shared" si="66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1"/>
        <v>176</v>
      </c>
      <c r="G669" t="s">
        <v>20</v>
      </c>
      <c r="H669">
        <v>419</v>
      </c>
      <c r="I669">
        <f t="shared" si="62"/>
        <v>29.01</v>
      </c>
      <c r="J669" t="s">
        <v>21</v>
      </c>
      <c r="K669" t="s">
        <v>22</v>
      </c>
      <c r="L669" s="10">
        <v>1410325200</v>
      </c>
      <c r="M669" s="6">
        <f t="shared" si="63"/>
        <v>41892.208333333336</v>
      </c>
      <c r="N669" s="10">
        <v>1411102800</v>
      </c>
      <c r="O669" s="6">
        <f t="shared" si="64"/>
        <v>41901.208333333336</v>
      </c>
      <c r="P669" t="b">
        <v>0</v>
      </c>
      <c r="Q669" t="b">
        <v>0</v>
      </c>
      <c r="R669" t="s">
        <v>1029</v>
      </c>
      <c r="S669" t="str">
        <f t="shared" si="65"/>
        <v>journalism</v>
      </c>
      <c r="T669" t="str">
        <f t="shared" si="66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1"/>
        <v>20</v>
      </c>
      <c r="G670" t="s">
        <v>14</v>
      </c>
      <c r="H670">
        <v>76</v>
      </c>
      <c r="I670">
        <f t="shared" si="62"/>
        <v>73.59</v>
      </c>
      <c r="J670" t="s">
        <v>21</v>
      </c>
      <c r="K670" t="s">
        <v>22</v>
      </c>
      <c r="L670" s="10">
        <v>1343797200</v>
      </c>
      <c r="M670" s="6">
        <f t="shared" si="63"/>
        <v>41122.208333333336</v>
      </c>
      <c r="N670" s="10">
        <v>1344834000</v>
      </c>
      <c r="O670" s="6">
        <f t="shared" si="64"/>
        <v>41134.208333333336</v>
      </c>
      <c r="P670" t="b">
        <v>0</v>
      </c>
      <c r="Q670" t="b">
        <v>0</v>
      </c>
      <c r="R670" t="s">
        <v>33</v>
      </c>
      <c r="S670" t="str">
        <f t="shared" si="65"/>
        <v>theater</v>
      </c>
      <c r="T670" t="str">
        <f t="shared" si="66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1"/>
        <v>359</v>
      </c>
      <c r="G671" t="s">
        <v>20</v>
      </c>
      <c r="H671">
        <v>1621</v>
      </c>
      <c r="I671">
        <f t="shared" si="62"/>
        <v>107.97</v>
      </c>
      <c r="J671" t="s">
        <v>107</v>
      </c>
      <c r="K671" t="s">
        <v>108</v>
      </c>
      <c r="L671" s="10">
        <v>1498453200</v>
      </c>
      <c r="M671" s="6">
        <f t="shared" si="63"/>
        <v>42912.208333333328</v>
      </c>
      <c r="N671" s="10">
        <v>1499230800</v>
      </c>
      <c r="O671" s="6">
        <f t="shared" si="64"/>
        <v>42921.208333333328</v>
      </c>
      <c r="P671" t="b">
        <v>0</v>
      </c>
      <c r="Q671" t="b">
        <v>0</v>
      </c>
      <c r="R671" t="s">
        <v>33</v>
      </c>
      <c r="S671" t="str">
        <f t="shared" si="65"/>
        <v>theater</v>
      </c>
      <c r="T671" t="str">
        <f t="shared" si="66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1"/>
        <v>469</v>
      </c>
      <c r="G672" t="s">
        <v>20</v>
      </c>
      <c r="H672">
        <v>1101</v>
      </c>
      <c r="I672">
        <f t="shared" si="62"/>
        <v>68.989999999999995</v>
      </c>
      <c r="J672" t="s">
        <v>21</v>
      </c>
      <c r="K672" t="s">
        <v>22</v>
      </c>
      <c r="L672" s="10">
        <v>1456380000</v>
      </c>
      <c r="M672" s="6">
        <f t="shared" si="63"/>
        <v>42425.25</v>
      </c>
      <c r="N672" s="10">
        <v>1457416800</v>
      </c>
      <c r="O672" s="6">
        <f t="shared" si="64"/>
        <v>42437.25</v>
      </c>
      <c r="P672" t="b">
        <v>0</v>
      </c>
      <c r="Q672" t="b">
        <v>0</v>
      </c>
      <c r="R672" t="s">
        <v>60</v>
      </c>
      <c r="S672" t="str">
        <f t="shared" si="65"/>
        <v>music</v>
      </c>
      <c r="T672" t="str">
        <f t="shared" si="66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1"/>
        <v>122</v>
      </c>
      <c r="G673" t="s">
        <v>20</v>
      </c>
      <c r="H673">
        <v>1073</v>
      </c>
      <c r="I673">
        <f t="shared" si="62"/>
        <v>111.02</v>
      </c>
      <c r="J673" t="s">
        <v>21</v>
      </c>
      <c r="K673" t="s">
        <v>22</v>
      </c>
      <c r="L673" s="10">
        <v>1280552400</v>
      </c>
      <c r="M673" s="6">
        <f t="shared" si="63"/>
        <v>40390.208333333336</v>
      </c>
      <c r="N673" s="10">
        <v>1280898000</v>
      </c>
      <c r="O673" s="6">
        <f t="shared" si="64"/>
        <v>40394.208333333336</v>
      </c>
      <c r="P673" t="b">
        <v>0</v>
      </c>
      <c r="Q673" t="b">
        <v>1</v>
      </c>
      <c r="R673" t="s">
        <v>33</v>
      </c>
      <c r="S673" t="str">
        <f t="shared" si="65"/>
        <v>theater</v>
      </c>
      <c r="T673" t="str">
        <f t="shared" si="66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1"/>
        <v>56</v>
      </c>
      <c r="G674" t="s">
        <v>14</v>
      </c>
      <c r="H674">
        <v>4428</v>
      </c>
      <c r="I674">
        <f t="shared" si="62"/>
        <v>25</v>
      </c>
      <c r="J674" t="s">
        <v>26</v>
      </c>
      <c r="K674" t="s">
        <v>27</v>
      </c>
      <c r="L674" s="10">
        <v>1521608400</v>
      </c>
      <c r="M674" s="6">
        <f t="shared" si="63"/>
        <v>43180.208333333328</v>
      </c>
      <c r="N674" s="10">
        <v>1522472400</v>
      </c>
      <c r="O674" s="6">
        <f t="shared" si="64"/>
        <v>43190.208333333328</v>
      </c>
      <c r="P674" t="b">
        <v>0</v>
      </c>
      <c r="Q674" t="b">
        <v>0</v>
      </c>
      <c r="R674" t="s">
        <v>33</v>
      </c>
      <c r="S674" t="str">
        <f t="shared" si="65"/>
        <v>theater</v>
      </c>
      <c r="T674" t="str">
        <f t="shared" si="66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1"/>
        <v>44</v>
      </c>
      <c r="G675" t="s">
        <v>14</v>
      </c>
      <c r="H675">
        <v>58</v>
      </c>
      <c r="I675">
        <f t="shared" si="62"/>
        <v>42.16</v>
      </c>
      <c r="J675" t="s">
        <v>107</v>
      </c>
      <c r="K675" t="s">
        <v>108</v>
      </c>
      <c r="L675" s="10">
        <v>1460696400</v>
      </c>
      <c r="M675" s="6">
        <f t="shared" si="63"/>
        <v>42475.208333333328</v>
      </c>
      <c r="N675" s="10">
        <v>1462510800</v>
      </c>
      <c r="O675" s="6">
        <f t="shared" si="64"/>
        <v>42496.208333333328</v>
      </c>
      <c r="P675" t="b">
        <v>0</v>
      </c>
      <c r="Q675" t="b">
        <v>0</v>
      </c>
      <c r="R675" t="s">
        <v>60</v>
      </c>
      <c r="S675" t="str">
        <f t="shared" si="65"/>
        <v>music</v>
      </c>
      <c r="T675" t="str">
        <f t="shared" si="66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1"/>
        <v>34</v>
      </c>
      <c r="G676" t="s">
        <v>74</v>
      </c>
      <c r="H676">
        <v>1218</v>
      </c>
      <c r="I676">
        <f t="shared" si="62"/>
        <v>47</v>
      </c>
      <c r="J676" t="s">
        <v>21</v>
      </c>
      <c r="K676" t="s">
        <v>22</v>
      </c>
      <c r="L676" s="10">
        <v>1313730000</v>
      </c>
      <c r="M676" s="6">
        <f t="shared" si="63"/>
        <v>40774.208333333336</v>
      </c>
      <c r="N676" s="10">
        <v>1317790800</v>
      </c>
      <c r="O676" s="6">
        <f t="shared" si="64"/>
        <v>40821.208333333336</v>
      </c>
      <c r="P676" t="b">
        <v>0</v>
      </c>
      <c r="Q676" t="b">
        <v>0</v>
      </c>
      <c r="R676" t="s">
        <v>122</v>
      </c>
      <c r="S676" t="str">
        <f t="shared" si="65"/>
        <v>photography</v>
      </c>
      <c r="T676" t="str">
        <f t="shared" si="66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1"/>
        <v>123</v>
      </c>
      <c r="G677" t="s">
        <v>20</v>
      </c>
      <c r="H677">
        <v>331</v>
      </c>
      <c r="I677">
        <f t="shared" si="62"/>
        <v>36.04</v>
      </c>
      <c r="J677" t="s">
        <v>21</v>
      </c>
      <c r="K677" t="s">
        <v>22</v>
      </c>
      <c r="L677" s="10">
        <v>1568178000</v>
      </c>
      <c r="M677" s="6">
        <f t="shared" si="63"/>
        <v>43719.208333333328</v>
      </c>
      <c r="N677" s="10">
        <v>1568782800</v>
      </c>
      <c r="O677" s="6">
        <f t="shared" si="64"/>
        <v>43726.208333333328</v>
      </c>
      <c r="P677" t="b">
        <v>0</v>
      </c>
      <c r="Q677" t="b">
        <v>0</v>
      </c>
      <c r="R677" t="s">
        <v>1029</v>
      </c>
      <c r="S677" t="str">
        <f t="shared" si="65"/>
        <v>journalism</v>
      </c>
      <c r="T677" t="str">
        <f t="shared" si="66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1"/>
        <v>190</v>
      </c>
      <c r="G678" t="s">
        <v>20</v>
      </c>
      <c r="H678">
        <v>1170</v>
      </c>
      <c r="I678">
        <f t="shared" si="62"/>
        <v>101.04</v>
      </c>
      <c r="J678" t="s">
        <v>21</v>
      </c>
      <c r="K678" t="s">
        <v>22</v>
      </c>
      <c r="L678" s="10">
        <v>1348635600</v>
      </c>
      <c r="M678" s="6">
        <f t="shared" si="63"/>
        <v>41178.208333333336</v>
      </c>
      <c r="N678" s="10">
        <v>1349413200</v>
      </c>
      <c r="O678" s="6">
        <f t="shared" si="64"/>
        <v>41187.208333333336</v>
      </c>
      <c r="P678" t="b">
        <v>0</v>
      </c>
      <c r="Q678" t="b">
        <v>0</v>
      </c>
      <c r="R678" t="s">
        <v>122</v>
      </c>
      <c r="S678" t="str">
        <f t="shared" si="65"/>
        <v>photography</v>
      </c>
      <c r="T678" t="str">
        <f t="shared" si="66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1"/>
        <v>84</v>
      </c>
      <c r="G679" t="s">
        <v>14</v>
      </c>
      <c r="H679">
        <v>111</v>
      </c>
      <c r="I679">
        <f t="shared" si="62"/>
        <v>39.93</v>
      </c>
      <c r="J679" t="s">
        <v>21</v>
      </c>
      <c r="K679" t="s">
        <v>22</v>
      </c>
      <c r="L679" s="10">
        <v>1468126800</v>
      </c>
      <c r="M679" s="6">
        <f t="shared" si="63"/>
        <v>42561.208333333328</v>
      </c>
      <c r="N679" s="10">
        <v>1472446800</v>
      </c>
      <c r="O679" s="6">
        <f t="shared" si="64"/>
        <v>42611.208333333328</v>
      </c>
      <c r="P679" t="b">
        <v>0</v>
      </c>
      <c r="Q679" t="b">
        <v>0</v>
      </c>
      <c r="R679" t="s">
        <v>119</v>
      </c>
      <c r="S679" t="str">
        <f t="shared" si="65"/>
        <v>publishing</v>
      </c>
      <c r="T679" t="str">
        <f t="shared" si="66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1"/>
        <v>18</v>
      </c>
      <c r="G680" t="s">
        <v>74</v>
      </c>
      <c r="H680">
        <v>215</v>
      </c>
      <c r="I680">
        <f t="shared" si="62"/>
        <v>83.16</v>
      </c>
      <c r="J680" t="s">
        <v>21</v>
      </c>
      <c r="K680" t="s">
        <v>22</v>
      </c>
      <c r="L680" s="10">
        <v>1547877600</v>
      </c>
      <c r="M680" s="6">
        <f t="shared" si="63"/>
        <v>43484.25</v>
      </c>
      <c r="N680" s="10">
        <v>1548050400</v>
      </c>
      <c r="O680" s="6">
        <f t="shared" si="64"/>
        <v>43486.25</v>
      </c>
      <c r="P680" t="b">
        <v>0</v>
      </c>
      <c r="Q680" t="b">
        <v>0</v>
      </c>
      <c r="R680" t="s">
        <v>53</v>
      </c>
      <c r="S680" t="str">
        <f t="shared" si="65"/>
        <v>film &amp; video</v>
      </c>
      <c r="T680" t="str">
        <f t="shared" si="66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1"/>
        <v>1037</v>
      </c>
      <c r="G681" t="s">
        <v>20</v>
      </c>
      <c r="H681">
        <v>363</v>
      </c>
      <c r="I681">
        <f t="shared" si="62"/>
        <v>39.979999999999997</v>
      </c>
      <c r="J681" t="s">
        <v>21</v>
      </c>
      <c r="K681" t="s">
        <v>22</v>
      </c>
      <c r="L681" s="10">
        <v>1571374800</v>
      </c>
      <c r="M681" s="6">
        <f t="shared" si="63"/>
        <v>43756.208333333328</v>
      </c>
      <c r="N681" s="10">
        <v>1571806800</v>
      </c>
      <c r="O681" s="6">
        <f t="shared" si="64"/>
        <v>43761.208333333328</v>
      </c>
      <c r="P681" t="b">
        <v>0</v>
      </c>
      <c r="Q681" t="b">
        <v>1</v>
      </c>
      <c r="R681" t="s">
        <v>17</v>
      </c>
      <c r="S681" t="str">
        <f t="shared" si="65"/>
        <v>food</v>
      </c>
      <c r="T681" t="str">
        <f t="shared" si="66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1"/>
        <v>97</v>
      </c>
      <c r="G682" t="s">
        <v>14</v>
      </c>
      <c r="H682">
        <v>2955</v>
      </c>
      <c r="I682">
        <f t="shared" si="62"/>
        <v>47.99</v>
      </c>
      <c r="J682" t="s">
        <v>21</v>
      </c>
      <c r="K682" t="s">
        <v>22</v>
      </c>
      <c r="L682" s="10">
        <v>1576303200</v>
      </c>
      <c r="M682" s="6">
        <f t="shared" si="63"/>
        <v>43813.25</v>
      </c>
      <c r="N682" s="10">
        <v>1576476000</v>
      </c>
      <c r="O682" s="6">
        <f t="shared" si="64"/>
        <v>43815.25</v>
      </c>
      <c r="P682" t="b">
        <v>0</v>
      </c>
      <c r="Q682" t="b">
        <v>1</v>
      </c>
      <c r="R682" t="s">
        <v>292</v>
      </c>
      <c r="S682" t="str">
        <f t="shared" si="65"/>
        <v>games</v>
      </c>
      <c r="T682" t="str">
        <f t="shared" si="66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1"/>
        <v>86</v>
      </c>
      <c r="G683" t="s">
        <v>14</v>
      </c>
      <c r="H683">
        <v>1657</v>
      </c>
      <c r="I683">
        <f t="shared" si="62"/>
        <v>95.98</v>
      </c>
      <c r="J683" t="s">
        <v>21</v>
      </c>
      <c r="K683" t="s">
        <v>22</v>
      </c>
      <c r="L683" s="10">
        <v>1324447200</v>
      </c>
      <c r="M683" s="6">
        <f t="shared" si="63"/>
        <v>40898.25</v>
      </c>
      <c r="N683" s="10">
        <v>1324965600</v>
      </c>
      <c r="O683" s="6">
        <f t="shared" si="64"/>
        <v>40904.25</v>
      </c>
      <c r="P683" t="b">
        <v>0</v>
      </c>
      <c r="Q683" t="b">
        <v>0</v>
      </c>
      <c r="R683" t="s">
        <v>33</v>
      </c>
      <c r="S683" t="str">
        <f t="shared" si="65"/>
        <v>theater</v>
      </c>
      <c r="T683" t="str">
        <f t="shared" si="66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1"/>
        <v>150</v>
      </c>
      <c r="G684" t="s">
        <v>20</v>
      </c>
      <c r="H684">
        <v>103</v>
      </c>
      <c r="I684">
        <f t="shared" si="62"/>
        <v>78.73</v>
      </c>
      <c r="J684" t="s">
        <v>21</v>
      </c>
      <c r="K684" t="s">
        <v>22</v>
      </c>
      <c r="L684" s="10">
        <v>1386741600</v>
      </c>
      <c r="M684" s="6">
        <f t="shared" si="63"/>
        <v>41619.25</v>
      </c>
      <c r="N684" s="10">
        <v>1387519200</v>
      </c>
      <c r="O684" s="6">
        <f t="shared" si="64"/>
        <v>41628.25</v>
      </c>
      <c r="P684" t="b">
        <v>0</v>
      </c>
      <c r="Q684" t="b">
        <v>0</v>
      </c>
      <c r="R684" t="s">
        <v>33</v>
      </c>
      <c r="S684" t="str">
        <f t="shared" si="65"/>
        <v>theater</v>
      </c>
      <c r="T684" t="str">
        <f t="shared" si="66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1"/>
        <v>358</v>
      </c>
      <c r="G685" t="s">
        <v>20</v>
      </c>
      <c r="H685">
        <v>147</v>
      </c>
      <c r="I685">
        <f t="shared" si="62"/>
        <v>56.08</v>
      </c>
      <c r="J685" t="s">
        <v>21</v>
      </c>
      <c r="K685" t="s">
        <v>22</v>
      </c>
      <c r="L685" s="10">
        <v>1537074000</v>
      </c>
      <c r="M685" s="6">
        <f t="shared" si="63"/>
        <v>43359.208333333328</v>
      </c>
      <c r="N685" s="10">
        <v>1537246800</v>
      </c>
      <c r="O685" s="6">
        <f t="shared" si="64"/>
        <v>43361.208333333328</v>
      </c>
      <c r="P685" t="b">
        <v>0</v>
      </c>
      <c r="Q685" t="b">
        <v>0</v>
      </c>
      <c r="R685" t="s">
        <v>33</v>
      </c>
      <c r="S685" t="str">
        <f t="shared" si="65"/>
        <v>theater</v>
      </c>
      <c r="T685" t="str">
        <f t="shared" si="66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1"/>
        <v>543</v>
      </c>
      <c r="G686" t="s">
        <v>20</v>
      </c>
      <c r="H686">
        <v>110</v>
      </c>
      <c r="I686">
        <f t="shared" si="62"/>
        <v>69.09</v>
      </c>
      <c r="J686" t="s">
        <v>15</v>
      </c>
      <c r="K686" t="s">
        <v>16</v>
      </c>
      <c r="L686" s="10">
        <v>1277787600</v>
      </c>
      <c r="M686" s="6">
        <f t="shared" si="63"/>
        <v>40358.208333333336</v>
      </c>
      <c r="N686" s="10">
        <v>1279515600</v>
      </c>
      <c r="O686" s="6">
        <f t="shared" si="64"/>
        <v>40378.208333333336</v>
      </c>
      <c r="P686" t="b">
        <v>0</v>
      </c>
      <c r="Q686" t="b">
        <v>0</v>
      </c>
      <c r="R686" t="s">
        <v>68</v>
      </c>
      <c r="S686" t="str">
        <f t="shared" si="65"/>
        <v>publishing</v>
      </c>
      <c r="T686" t="str">
        <f t="shared" si="66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1"/>
        <v>68</v>
      </c>
      <c r="G687" t="s">
        <v>14</v>
      </c>
      <c r="H687">
        <v>926</v>
      </c>
      <c r="I687">
        <f t="shared" si="62"/>
        <v>102.05</v>
      </c>
      <c r="J687" t="s">
        <v>15</v>
      </c>
      <c r="K687" t="s">
        <v>16</v>
      </c>
      <c r="L687" s="10">
        <v>1440306000</v>
      </c>
      <c r="M687" s="6">
        <f t="shared" si="63"/>
        <v>42239.208333333328</v>
      </c>
      <c r="N687" s="10">
        <v>1442379600</v>
      </c>
      <c r="O687" s="6">
        <f t="shared" si="64"/>
        <v>42263.208333333328</v>
      </c>
      <c r="P687" t="b">
        <v>0</v>
      </c>
      <c r="Q687" t="b">
        <v>0</v>
      </c>
      <c r="R687" t="s">
        <v>33</v>
      </c>
      <c r="S687" t="str">
        <f t="shared" si="65"/>
        <v>theater</v>
      </c>
      <c r="T687" t="str">
        <f t="shared" si="66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1"/>
        <v>192</v>
      </c>
      <c r="G688" t="s">
        <v>20</v>
      </c>
      <c r="H688">
        <v>134</v>
      </c>
      <c r="I688">
        <f t="shared" si="62"/>
        <v>107.32</v>
      </c>
      <c r="J688" t="s">
        <v>21</v>
      </c>
      <c r="K688" t="s">
        <v>22</v>
      </c>
      <c r="L688" s="10">
        <v>1522126800</v>
      </c>
      <c r="M688" s="6">
        <f t="shared" si="63"/>
        <v>43186.208333333328</v>
      </c>
      <c r="N688" s="10">
        <v>1523077200</v>
      </c>
      <c r="O688" s="6">
        <f t="shared" si="64"/>
        <v>43197.208333333328</v>
      </c>
      <c r="P688" t="b">
        <v>0</v>
      </c>
      <c r="Q688" t="b">
        <v>0</v>
      </c>
      <c r="R688" t="s">
        <v>65</v>
      </c>
      <c r="S688" t="str">
        <f t="shared" si="65"/>
        <v>technology</v>
      </c>
      <c r="T688" t="str">
        <f t="shared" si="66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1"/>
        <v>932</v>
      </c>
      <c r="G689" t="s">
        <v>20</v>
      </c>
      <c r="H689">
        <v>269</v>
      </c>
      <c r="I689">
        <f t="shared" si="62"/>
        <v>51.97</v>
      </c>
      <c r="J689" t="s">
        <v>21</v>
      </c>
      <c r="K689" t="s">
        <v>22</v>
      </c>
      <c r="L689" s="10">
        <v>1489298400</v>
      </c>
      <c r="M689" s="6">
        <f t="shared" si="63"/>
        <v>42806.25</v>
      </c>
      <c r="N689" s="10">
        <v>1489554000</v>
      </c>
      <c r="O689" s="6">
        <f t="shared" si="64"/>
        <v>42809.208333333328</v>
      </c>
      <c r="P689" t="b">
        <v>0</v>
      </c>
      <c r="Q689" t="b">
        <v>0</v>
      </c>
      <c r="R689" t="s">
        <v>33</v>
      </c>
      <c r="S689" t="str">
        <f t="shared" si="65"/>
        <v>theater</v>
      </c>
      <c r="T689" t="str">
        <f t="shared" si="66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1"/>
        <v>429</v>
      </c>
      <c r="G690" t="s">
        <v>20</v>
      </c>
      <c r="H690">
        <v>175</v>
      </c>
      <c r="I690">
        <f t="shared" si="62"/>
        <v>71.14</v>
      </c>
      <c r="J690" t="s">
        <v>21</v>
      </c>
      <c r="K690" t="s">
        <v>22</v>
      </c>
      <c r="L690" s="10">
        <v>1547100000</v>
      </c>
      <c r="M690" s="6">
        <f t="shared" si="63"/>
        <v>43475.25</v>
      </c>
      <c r="N690" s="10">
        <v>1548482400</v>
      </c>
      <c r="O690" s="6">
        <f t="shared" si="64"/>
        <v>43491.25</v>
      </c>
      <c r="P690" t="b">
        <v>0</v>
      </c>
      <c r="Q690" t="b">
        <v>1</v>
      </c>
      <c r="R690" t="s">
        <v>269</v>
      </c>
      <c r="S690" t="str">
        <f t="shared" si="65"/>
        <v>film &amp; video</v>
      </c>
      <c r="T690" t="str">
        <f t="shared" si="66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1"/>
        <v>101</v>
      </c>
      <c r="G691" t="s">
        <v>20</v>
      </c>
      <c r="H691">
        <v>69</v>
      </c>
      <c r="I691">
        <f t="shared" si="62"/>
        <v>106.49</v>
      </c>
      <c r="J691" t="s">
        <v>21</v>
      </c>
      <c r="K691" t="s">
        <v>22</v>
      </c>
      <c r="L691" s="10">
        <v>1383022800</v>
      </c>
      <c r="M691" s="6">
        <f t="shared" si="63"/>
        <v>41576.208333333336</v>
      </c>
      <c r="N691" s="10">
        <v>1384063200</v>
      </c>
      <c r="O691" s="6">
        <f t="shared" si="64"/>
        <v>41588.25</v>
      </c>
      <c r="P691" t="b">
        <v>0</v>
      </c>
      <c r="Q691" t="b">
        <v>0</v>
      </c>
      <c r="R691" t="s">
        <v>28</v>
      </c>
      <c r="S691" t="str">
        <f t="shared" si="65"/>
        <v>technology</v>
      </c>
      <c r="T691" t="str">
        <f t="shared" si="66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1"/>
        <v>227</v>
      </c>
      <c r="G692" t="s">
        <v>20</v>
      </c>
      <c r="H692">
        <v>190</v>
      </c>
      <c r="I692">
        <f t="shared" si="62"/>
        <v>42.94</v>
      </c>
      <c r="J692" t="s">
        <v>21</v>
      </c>
      <c r="K692" t="s">
        <v>22</v>
      </c>
      <c r="L692" s="10">
        <v>1322373600</v>
      </c>
      <c r="M692" s="6">
        <f t="shared" si="63"/>
        <v>40874.25</v>
      </c>
      <c r="N692" s="10">
        <v>1322892000</v>
      </c>
      <c r="O692" s="6">
        <f t="shared" si="64"/>
        <v>40880.25</v>
      </c>
      <c r="P692" t="b">
        <v>0</v>
      </c>
      <c r="Q692" t="b">
        <v>1</v>
      </c>
      <c r="R692" t="s">
        <v>42</v>
      </c>
      <c r="S692" t="str">
        <f t="shared" si="65"/>
        <v>film &amp; video</v>
      </c>
      <c r="T692" t="str">
        <f t="shared" si="66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1"/>
        <v>142</v>
      </c>
      <c r="G693" t="s">
        <v>20</v>
      </c>
      <c r="H693">
        <v>237</v>
      </c>
      <c r="I693">
        <f t="shared" si="62"/>
        <v>30.04</v>
      </c>
      <c r="J693" t="s">
        <v>21</v>
      </c>
      <c r="K693" t="s">
        <v>22</v>
      </c>
      <c r="L693" s="10">
        <v>1349240400</v>
      </c>
      <c r="M693" s="6">
        <f t="shared" si="63"/>
        <v>41185.208333333336</v>
      </c>
      <c r="N693" s="10">
        <v>1350709200</v>
      </c>
      <c r="O693" s="6">
        <f t="shared" si="64"/>
        <v>41202.208333333336</v>
      </c>
      <c r="P693" t="b">
        <v>1</v>
      </c>
      <c r="Q693" t="b">
        <v>1</v>
      </c>
      <c r="R693" t="s">
        <v>42</v>
      </c>
      <c r="S693" t="str">
        <f t="shared" si="65"/>
        <v>film &amp; video</v>
      </c>
      <c r="T693" t="str">
        <f t="shared" si="66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1"/>
        <v>91</v>
      </c>
      <c r="G694" t="s">
        <v>14</v>
      </c>
      <c r="H694">
        <v>77</v>
      </c>
      <c r="I694">
        <f t="shared" si="62"/>
        <v>70.62</v>
      </c>
      <c r="J694" t="s">
        <v>40</v>
      </c>
      <c r="K694" t="s">
        <v>41</v>
      </c>
      <c r="L694" s="10">
        <v>1562648400</v>
      </c>
      <c r="M694" s="6">
        <f t="shared" si="63"/>
        <v>43655.208333333328</v>
      </c>
      <c r="N694" s="10">
        <v>1564203600</v>
      </c>
      <c r="O694" s="6">
        <f t="shared" si="64"/>
        <v>43673.208333333328</v>
      </c>
      <c r="P694" t="b">
        <v>0</v>
      </c>
      <c r="Q694" t="b">
        <v>0</v>
      </c>
      <c r="R694" t="s">
        <v>23</v>
      </c>
      <c r="S694" t="str">
        <f t="shared" si="65"/>
        <v>music</v>
      </c>
      <c r="T694" t="str">
        <f t="shared" si="66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1"/>
        <v>64</v>
      </c>
      <c r="G695" t="s">
        <v>14</v>
      </c>
      <c r="H695">
        <v>1748</v>
      </c>
      <c r="I695">
        <f t="shared" si="62"/>
        <v>66.02</v>
      </c>
      <c r="J695" t="s">
        <v>21</v>
      </c>
      <c r="K695" t="s">
        <v>22</v>
      </c>
      <c r="L695" s="10">
        <v>1508216400</v>
      </c>
      <c r="M695" s="6">
        <f t="shared" si="63"/>
        <v>43025.208333333328</v>
      </c>
      <c r="N695" s="10">
        <v>1509685200</v>
      </c>
      <c r="O695" s="6">
        <f t="shared" si="64"/>
        <v>43042.208333333328</v>
      </c>
      <c r="P695" t="b">
        <v>0</v>
      </c>
      <c r="Q695" t="b">
        <v>0</v>
      </c>
      <c r="R695" t="s">
        <v>33</v>
      </c>
      <c r="S695" t="str">
        <f t="shared" si="65"/>
        <v>theater</v>
      </c>
      <c r="T695" t="str">
        <f t="shared" si="66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1"/>
        <v>84</v>
      </c>
      <c r="G696" t="s">
        <v>14</v>
      </c>
      <c r="H696">
        <v>79</v>
      </c>
      <c r="I696">
        <f t="shared" si="62"/>
        <v>96.91</v>
      </c>
      <c r="J696" t="s">
        <v>21</v>
      </c>
      <c r="K696" t="s">
        <v>22</v>
      </c>
      <c r="L696" s="10">
        <v>1511762400</v>
      </c>
      <c r="M696" s="6">
        <f t="shared" si="63"/>
        <v>43066.25</v>
      </c>
      <c r="N696" s="10">
        <v>1514959200</v>
      </c>
      <c r="O696" s="6">
        <f t="shared" si="64"/>
        <v>43103.25</v>
      </c>
      <c r="P696" t="b">
        <v>0</v>
      </c>
      <c r="Q696" t="b">
        <v>0</v>
      </c>
      <c r="R696" t="s">
        <v>33</v>
      </c>
      <c r="S696" t="str">
        <f t="shared" si="65"/>
        <v>theater</v>
      </c>
      <c r="T696" t="str">
        <f t="shared" si="66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1"/>
        <v>134</v>
      </c>
      <c r="G697" t="s">
        <v>20</v>
      </c>
      <c r="H697">
        <v>196</v>
      </c>
      <c r="I697">
        <f t="shared" si="62"/>
        <v>62.87</v>
      </c>
      <c r="J697" t="s">
        <v>107</v>
      </c>
      <c r="K697" t="s">
        <v>108</v>
      </c>
      <c r="L697" s="10">
        <v>1447480800</v>
      </c>
      <c r="M697" s="6">
        <f t="shared" si="63"/>
        <v>42322.25</v>
      </c>
      <c r="N697" s="10">
        <v>1448863200</v>
      </c>
      <c r="O697" s="6">
        <f t="shared" si="64"/>
        <v>42338.25</v>
      </c>
      <c r="P697" t="b">
        <v>1</v>
      </c>
      <c r="Q697" t="b">
        <v>0</v>
      </c>
      <c r="R697" t="s">
        <v>23</v>
      </c>
      <c r="S697" t="str">
        <f t="shared" si="65"/>
        <v>music</v>
      </c>
      <c r="T697" t="str">
        <f t="shared" si="66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1"/>
        <v>59</v>
      </c>
      <c r="G698" t="s">
        <v>14</v>
      </c>
      <c r="H698">
        <v>889</v>
      </c>
      <c r="I698">
        <f t="shared" si="62"/>
        <v>108.99</v>
      </c>
      <c r="J698" t="s">
        <v>21</v>
      </c>
      <c r="K698" t="s">
        <v>22</v>
      </c>
      <c r="L698" s="10">
        <v>1429506000</v>
      </c>
      <c r="M698" s="6">
        <f t="shared" si="63"/>
        <v>42114.208333333328</v>
      </c>
      <c r="N698" s="10">
        <v>1429592400</v>
      </c>
      <c r="O698" s="6">
        <f t="shared" si="64"/>
        <v>42115.208333333328</v>
      </c>
      <c r="P698" t="b">
        <v>0</v>
      </c>
      <c r="Q698" t="b">
        <v>1</v>
      </c>
      <c r="R698" t="s">
        <v>33</v>
      </c>
      <c r="S698" t="str">
        <f t="shared" si="65"/>
        <v>theater</v>
      </c>
      <c r="T698" t="str">
        <f t="shared" si="66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1"/>
        <v>153</v>
      </c>
      <c r="G699" t="s">
        <v>20</v>
      </c>
      <c r="H699">
        <v>7295</v>
      </c>
      <c r="I699">
        <f t="shared" si="62"/>
        <v>27</v>
      </c>
      <c r="J699" t="s">
        <v>21</v>
      </c>
      <c r="K699" t="s">
        <v>22</v>
      </c>
      <c r="L699" s="10">
        <v>1522472400</v>
      </c>
      <c r="M699" s="6">
        <f t="shared" si="63"/>
        <v>43190.208333333328</v>
      </c>
      <c r="N699" s="10">
        <v>1522645200</v>
      </c>
      <c r="O699" s="6">
        <f t="shared" si="64"/>
        <v>43192.208333333328</v>
      </c>
      <c r="P699" t="b">
        <v>0</v>
      </c>
      <c r="Q699" t="b">
        <v>0</v>
      </c>
      <c r="R699" t="s">
        <v>50</v>
      </c>
      <c r="S699" t="str">
        <f t="shared" si="65"/>
        <v>music</v>
      </c>
      <c r="T699" t="str">
        <f t="shared" si="66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1"/>
        <v>447</v>
      </c>
      <c r="G700" t="s">
        <v>20</v>
      </c>
      <c r="H700">
        <v>2893</v>
      </c>
      <c r="I700">
        <f t="shared" si="62"/>
        <v>65</v>
      </c>
      <c r="J700" t="s">
        <v>15</v>
      </c>
      <c r="K700" t="s">
        <v>16</v>
      </c>
      <c r="L700" s="10">
        <v>1322114400</v>
      </c>
      <c r="M700" s="6">
        <f t="shared" si="63"/>
        <v>40871.25</v>
      </c>
      <c r="N700" s="10">
        <v>1323324000</v>
      </c>
      <c r="O700" s="6">
        <f t="shared" si="64"/>
        <v>40885.25</v>
      </c>
      <c r="P700" t="b">
        <v>0</v>
      </c>
      <c r="Q700" t="b">
        <v>0</v>
      </c>
      <c r="R700" t="s">
        <v>65</v>
      </c>
      <c r="S700" t="str">
        <f t="shared" si="65"/>
        <v>technology</v>
      </c>
      <c r="T700" t="str">
        <f t="shared" si="66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1"/>
        <v>84</v>
      </c>
      <c r="G701" t="s">
        <v>14</v>
      </c>
      <c r="H701">
        <v>56</v>
      </c>
      <c r="I701">
        <f t="shared" si="62"/>
        <v>111.52</v>
      </c>
      <c r="J701" t="s">
        <v>21</v>
      </c>
      <c r="K701" t="s">
        <v>22</v>
      </c>
      <c r="L701" s="10">
        <v>1561438800</v>
      </c>
      <c r="M701" s="6">
        <f t="shared" si="63"/>
        <v>43641.208333333328</v>
      </c>
      <c r="N701" s="10">
        <v>1561525200</v>
      </c>
      <c r="O701" s="6">
        <f t="shared" si="64"/>
        <v>43642.208333333328</v>
      </c>
      <c r="P701" t="b">
        <v>0</v>
      </c>
      <c r="Q701" t="b">
        <v>0</v>
      </c>
      <c r="R701" t="s">
        <v>53</v>
      </c>
      <c r="S701" t="str">
        <f t="shared" si="65"/>
        <v>film &amp; video</v>
      </c>
      <c r="T701" t="str">
        <f t="shared" si="66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1"/>
        <v>3</v>
      </c>
      <c r="G702" t="s">
        <v>14</v>
      </c>
      <c r="H702">
        <v>1</v>
      </c>
      <c r="I702">
        <f t="shared" si="62"/>
        <v>3</v>
      </c>
      <c r="J702" t="s">
        <v>21</v>
      </c>
      <c r="K702" t="s">
        <v>22</v>
      </c>
      <c r="L702" s="10">
        <v>1264399200</v>
      </c>
      <c r="M702" s="6">
        <f t="shared" si="63"/>
        <v>40203.25</v>
      </c>
      <c r="N702" s="10">
        <v>1265695200</v>
      </c>
      <c r="O702" s="6">
        <f t="shared" si="64"/>
        <v>40218.25</v>
      </c>
      <c r="P702" t="b">
        <v>0</v>
      </c>
      <c r="Q702" t="b">
        <v>0</v>
      </c>
      <c r="R702" t="s">
        <v>65</v>
      </c>
      <c r="S702" t="str">
        <f t="shared" si="65"/>
        <v>technology</v>
      </c>
      <c r="T702" t="str">
        <f t="shared" si="66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1"/>
        <v>175</v>
      </c>
      <c r="G703" t="s">
        <v>20</v>
      </c>
      <c r="H703">
        <v>820</v>
      </c>
      <c r="I703">
        <f t="shared" si="62"/>
        <v>110.99</v>
      </c>
      <c r="J703" t="s">
        <v>21</v>
      </c>
      <c r="K703" t="s">
        <v>22</v>
      </c>
      <c r="L703" s="10">
        <v>1301202000</v>
      </c>
      <c r="M703" s="6">
        <f t="shared" si="63"/>
        <v>40629.208333333336</v>
      </c>
      <c r="N703" s="10">
        <v>1301806800</v>
      </c>
      <c r="O703" s="6">
        <f t="shared" si="64"/>
        <v>40636.208333333336</v>
      </c>
      <c r="P703" t="b">
        <v>1</v>
      </c>
      <c r="Q703" t="b">
        <v>0</v>
      </c>
      <c r="R703" t="s">
        <v>33</v>
      </c>
      <c r="S703" t="str">
        <f t="shared" si="65"/>
        <v>theater</v>
      </c>
      <c r="T703" t="str">
        <f t="shared" si="66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1"/>
        <v>54</v>
      </c>
      <c r="G704" t="s">
        <v>14</v>
      </c>
      <c r="H704">
        <v>83</v>
      </c>
      <c r="I704">
        <f t="shared" si="62"/>
        <v>56.75</v>
      </c>
      <c r="J704" t="s">
        <v>21</v>
      </c>
      <c r="K704" t="s">
        <v>22</v>
      </c>
      <c r="L704" s="10">
        <v>1374469200</v>
      </c>
      <c r="M704" s="6">
        <f t="shared" si="63"/>
        <v>41477.208333333336</v>
      </c>
      <c r="N704" s="10">
        <v>1374901200</v>
      </c>
      <c r="O704" s="6">
        <f t="shared" si="64"/>
        <v>41482.208333333336</v>
      </c>
      <c r="P704" t="b">
        <v>0</v>
      </c>
      <c r="Q704" t="b">
        <v>0</v>
      </c>
      <c r="R704" t="s">
        <v>65</v>
      </c>
      <c r="S704" t="str">
        <f t="shared" si="65"/>
        <v>technology</v>
      </c>
      <c r="T704" t="str">
        <f t="shared" si="66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1"/>
        <v>312</v>
      </c>
      <c r="G705" t="s">
        <v>20</v>
      </c>
      <c r="H705">
        <v>2038</v>
      </c>
      <c r="I705">
        <f t="shared" si="62"/>
        <v>97.02</v>
      </c>
      <c r="J705" t="s">
        <v>21</v>
      </c>
      <c r="K705" t="s">
        <v>22</v>
      </c>
      <c r="L705" s="10">
        <v>1334984400</v>
      </c>
      <c r="M705" s="6">
        <f t="shared" si="63"/>
        <v>41020.208333333336</v>
      </c>
      <c r="N705" s="10">
        <v>1336453200</v>
      </c>
      <c r="O705" s="6">
        <f t="shared" si="64"/>
        <v>41037.208333333336</v>
      </c>
      <c r="P705" t="b">
        <v>1</v>
      </c>
      <c r="Q705" t="b">
        <v>1</v>
      </c>
      <c r="R705" t="s">
        <v>206</v>
      </c>
      <c r="S705" t="str">
        <f t="shared" si="65"/>
        <v>publishing</v>
      </c>
      <c r="T705" t="str">
        <f t="shared" si="66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1"/>
        <v>123</v>
      </c>
      <c r="G706" t="s">
        <v>20</v>
      </c>
      <c r="H706">
        <v>116</v>
      </c>
      <c r="I706">
        <f t="shared" si="62"/>
        <v>92.09</v>
      </c>
      <c r="J706" t="s">
        <v>21</v>
      </c>
      <c r="K706" t="s">
        <v>22</v>
      </c>
      <c r="L706" s="10">
        <v>1467608400</v>
      </c>
      <c r="M706" s="6">
        <f t="shared" si="63"/>
        <v>42555.208333333328</v>
      </c>
      <c r="N706" s="10">
        <v>1468904400</v>
      </c>
      <c r="O706" s="6">
        <f t="shared" si="64"/>
        <v>42570.208333333328</v>
      </c>
      <c r="P706" t="b">
        <v>0</v>
      </c>
      <c r="Q706" t="b">
        <v>0</v>
      </c>
      <c r="R706" t="s">
        <v>71</v>
      </c>
      <c r="S706" t="str">
        <f t="shared" si="65"/>
        <v>film &amp; video</v>
      </c>
      <c r="T706" t="str">
        <f t="shared" si="66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7">ROUND((E707/D707)*100,0)</f>
        <v>99</v>
      </c>
      <c r="G707" t="s">
        <v>14</v>
      </c>
      <c r="H707">
        <v>2025</v>
      </c>
      <c r="I707">
        <f t="shared" ref="I707:I770" si="68">IF(H707=0,0,ROUND(E707/H707,2))</f>
        <v>82.99</v>
      </c>
      <c r="J707" t="s">
        <v>40</v>
      </c>
      <c r="K707" t="s">
        <v>41</v>
      </c>
      <c r="L707" s="10">
        <v>1386741600</v>
      </c>
      <c r="M707" s="6">
        <f t="shared" ref="M707:M770" si="69">(((L707/60)/60)/24)+DATE(1970,1,1)</f>
        <v>41619.25</v>
      </c>
      <c r="N707" s="10">
        <v>1387087200</v>
      </c>
      <c r="O707" s="6">
        <f t="shared" ref="O707:O770" si="70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1">LEFT(R707,SEARCH("/",R707)-1)</f>
        <v>publishing</v>
      </c>
      <c r="T707" t="str">
        <f t="shared" ref="T707:T770" si="72">RIGHT(R707,LEN(R707)-SEARCH("/",R707))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7"/>
        <v>128</v>
      </c>
      <c r="G708" t="s">
        <v>20</v>
      </c>
      <c r="H708">
        <v>1345</v>
      </c>
      <c r="I708">
        <f t="shared" si="68"/>
        <v>103.04</v>
      </c>
      <c r="J708" t="s">
        <v>26</v>
      </c>
      <c r="K708" t="s">
        <v>27</v>
      </c>
      <c r="L708" s="10">
        <v>1546754400</v>
      </c>
      <c r="M708" s="6">
        <f t="shared" si="69"/>
        <v>43471.25</v>
      </c>
      <c r="N708" s="10">
        <v>1547445600</v>
      </c>
      <c r="O708" s="6">
        <f t="shared" si="70"/>
        <v>43479.25</v>
      </c>
      <c r="P708" t="b">
        <v>0</v>
      </c>
      <c r="Q708" t="b">
        <v>1</v>
      </c>
      <c r="R708" t="s">
        <v>28</v>
      </c>
      <c r="S708" t="str">
        <f t="shared" si="71"/>
        <v>technology</v>
      </c>
      <c r="T708" t="str">
        <f t="shared" si="72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7"/>
        <v>159</v>
      </c>
      <c r="G709" t="s">
        <v>20</v>
      </c>
      <c r="H709">
        <v>168</v>
      </c>
      <c r="I709">
        <f t="shared" si="68"/>
        <v>68.92</v>
      </c>
      <c r="J709" t="s">
        <v>21</v>
      </c>
      <c r="K709" t="s">
        <v>22</v>
      </c>
      <c r="L709" s="10">
        <v>1544248800</v>
      </c>
      <c r="M709" s="6">
        <f t="shared" si="69"/>
        <v>43442.25</v>
      </c>
      <c r="N709" s="10">
        <v>1547359200</v>
      </c>
      <c r="O709" s="6">
        <f t="shared" si="70"/>
        <v>43478.25</v>
      </c>
      <c r="P709" t="b">
        <v>0</v>
      </c>
      <c r="Q709" t="b">
        <v>0</v>
      </c>
      <c r="R709" t="s">
        <v>53</v>
      </c>
      <c r="S709" t="str">
        <f t="shared" si="71"/>
        <v>film &amp; video</v>
      </c>
      <c r="T709" t="str">
        <f t="shared" si="72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7"/>
        <v>707</v>
      </c>
      <c r="G710" t="s">
        <v>20</v>
      </c>
      <c r="H710">
        <v>137</v>
      </c>
      <c r="I710">
        <f t="shared" si="68"/>
        <v>87.74</v>
      </c>
      <c r="J710" t="s">
        <v>98</v>
      </c>
      <c r="K710" t="s">
        <v>99</v>
      </c>
      <c r="L710" s="10">
        <v>1495429200</v>
      </c>
      <c r="M710" s="6">
        <f t="shared" si="69"/>
        <v>42877.208333333328</v>
      </c>
      <c r="N710" s="10">
        <v>1496293200</v>
      </c>
      <c r="O710" s="6">
        <f t="shared" si="70"/>
        <v>42887.208333333328</v>
      </c>
      <c r="P710" t="b">
        <v>0</v>
      </c>
      <c r="Q710" t="b">
        <v>0</v>
      </c>
      <c r="R710" t="s">
        <v>33</v>
      </c>
      <c r="S710" t="str">
        <f t="shared" si="71"/>
        <v>theater</v>
      </c>
      <c r="T710" t="str">
        <f t="shared" si="72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7"/>
        <v>142</v>
      </c>
      <c r="G711" t="s">
        <v>20</v>
      </c>
      <c r="H711">
        <v>186</v>
      </c>
      <c r="I711">
        <f t="shared" si="68"/>
        <v>75.02</v>
      </c>
      <c r="J711" t="s">
        <v>107</v>
      </c>
      <c r="K711" t="s">
        <v>108</v>
      </c>
      <c r="L711" s="10">
        <v>1334811600</v>
      </c>
      <c r="M711" s="6">
        <f t="shared" si="69"/>
        <v>41018.208333333336</v>
      </c>
      <c r="N711" s="10">
        <v>1335416400</v>
      </c>
      <c r="O711" s="6">
        <f t="shared" si="70"/>
        <v>41025.208333333336</v>
      </c>
      <c r="P711" t="b">
        <v>0</v>
      </c>
      <c r="Q711" t="b">
        <v>0</v>
      </c>
      <c r="R711" t="s">
        <v>33</v>
      </c>
      <c r="S711" t="str">
        <f t="shared" si="71"/>
        <v>theater</v>
      </c>
      <c r="T711" t="str">
        <f t="shared" si="72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7"/>
        <v>148</v>
      </c>
      <c r="G712" t="s">
        <v>20</v>
      </c>
      <c r="H712">
        <v>125</v>
      </c>
      <c r="I712">
        <f t="shared" si="68"/>
        <v>50.86</v>
      </c>
      <c r="J712" t="s">
        <v>21</v>
      </c>
      <c r="K712" t="s">
        <v>22</v>
      </c>
      <c r="L712" s="10">
        <v>1531544400</v>
      </c>
      <c r="M712" s="6">
        <f t="shared" si="69"/>
        <v>43295.208333333328</v>
      </c>
      <c r="N712" s="10">
        <v>1532149200</v>
      </c>
      <c r="O712" s="6">
        <f t="shared" si="70"/>
        <v>43302.208333333328</v>
      </c>
      <c r="P712" t="b">
        <v>0</v>
      </c>
      <c r="Q712" t="b">
        <v>1</v>
      </c>
      <c r="R712" t="s">
        <v>33</v>
      </c>
      <c r="S712" t="str">
        <f t="shared" si="71"/>
        <v>theater</v>
      </c>
      <c r="T712" t="str">
        <f t="shared" si="72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7"/>
        <v>20</v>
      </c>
      <c r="G713" t="s">
        <v>14</v>
      </c>
      <c r="H713">
        <v>14</v>
      </c>
      <c r="I713">
        <f t="shared" si="68"/>
        <v>90</v>
      </c>
      <c r="J713" t="s">
        <v>107</v>
      </c>
      <c r="K713" t="s">
        <v>108</v>
      </c>
      <c r="L713" s="10">
        <v>1453615200</v>
      </c>
      <c r="M713" s="6">
        <f t="shared" si="69"/>
        <v>42393.25</v>
      </c>
      <c r="N713" s="10">
        <v>1453788000</v>
      </c>
      <c r="O713" s="6">
        <f t="shared" si="70"/>
        <v>42395.25</v>
      </c>
      <c r="P713" t="b">
        <v>1</v>
      </c>
      <c r="Q713" t="b">
        <v>1</v>
      </c>
      <c r="R713" t="s">
        <v>33</v>
      </c>
      <c r="S713" t="str">
        <f t="shared" si="71"/>
        <v>theater</v>
      </c>
      <c r="T713" t="str">
        <f t="shared" si="72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7"/>
        <v>1841</v>
      </c>
      <c r="G714" t="s">
        <v>20</v>
      </c>
      <c r="H714">
        <v>202</v>
      </c>
      <c r="I714">
        <f t="shared" si="68"/>
        <v>72.900000000000006</v>
      </c>
      <c r="J714" t="s">
        <v>21</v>
      </c>
      <c r="K714" t="s">
        <v>22</v>
      </c>
      <c r="L714" s="10">
        <v>1467954000</v>
      </c>
      <c r="M714" s="6">
        <f t="shared" si="69"/>
        <v>42559.208333333328</v>
      </c>
      <c r="N714" s="10">
        <v>1471496400</v>
      </c>
      <c r="O714" s="6">
        <f t="shared" si="70"/>
        <v>42600.208333333328</v>
      </c>
      <c r="P714" t="b">
        <v>0</v>
      </c>
      <c r="Q714" t="b">
        <v>0</v>
      </c>
      <c r="R714" t="s">
        <v>33</v>
      </c>
      <c r="S714" t="str">
        <f t="shared" si="71"/>
        <v>theater</v>
      </c>
      <c r="T714" t="str">
        <f t="shared" si="72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7"/>
        <v>162</v>
      </c>
      <c r="G715" t="s">
        <v>20</v>
      </c>
      <c r="H715">
        <v>103</v>
      </c>
      <c r="I715">
        <f t="shared" si="68"/>
        <v>108.49</v>
      </c>
      <c r="J715" t="s">
        <v>21</v>
      </c>
      <c r="K715" t="s">
        <v>22</v>
      </c>
      <c r="L715" s="10">
        <v>1471842000</v>
      </c>
      <c r="M715" s="6">
        <f t="shared" si="69"/>
        <v>42604.208333333328</v>
      </c>
      <c r="N715" s="10">
        <v>1472878800</v>
      </c>
      <c r="O715" s="6">
        <f t="shared" si="70"/>
        <v>42616.208333333328</v>
      </c>
      <c r="P715" t="b">
        <v>0</v>
      </c>
      <c r="Q715" t="b">
        <v>0</v>
      </c>
      <c r="R715" t="s">
        <v>133</v>
      </c>
      <c r="S715" t="str">
        <f t="shared" si="71"/>
        <v>publishing</v>
      </c>
      <c r="T715" t="str">
        <f t="shared" si="72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7"/>
        <v>473</v>
      </c>
      <c r="G716" t="s">
        <v>20</v>
      </c>
      <c r="H716">
        <v>1785</v>
      </c>
      <c r="I716">
        <f t="shared" si="68"/>
        <v>101.98</v>
      </c>
      <c r="J716" t="s">
        <v>21</v>
      </c>
      <c r="K716" t="s">
        <v>22</v>
      </c>
      <c r="L716" s="10">
        <v>1408424400</v>
      </c>
      <c r="M716" s="6">
        <f t="shared" si="69"/>
        <v>41870.208333333336</v>
      </c>
      <c r="N716" s="10">
        <v>1408510800</v>
      </c>
      <c r="O716" s="6">
        <f t="shared" si="70"/>
        <v>41871.208333333336</v>
      </c>
      <c r="P716" t="b">
        <v>0</v>
      </c>
      <c r="Q716" t="b">
        <v>0</v>
      </c>
      <c r="R716" t="s">
        <v>23</v>
      </c>
      <c r="S716" t="str">
        <f t="shared" si="71"/>
        <v>music</v>
      </c>
      <c r="T716" t="str">
        <f t="shared" si="72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7"/>
        <v>24</v>
      </c>
      <c r="G717" t="s">
        <v>14</v>
      </c>
      <c r="H717">
        <v>656</v>
      </c>
      <c r="I717">
        <f t="shared" si="68"/>
        <v>44.01</v>
      </c>
      <c r="J717" t="s">
        <v>21</v>
      </c>
      <c r="K717" t="s">
        <v>22</v>
      </c>
      <c r="L717" s="10">
        <v>1281157200</v>
      </c>
      <c r="M717" s="6">
        <f t="shared" si="69"/>
        <v>40397.208333333336</v>
      </c>
      <c r="N717" s="10">
        <v>1281589200</v>
      </c>
      <c r="O717" s="6">
        <f t="shared" si="70"/>
        <v>40402.208333333336</v>
      </c>
      <c r="P717" t="b">
        <v>0</v>
      </c>
      <c r="Q717" t="b">
        <v>0</v>
      </c>
      <c r="R717" t="s">
        <v>292</v>
      </c>
      <c r="S717" t="str">
        <f t="shared" si="71"/>
        <v>games</v>
      </c>
      <c r="T717" t="str">
        <f t="shared" si="72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7"/>
        <v>518</v>
      </c>
      <c r="G718" t="s">
        <v>20</v>
      </c>
      <c r="H718">
        <v>157</v>
      </c>
      <c r="I718">
        <f t="shared" si="68"/>
        <v>65.94</v>
      </c>
      <c r="J718" t="s">
        <v>21</v>
      </c>
      <c r="K718" t="s">
        <v>22</v>
      </c>
      <c r="L718" s="10">
        <v>1373432400</v>
      </c>
      <c r="M718" s="6">
        <f t="shared" si="69"/>
        <v>41465.208333333336</v>
      </c>
      <c r="N718" s="10">
        <v>1375851600</v>
      </c>
      <c r="O718" s="6">
        <f t="shared" si="70"/>
        <v>41493.208333333336</v>
      </c>
      <c r="P718" t="b">
        <v>0</v>
      </c>
      <c r="Q718" t="b">
        <v>1</v>
      </c>
      <c r="R718" t="s">
        <v>33</v>
      </c>
      <c r="S718" t="str">
        <f t="shared" si="71"/>
        <v>theater</v>
      </c>
      <c r="T718" t="str">
        <f t="shared" si="72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7"/>
        <v>248</v>
      </c>
      <c r="G719" t="s">
        <v>20</v>
      </c>
      <c r="H719">
        <v>555</v>
      </c>
      <c r="I719">
        <f t="shared" si="68"/>
        <v>24.99</v>
      </c>
      <c r="J719" t="s">
        <v>21</v>
      </c>
      <c r="K719" t="s">
        <v>22</v>
      </c>
      <c r="L719" s="10">
        <v>1313989200</v>
      </c>
      <c r="M719" s="6">
        <f t="shared" si="69"/>
        <v>40777.208333333336</v>
      </c>
      <c r="N719" s="10">
        <v>1315803600</v>
      </c>
      <c r="O719" s="6">
        <f t="shared" si="70"/>
        <v>40798.208333333336</v>
      </c>
      <c r="P719" t="b">
        <v>0</v>
      </c>
      <c r="Q719" t="b">
        <v>0</v>
      </c>
      <c r="R719" t="s">
        <v>42</v>
      </c>
      <c r="S719" t="str">
        <f t="shared" si="71"/>
        <v>film &amp; video</v>
      </c>
      <c r="T719" t="str">
        <f t="shared" si="72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7"/>
        <v>100</v>
      </c>
      <c r="G720" t="s">
        <v>20</v>
      </c>
      <c r="H720">
        <v>297</v>
      </c>
      <c r="I720">
        <f t="shared" si="68"/>
        <v>28</v>
      </c>
      <c r="J720" t="s">
        <v>21</v>
      </c>
      <c r="K720" t="s">
        <v>22</v>
      </c>
      <c r="L720" s="10">
        <v>1371445200</v>
      </c>
      <c r="M720" s="6">
        <f t="shared" si="69"/>
        <v>41442.208333333336</v>
      </c>
      <c r="N720" s="10">
        <v>1373691600</v>
      </c>
      <c r="O720" s="6">
        <f t="shared" si="70"/>
        <v>41468.208333333336</v>
      </c>
      <c r="P720" t="b">
        <v>0</v>
      </c>
      <c r="Q720" t="b">
        <v>0</v>
      </c>
      <c r="R720" t="s">
        <v>65</v>
      </c>
      <c r="S720" t="str">
        <f t="shared" si="71"/>
        <v>technology</v>
      </c>
      <c r="T720" t="str">
        <f t="shared" si="72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7"/>
        <v>153</v>
      </c>
      <c r="G721" t="s">
        <v>20</v>
      </c>
      <c r="H721">
        <v>123</v>
      </c>
      <c r="I721">
        <f t="shared" si="68"/>
        <v>85.83</v>
      </c>
      <c r="J721" t="s">
        <v>21</v>
      </c>
      <c r="K721" t="s">
        <v>22</v>
      </c>
      <c r="L721" s="10">
        <v>1338267600</v>
      </c>
      <c r="M721" s="6">
        <f t="shared" si="69"/>
        <v>41058.208333333336</v>
      </c>
      <c r="N721" s="10">
        <v>1339218000</v>
      </c>
      <c r="O721" s="6">
        <f t="shared" si="70"/>
        <v>41069.208333333336</v>
      </c>
      <c r="P721" t="b">
        <v>0</v>
      </c>
      <c r="Q721" t="b">
        <v>0</v>
      </c>
      <c r="R721" t="s">
        <v>119</v>
      </c>
      <c r="S721" t="str">
        <f t="shared" si="71"/>
        <v>publishing</v>
      </c>
      <c r="T721" t="str">
        <f t="shared" si="72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7"/>
        <v>37</v>
      </c>
      <c r="G722" t="s">
        <v>74</v>
      </c>
      <c r="H722">
        <v>38</v>
      </c>
      <c r="I722">
        <f t="shared" si="68"/>
        <v>84.92</v>
      </c>
      <c r="J722" t="s">
        <v>36</v>
      </c>
      <c r="K722" t="s">
        <v>37</v>
      </c>
      <c r="L722" s="10">
        <v>1519192800</v>
      </c>
      <c r="M722" s="6">
        <f t="shared" si="69"/>
        <v>43152.25</v>
      </c>
      <c r="N722" s="10">
        <v>1520402400</v>
      </c>
      <c r="O722" s="6">
        <f t="shared" si="70"/>
        <v>43166.25</v>
      </c>
      <c r="P722" t="b">
        <v>0</v>
      </c>
      <c r="Q722" t="b">
        <v>1</v>
      </c>
      <c r="R722" t="s">
        <v>33</v>
      </c>
      <c r="S722" t="str">
        <f t="shared" si="71"/>
        <v>theater</v>
      </c>
      <c r="T722" t="str">
        <f t="shared" si="72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7"/>
        <v>4</v>
      </c>
      <c r="G723" t="s">
        <v>74</v>
      </c>
      <c r="H723">
        <v>60</v>
      </c>
      <c r="I723">
        <f t="shared" si="68"/>
        <v>90.48</v>
      </c>
      <c r="J723" t="s">
        <v>21</v>
      </c>
      <c r="K723" t="s">
        <v>22</v>
      </c>
      <c r="L723" s="10">
        <v>1522818000</v>
      </c>
      <c r="M723" s="6">
        <f t="shared" si="69"/>
        <v>43194.208333333328</v>
      </c>
      <c r="N723" s="10">
        <v>1523336400</v>
      </c>
      <c r="O723" s="6">
        <f t="shared" si="70"/>
        <v>43200.208333333328</v>
      </c>
      <c r="P723" t="b">
        <v>0</v>
      </c>
      <c r="Q723" t="b">
        <v>0</v>
      </c>
      <c r="R723" t="s">
        <v>23</v>
      </c>
      <c r="S723" t="str">
        <f t="shared" si="71"/>
        <v>music</v>
      </c>
      <c r="T723" t="str">
        <f t="shared" si="72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7"/>
        <v>157</v>
      </c>
      <c r="G724" t="s">
        <v>20</v>
      </c>
      <c r="H724">
        <v>3036</v>
      </c>
      <c r="I724">
        <f t="shared" si="68"/>
        <v>25</v>
      </c>
      <c r="J724" t="s">
        <v>21</v>
      </c>
      <c r="K724" t="s">
        <v>22</v>
      </c>
      <c r="L724" s="10">
        <v>1509948000</v>
      </c>
      <c r="M724" s="6">
        <f t="shared" si="69"/>
        <v>43045.25</v>
      </c>
      <c r="N724" s="10">
        <v>1512280800</v>
      </c>
      <c r="O724" s="6">
        <f t="shared" si="70"/>
        <v>43072.25</v>
      </c>
      <c r="P724" t="b">
        <v>0</v>
      </c>
      <c r="Q724" t="b">
        <v>0</v>
      </c>
      <c r="R724" t="s">
        <v>42</v>
      </c>
      <c r="S724" t="str">
        <f t="shared" si="71"/>
        <v>film &amp; video</v>
      </c>
      <c r="T724" t="str">
        <f t="shared" si="72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7"/>
        <v>270</v>
      </c>
      <c r="G725" t="s">
        <v>20</v>
      </c>
      <c r="H725">
        <v>144</v>
      </c>
      <c r="I725">
        <f t="shared" si="68"/>
        <v>92.01</v>
      </c>
      <c r="J725" t="s">
        <v>26</v>
      </c>
      <c r="K725" t="s">
        <v>27</v>
      </c>
      <c r="L725" s="10">
        <v>1456898400</v>
      </c>
      <c r="M725" s="6">
        <f t="shared" si="69"/>
        <v>42431.25</v>
      </c>
      <c r="N725" s="10">
        <v>1458709200</v>
      </c>
      <c r="O725" s="6">
        <f t="shared" si="70"/>
        <v>42452.208333333328</v>
      </c>
      <c r="P725" t="b">
        <v>0</v>
      </c>
      <c r="Q725" t="b">
        <v>0</v>
      </c>
      <c r="R725" t="s">
        <v>33</v>
      </c>
      <c r="S725" t="str">
        <f t="shared" si="71"/>
        <v>theater</v>
      </c>
      <c r="T725" t="str">
        <f t="shared" si="72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7"/>
        <v>134</v>
      </c>
      <c r="G726" t="s">
        <v>20</v>
      </c>
      <c r="H726">
        <v>121</v>
      </c>
      <c r="I726">
        <f t="shared" si="68"/>
        <v>93.07</v>
      </c>
      <c r="J726" t="s">
        <v>40</v>
      </c>
      <c r="K726" t="s">
        <v>41</v>
      </c>
      <c r="L726" s="10">
        <v>1413954000</v>
      </c>
      <c r="M726" s="6">
        <f t="shared" si="69"/>
        <v>41934.208333333336</v>
      </c>
      <c r="N726" s="10">
        <v>1414126800</v>
      </c>
      <c r="O726" s="6">
        <f t="shared" si="70"/>
        <v>41936.208333333336</v>
      </c>
      <c r="P726" t="b">
        <v>0</v>
      </c>
      <c r="Q726" t="b">
        <v>1</v>
      </c>
      <c r="R726" t="s">
        <v>33</v>
      </c>
      <c r="S726" t="str">
        <f t="shared" si="71"/>
        <v>theater</v>
      </c>
      <c r="T726" t="str">
        <f t="shared" si="72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7"/>
        <v>50</v>
      </c>
      <c r="G727" t="s">
        <v>14</v>
      </c>
      <c r="H727">
        <v>1596</v>
      </c>
      <c r="I727">
        <f t="shared" si="68"/>
        <v>61.01</v>
      </c>
      <c r="J727" t="s">
        <v>21</v>
      </c>
      <c r="K727" t="s">
        <v>22</v>
      </c>
      <c r="L727" s="10">
        <v>1416031200</v>
      </c>
      <c r="M727" s="6">
        <f t="shared" si="69"/>
        <v>41958.25</v>
      </c>
      <c r="N727" s="10">
        <v>1416204000</v>
      </c>
      <c r="O727" s="6">
        <f t="shared" si="70"/>
        <v>41960.25</v>
      </c>
      <c r="P727" t="b">
        <v>0</v>
      </c>
      <c r="Q727" t="b">
        <v>0</v>
      </c>
      <c r="R727" t="s">
        <v>292</v>
      </c>
      <c r="S727" t="str">
        <f t="shared" si="71"/>
        <v>games</v>
      </c>
      <c r="T727" t="str">
        <f t="shared" si="72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7"/>
        <v>89</v>
      </c>
      <c r="G728" t="s">
        <v>74</v>
      </c>
      <c r="H728">
        <v>524</v>
      </c>
      <c r="I728">
        <f t="shared" si="68"/>
        <v>92.04</v>
      </c>
      <c r="J728" t="s">
        <v>21</v>
      </c>
      <c r="K728" t="s">
        <v>22</v>
      </c>
      <c r="L728" s="10">
        <v>1287982800</v>
      </c>
      <c r="M728" s="6">
        <f t="shared" si="69"/>
        <v>40476.208333333336</v>
      </c>
      <c r="N728" s="10">
        <v>1288501200</v>
      </c>
      <c r="O728" s="6">
        <f t="shared" si="70"/>
        <v>40482.208333333336</v>
      </c>
      <c r="P728" t="b">
        <v>0</v>
      </c>
      <c r="Q728" t="b">
        <v>1</v>
      </c>
      <c r="R728" t="s">
        <v>33</v>
      </c>
      <c r="S728" t="str">
        <f t="shared" si="71"/>
        <v>theater</v>
      </c>
      <c r="T728" t="str">
        <f t="shared" si="72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7"/>
        <v>165</v>
      </c>
      <c r="G729" t="s">
        <v>20</v>
      </c>
      <c r="H729">
        <v>181</v>
      </c>
      <c r="I729">
        <f t="shared" si="68"/>
        <v>81.13</v>
      </c>
      <c r="J729" t="s">
        <v>21</v>
      </c>
      <c r="K729" t="s">
        <v>22</v>
      </c>
      <c r="L729" s="10">
        <v>1547964000</v>
      </c>
      <c r="M729" s="6">
        <f t="shared" si="69"/>
        <v>43485.25</v>
      </c>
      <c r="N729" s="10">
        <v>1552971600</v>
      </c>
      <c r="O729" s="6">
        <f t="shared" si="70"/>
        <v>43543.208333333328</v>
      </c>
      <c r="P729" t="b">
        <v>0</v>
      </c>
      <c r="Q729" t="b">
        <v>0</v>
      </c>
      <c r="R729" t="s">
        <v>28</v>
      </c>
      <c r="S729" t="str">
        <f t="shared" si="71"/>
        <v>technology</v>
      </c>
      <c r="T729" t="str">
        <f t="shared" si="72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7"/>
        <v>18</v>
      </c>
      <c r="G730" t="s">
        <v>14</v>
      </c>
      <c r="H730">
        <v>10</v>
      </c>
      <c r="I730">
        <f t="shared" si="68"/>
        <v>73.5</v>
      </c>
      <c r="J730" t="s">
        <v>21</v>
      </c>
      <c r="K730" t="s">
        <v>22</v>
      </c>
      <c r="L730" s="10">
        <v>1464152400</v>
      </c>
      <c r="M730" s="6">
        <f t="shared" si="69"/>
        <v>42515.208333333328</v>
      </c>
      <c r="N730" s="10">
        <v>1465102800</v>
      </c>
      <c r="O730" s="6">
        <f t="shared" si="70"/>
        <v>42526.208333333328</v>
      </c>
      <c r="P730" t="b">
        <v>0</v>
      </c>
      <c r="Q730" t="b">
        <v>0</v>
      </c>
      <c r="R730" t="s">
        <v>33</v>
      </c>
      <c r="S730" t="str">
        <f t="shared" si="71"/>
        <v>theater</v>
      </c>
      <c r="T730" t="str">
        <f t="shared" si="72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7"/>
        <v>186</v>
      </c>
      <c r="G731" t="s">
        <v>20</v>
      </c>
      <c r="H731">
        <v>122</v>
      </c>
      <c r="I731">
        <f t="shared" si="68"/>
        <v>85.22</v>
      </c>
      <c r="J731" t="s">
        <v>21</v>
      </c>
      <c r="K731" t="s">
        <v>22</v>
      </c>
      <c r="L731" s="10">
        <v>1359957600</v>
      </c>
      <c r="M731" s="6">
        <f t="shared" si="69"/>
        <v>41309.25</v>
      </c>
      <c r="N731" s="10">
        <v>1360130400</v>
      </c>
      <c r="O731" s="6">
        <f t="shared" si="70"/>
        <v>41311.25</v>
      </c>
      <c r="P731" t="b">
        <v>0</v>
      </c>
      <c r="Q731" t="b">
        <v>0</v>
      </c>
      <c r="R731" t="s">
        <v>53</v>
      </c>
      <c r="S731" t="str">
        <f t="shared" si="71"/>
        <v>film &amp; video</v>
      </c>
      <c r="T731" t="str">
        <f t="shared" si="72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7"/>
        <v>413</v>
      </c>
      <c r="G732" t="s">
        <v>20</v>
      </c>
      <c r="H732">
        <v>1071</v>
      </c>
      <c r="I732">
        <f t="shared" si="68"/>
        <v>110.97</v>
      </c>
      <c r="J732" t="s">
        <v>15</v>
      </c>
      <c r="K732" t="s">
        <v>16</v>
      </c>
      <c r="L732" s="10">
        <v>1432357200</v>
      </c>
      <c r="M732" s="6">
        <f t="shared" si="69"/>
        <v>42147.208333333328</v>
      </c>
      <c r="N732" s="10">
        <v>1432875600</v>
      </c>
      <c r="O732" s="6">
        <f t="shared" si="70"/>
        <v>42153.208333333328</v>
      </c>
      <c r="P732" t="b">
        <v>0</v>
      </c>
      <c r="Q732" t="b">
        <v>0</v>
      </c>
      <c r="R732" t="s">
        <v>65</v>
      </c>
      <c r="S732" t="str">
        <f t="shared" si="71"/>
        <v>technology</v>
      </c>
      <c r="T732" t="str">
        <f t="shared" si="72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7"/>
        <v>90</v>
      </c>
      <c r="G733" t="s">
        <v>74</v>
      </c>
      <c r="H733">
        <v>219</v>
      </c>
      <c r="I733">
        <f t="shared" si="68"/>
        <v>32.97</v>
      </c>
      <c r="J733" t="s">
        <v>21</v>
      </c>
      <c r="K733" t="s">
        <v>22</v>
      </c>
      <c r="L733" s="10">
        <v>1500786000</v>
      </c>
      <c r="M733" s="6">
        <f t="shared" si="69"/>
        <v>42939.208333333328</v>
      </c>
      <c r="N733" s="10">
        <v>1500872400</v>
      </c>
      <c r="O733" s="6">
        <f t="shared" si="70"/>
        <v>42940.208333333328</v>
      </c>
      <c r="P733" t="b">
        <v>0</v>
      </c>
      <c r="Q733" t="b">
        <v>0</v>
      </c>
      <c r="R733" t="s">
        <v>28</v>
      </c>
      <c r="S733" t="str">
        <f t="shared" si="71"/>
        <v>technology</v>
      </c>
      <c r="T733" t="str">
        <f t="shared" si="72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7"/>
        <v>92</v>
      </c>
      <c r="G734" t="s">
        <v>14</v>
      </c>
      <c r="H734">
        <v>1121</v>
      </c>
      <c r="I734">
        <f t="shared" si="68"/>
        <v>96.01</v>
      </c>
      <c r="J734" t="s">
        <v>21</v>
      </c>
      <c r="K734" t="s">
        <v>22</v>
      </c>
      <c r="L734" s="10">
        <v>1490158800</v>
      </c>
      <c r="M734" s="6">
        <f t="shared" si="69"/>
        <v>42816.208333333328</v>
      </c>
      <c r="N734" s="10">
        <v>1492146000</v>
      </c>
      <c r="O734" s="6">
        <f t="shared" si="70"/>
        <v>42839.208333333328</v>
      </c>
      <c r="P734" t="b">
        <v>0</v>
      </c>
      <c r="Q734" t="b">
        <v>1</v>
      </c>
      <c r="R734" t="s">
        <v>23</v>
      </c>
      <c r="S734" t="str">
        <f t="shared" si="71"/>
        <v>music</v>
      </c>
      <c r="T734" t="str">
        <f t="shared" si="72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7"/>
        <v>527</v>
      </c>
      <c r="G735" t="s">
        <v>20</v>
      </c>
      <c r="H735">
        <v>980</v>
      </c>
      <c r="I735">
        <f t="shared" si="68"/>
        <v>84.97</v>
      </c>
      <c r="J735" t="s">
        <v>21</v>
      </c>
      <c r="K735" t="s">
        <v>22</v>
      </c>
      <c r="L735" s="10">
        <v>1406178000</v>
      </c>
      <c r="M735" s="6">
        <f t="shared" si="69"/>
        <v>41844.208333333336</v>
      </c>
      <c r="N735" s="10">
        <v>1407301200</v>
      </c>
      <c r="O735" s="6">
        <f t="shared" si="70"/>
        <v>41857.208333333336</v>
      </c>
      <c r="P735" t="b">
        <v>0</v>
      </c>
      <c r="Q735" t="b">
        <v>0</v>
      </c>
      <c r="R735" t="s">
        <v>148</v>
      </c>
      <c r="S735" t="str">
        <f t="shared" si="71"/>
        <v>music</v>
      </c>
      <c r="T735" t="str">
        <f t="shared" si="72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7"/>
        <v>319</v>
      </c>
      <c r="G736" t="s">
        <v>20</v>
      </c>
      <c r="H736">
        <v>536</v>
      </c>
      <c r="I736">
        <f t="shared" si="68"/>
        <v>25.01</v>
      </c>
      <c r="J736" t="s">
        <v>21</v>
      </c>
      <c r="K736" t="s">
        <v>22</v>
      </c>
      <c r="L736" s="10">
        <v>1485583200</v>
      </c>
      <c r="M736" s="6">
        <f t="shared" si="69"/>
        <v>42763.25</v>
      </c>
      <c r="N736" s="10">
        <v>1486620000</v>
      </c>
      <c r="O736" s="6">
        <f t="shared" si="70"/>
        <v>42775.25</v>
      </c>
      <c r="P736" t="b">
        <v>0</v>
      </c>
      <c r="Q736" t="b">
        <v>1</v>
      </c>
      <c r="R736" t="s">
        <v>33</v>
      </c>
      <c r="S736" t="str">
        <f t="shared" si="71"/>
        <v>theater</v>
      </c>
      <c r="T736" t="str">
        <f t="shared" si="72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7"/>
        <v>354</v>
      </c>
      <c r="G737" t="s">
        <v>20</v>
      </c>
      <c r="H737">
        <v>1991</v>
      </c>
      <c r="I737">
        <f t="shared" si="68"/>
        <v>66</v>
      </c>
      <c r="J737" t="s">
        <v>21</v>
      </c>
      <c r="K737" t="s">
        <v>22</v>
      </c>
      <c r="L737" s="10">
        <v>1459314000</v>
      </c>
      <c r="M737" s="6">
        <f t="shared" si="69"/>
        <v>42459.208333333328</v>
      </c>
      <c r="N737" s="10">
        <v>1459918800</v>
      </c>
      <c r="O737" s="6">
        <f t="shared" si="70"/>
        <v>42466.208333333328</v>
      </c>
      <c r="P737" t="b">
        <v>0</v>
      </c>
      <c r="Q737" t="b">
        <v>0</v>
      </c>
      <c r="R737" t="s">
        <v>122</v>
      </c>
      <c r="S737" t="str">
        <f t="shared" si="71"/>
        <v>photography</v>
      </c>
      <c r="T737" t="str">
        <f t="shared" si="72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7"/>
        <v>33</v>
      </c>
      <c r="G738" t="s">
        <v>74</v>
      </c>
      <c r="H738">
        <v>29</v>
      </c>
      <c r="I738">
        <f t="shared" si="68"/>
        <v>87.34</v>
      </c>
      <c r="J738" t="s">
        <v>21</v>
      </c>
      <c r="K738" t="s">
        <v>22</v>
      </c>
      <c r="L738" s="10">
        <v>1424412000</v>
      </c>
      <c r="M738" s="6">
        <f t="shared" si="69"/>
        <v>42055.25</v>
      </c>
      <c r="N738" s="10">
        <v>1424757600</v>
      </c>
      <c r="O738" s="6">
        <f t="shared" si="70"/>
        <v>42059.25</v>
      </c>
      <c r="P738" t="b">
        <v>0</v>
      </c>
      <c r="Q738" t="b">
        <v>0</v>
      </c>
      <c r="R738" t="s">
        <v>68</v>
      </c>
      <c r="S738" t="str">
        <f t="shared" si="71"/>
        <v>publishing</v>
      </c>
      <c r="T738" t="str">
        <f t="shared" si="72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7"/>
        <v>136</v>
      </c>
      <c r="G739" t="s">
        <v>20</v>
      </c>
      <c r="H739">
        <v>180</v>
      </c>
      <c r="I739">
        <f t="shared" si="68"/>
        <v>27.93</v>
      </c>
      <c r="J739" t="s">
        <v>21</v>
      </c>
      <c r="K739" t="s">
        <v>22</v>
      </c>
      <c r="L739" s="10">
        <v>1478844000</v>
      </c>
      <c r="M739" s="6">
        <f t="shared" si="69"/>
        <v>42685.25</v>
      </c>
      <c r="N739" s="10">
        <v>1479880800</v>
      </c>
      <c r="O739" s="6">
        <f t="shared" si="70"/>
        <v>42697.25</v>
      </c>
      <c r="P739" t="b">
        <v>0</v>
      </c>
      <c r="Q739" t="b">
        <v>0</v>
      </c>
      <c r="R739" t="s">
        <v>60</v>
      </c>
      <c r="S739" t="str">
        <f t="shared" si="71"/>
        <v>music</v>
      </c>
      <c r="T739" t="str">
        <f t="shared" si="72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7"/>
        <v>2</v>
      </c>
      <c r="G740" t="s">
        <v>14</v>
      </c>
      <c r="H740">
        <v>15</v>
      </c>
      <c r="I740">
        <f t="shared" si="68"/>
        <v>103.8</v>
      </c>
      <c r="J740" t="s">
        <v>21</v>
      </c>
      <c r="K740" t="s">
        <v>22</v>
      </c>
      <c r="L740" s="10">
        <v>1416117600</v>
      </c>
      <c r="M740" s="6">
        <f t="shared" si="69"/>
        <v>41959.25</v>
      </c>
      <c r="N740" s="10">
        <v>1418018400</v>
      </c>
      <c r="O740" s="6">
        <f t="shared" si="70"/>
        <v>41981.25</v>
      </c>
      <c r="P740" t="b">
        <v>0</v>
      </c>
      <c r="Q740" t="b">
        <v>1</v>
      </c>
      <c r="R740" t="s">
        <v>33</v>
      </c>
      <c r="S740" t="str">
        <f t="shared" si="71"/>
        <v>theater</v>
      </c>
      <c r="T740" t="str">
        <f t="shared" si="72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7"/>
        <v>61</v>
      </c>
      <c r="G741" t="s">
        <v>14</v>
      </c>
      <c r="H741">
        <v>191</v>
      </c>
      <c r="I741">
        <f t="shared" si="68"/>
        <v>31.94</v>
      </c>
      <c r="J741" t="s">
        <v>21</v>
      </c>
      <c r="K741" t="s">
        <v>22</v>
      </c>
      <c r="L741" s="10">
        <v>1340946000</v>
      </c>
      <c r="M741" s="6">
        <f t="shared" si="69"/>
        <v>41089.208333333336</v>
      </c>
      <c r="N741" s="10">
        <v>1341032400</v>
      </c>
      <c r="O741" s="6">
        <f t="shared" si="70"/>
        <v>41090.208333333336</v>
      </c>
      <c r="P741" t="b">
        <v>0</v>
      </c>
      <c r="Q741" t="b">
        <v>0</v>
      </c>
      <c r="R741" t="s">
        <v>60</v>
      </c>
      <c r="S741" t="str">
        <f t="shared" si="71"/>
        <v>music</v>
      </c>
      <c r="T741" t="str">
        <f t="shared" si="72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7"/>
        <v>30</v>
      </c>
      <c r="G742" t="s">
        <v>14</v>
      </c>
      <c r="H742">
        <v>16</v>
      </c>
      <c r="I742">
        <f t="shared" si="68"/>
        <v>99.5</v>
      </c>
      <c r="J742" t="s">
        <v>21</v>
      </c>
      <c r="K742" t="s">
        <v>22</v>
      </c>
      <c r="L742" s="10">
        <v>1486101600</v>
      </c>
      <c r="M742" s="6">
        <f t="shared" si="69"/>
        <v>42769.25</v>
      </c>
      <c r="N742" s="10">
        <v>1486360800</v>
      </c>
      <c r="O742" s="6">
        <f t="shared" si="70"/>
        <v>42772.25</v>
      </c>
      <c r="P742" t="b">
        <v>0</v>
      </c>
      <c r="Q742" t="b">
        <v>0</v>
      </c>
      <c r="R742" t="s">
        <v>33</v>
      </c>
      <c r="S742" t="str">
        <f t="shared" si="71"/>
        <v>theater</v>
      </c>
      <c r="T742" t="str">
        <f t="shared" si="72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7"/>
        <v>1179</v>
      </c>
      <c r="G743" t="s">
        <v>20</v>
      </c>
      <c r="H743">
        <v>130</v>
      </c>
      <c r="I743">
        <f t="shared" si="68"/>
        <v>108.85</v>
      </c>
      <c r="J743" t="s">
        <v>21</v>
      </c>
      <c r="K743" t="s">
        <v>22</v>
      </c>
      <c r="L743" s="10">
        <v>1274590800</v>
      </c>
      <c r="M743" s="6">
        <f t="shared" si="69"/>
        <v>40321.208333333336</v>
      </c>
      <c r="N743" s="10">
        <v>1274677200</v>
      </c>
      <c r="O743" s="6">
        <f t="shared" si="70"/>
        <v>40322.208333333336</v>
      </c>
      <c r="P743" t="b">
        <v>0</v>
      </c>
      <c r="Q743" t="b">
        <v>0</v>
      </c>
      <c r="R743" t="s">
        <v>33</v>
      </c>
      <c r="S743" t="str">
        <f t="shared" si="71"/>
        <v>theater</v>
      </c>
      <c r="T743" t="str">
        <f t="shared" si="72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7"/>
        <v>1126</v>
      </c>
      <c r="G744" t="s">
        <v>20</v>
      </c>
      <c r="H744">
        <v>122</v>
      </c>
      <c r="I744">
        <f t="shared" si="68"/>
        <v>110.76</v>
      </c>
      <c r="J744" t="s">
        <v>21</v>
      </c>
      <c r="K744" t="s">
        <v>22</v>
      </c>
      <c r="L744" s="10">
        <v>1263880800</v>
      </c>
      <c r="M744" s="6">
        <f t="shared" si="69"/>
        <v>40197.25</v>
      </c>
      <c r="N744" s="10">
        <v>1267509600</v>
      </c>
      <c r="O744" s="6">
        <f t="shared" si="70"/>
        <v>40239.25</v>
      </c>
      <c r="P744" t="b">
        <v>0</v>
      </c>
      <c r="Q744" t="b">
        <v>0</v>
      </c>
      <c r="R744" t="s">
        <v>50</v>
      </c>
      <c r="S744" t="str">
        <f t="shared" si="71"/>
        <v>music</v>
      </c>
      <c r="T744" t="str">
        <f t="shared" si="72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7"/>
        <v>13</v>
      </c>
      <c r="G745" t="s">
        <v>14</v>
      </c>
      <c r="H745">
        <v>17</v>
      </c>
      <c r="I745">
        <f t="shared" si="68"/>
        <v>29.65</v>
      </c>
      <c r="J745" t="s">
        <v>21</v>
      </c>
      <c r="K745" t="s">
        <v>22</v>
      </c>
      <c r="L745" s="10">
        <v>1445403600</v>
      </c>
      <c r="M745" s="6">
        <f t="shared" si="69"/>
        <v>42298.208333333328</v>
      </c>
      <c r="N745" s="10">
        <v>1445922000</v>
      </c>
      <c r="O745" s="6">
        <f t="shared" si="70"/>
        <v>42304.208333333328</v>
      </c>
      <c r="P745" t="b">
        <v>0</v>
      </c>
      <c r="Q745" t="b">
        <v>1</v>
      </c>
      <c r="R745" t="s">
        <v>33</v>
      </c>
      <c r="S745" t="str">
        <f t="shared" si="71"/>
        <v>theater</v>
      </c>
      <c r="T745" t="str">
        <f t="shared" si="72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7"/>
        <v>712</v>
      </c>
      <c r="G746" t="s">
        <v>20</v>
      </c>
      <c r="H746">
        <v>140</v>
      </c>
      <c r="I746">
        <f t="shared" si="68"/>
        <v>101.71</v>
      </c>
      <c r="J746" t="s">
        <v>21</v>
      </c>
      <c r="K746" t="s">
        <v>22</v>
      </c>
      <c r="L746" s="10">
        <v>1533877200</v>
      </c>
      <c r="M746" s="6">
        <f t="shared" si="69"/>
        <v>43322.208333333328</v>
      </c>
      <c r="N746" s="10">
        <v>1534050000</v>
      </c>
      <c r="O746" s="6">
        <f t="shared" si="70"/>
        <v>43324.208333333328</v>
      </c>
      <c r="P746" t="b">
        <v>0</v>
      </c>
      <c r="Q746" t="b">
        <v>1</v>
      </c>
      <c r="R746" t="s">
        <v>33</v>
      </c>
      <c r="S746" t="str">
        <f t="shared" si="71"/>
        <v>theater</v>
      </c>
      <c r="T746" t="str">
        <f t="shared" si="72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7"/>
        <v>30</v>
      </c>
      <c r="G747" t="s">
        <v>14</v>
      </c>
      <c r="H747">
        <v>34</v>
      </c>
      <c r="I747">
        <f t="shared" si="68"/>
        <v>61.5</v>
      </c>
      <c r="J747" t="s">
        <v>21</v>
      </c>
      <c r="K747" t="s">
        <v>22</v>
      </c>
      <c r="L747" s="10">
        <v>1275195600</v>
      </c>
      <c r="M747" s="6">
        <f t="shared" si="69"/>
        <v>40328.208333333336</v>
      </c>
      <c r="N747" s="10">
        <v>1277528400</v>
      </c>
      <c r="O747" s="6">
        <f t="shared" si="70"/>
        <v>40355.208333333336</v>
      </c>
      <c r="P747" t="b">
        <v>0</v>
      </c>
      <c r="Q747" t="b">
        <v>0</v>
      </c>
      <c r="R747" t="s">
        <v>65</v>
      </c>
      <c r="S747" t="str">
        <f t="shared" si="71"/>
        <v>technology</v>
      </c>
      <c r="T747" t="str">
        <f t="shared" si="72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7"/>
        <v>213</v>
      </c>
      <c r="G748" t="s">
        <v>20</v>
      </c>
      <c r="H748">
        <v>3388</v>
      </c>
      <c r="I748">
        <f t="shared" si="68"/>
        <v>35</v>
      </c>
      <c r="J748" t="s">
        <v>21</v>
      </c>
      <c r="K748" t="s">
        <v>22</v>
      </c>
      <c r="L748" s="10">
        <v>1318136400</v>
      </c>
      <c r="M748" s="6">
        <f t="shared" si="69"/>
        <v>40825.208333333336</v>
      </c>
      <c r="N748" s="10">
        <v>1318568400</v>
      </c>
      <c r="O748" s="6">
        <f t="shared" si="70"/>
        <v>40830.208333333336</v>
      </c>
      <c r="P748" t="b">
        <v>0</v>
      </c>
      <c r="Q748" t="b">
        <v>0</v>
      </c>
      <c r="R748" t="s">
        <v>28</v>
      </c>
      <c r="S748" t="str">
        <f t="shared" si="71"/>
        <v>technology</v>
      </c>
      <c r="T748" t="str">
        <f t="shared" si="72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7"/>
        <v>229</v>
      </c>
      <c r="G749" t="s">
        <v>20</v>
      </c>
      <c r="H749">
        <v>280</v>
      </c>
      <c r="I749">
        <f t="shared" si="68"/>
        <v>40.049999999999997</v>
      </c>
      <c r="J749" t="s">
        <v>21</v>
      </c>
      <c r="K749" t="s">
        <v>22</v>
      </c>
      <c r="L749" s="10">
        <v>1283403600</v>
      </c>
      <c r="M749" s="6">
        <f t="shared" si="69"/>
        <v>40423.208333333336</v>
      </c>
      <c r="N749" s="10">
        <v>1284354000</v>
      </c>
      <c r="O749" s="6">
        <f t="shared" si="70"/>
        <v>40434.208333333336</v>
      </c>
      <c r="P749" t="b">
        <v>0</v>
      </c>
      <c r="Q749" t="b">
        <v>0</v>
      </c>
      <c r="R749" t="s">
        <v>33</v>
      </c>
      <c r="S749" t="str">
        <f t="shared" si="71"/>
        <v>theater</v>
      </c>
      <c r="T749" t="str">
        <f t="shared" si="72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7"/>
        <v>35</v>
      </c>
      <c r="G750" t="s">
        <v>74</v>
      </c>
      <c r="H750">
        <v>614</v>
      </c>
      <c r="I750">
        <f t="shared" si="68"/>
        <v>110.97</v>
      </c>
      <c r="J750" t="s">
        <v>21</v>
      </c>
      <c r="K750" t="s">
        <v>22</v>
      </c>
      <c r="L750" s="10">
        <v>1267423200</v>
      </c>
      <c r="M750" s="6">
        <f t="shared" si="69"/>
        <v>40238.25</v>
      </c>
      <c r="N750" s="10">
        <v>1269579600</v>
      </c>
      <c r="O750" s="6">
        <f t="shared" si="70"/>
        <v>40263.208333333336</v>
      </c>
      <c r="P750" t="b">
        <v>0</v>
      </c>
      <c r="Q750" t="b">
        <v>1</v>
      </c>
      <c r="R750" t="s">
        <v>71</v>
      </c>
      <c r="S750" t="str">
        <f t="shared" si="71"/>
        <v>film &amp; video</v>
      </c>
      <c r="T750" t="str">
        <f t="shared" si="72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7"/>
        <v>157</v>
      </c>
      <c r="G751" t="s">
        <v>20</v>
      </c>
      <c r="H751">
        <v>366</v>
      </c>
      <c r="I751">
        <f t="shared" si="68"/>
        <v>36.96</v>
      </c>
      <c r="J751" t="s">
        <v>107</v>
      </c>
      <c r="K751" t="s">
        <v>108</v>
      </c>
      <c r="L751" s="10">
        <v>1412744400</v>
      </c>
      <c r="M751" s="6">
        <f t="shared" si="69"/>
        <v>41920.208333333336</v>
      </c>
      <c r="N751" s="10">
        <v>1413781200</v>
      </c>
      <c r="O751" s="6">
        <f t="shared" si="70"/>
        <v>41932.208333333336</v>
      </c>
      <c r="P751" t="b">
        <v>0</v>
      </c>
      <c r="Q751" t="b">
        <v>1</v>
      </c>
      <c r="R751" t="s">
        <v>65</v>
      </c>
      <c r="S751" t="str">
        <f t="shared" si="71"/>
        <v>technology</v>
      </c>
      <c r="T751" t="str">
        <f t="shared" si="72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7"/>
        <v>1</v>
      </c>
      <c r="G752" t="s">
        <v>14</v>
      </c>
      <c r="H752">
        <v>1</v>
      </c>
      <c r="I752">
        <f t="shared" si="68"/>
        <v>1</v>
      </c>
      <c r="J752" t="s">
        <v>40</v>
      </c>
      <c r="K752" t="s">
        <v>41</v>
      </c>
      <c r="L752" s="10">
        <v>1277960400</v>
      </c>
      <c r="M752" s="6">
        <f t="shared" si="69"/>
        <v>40360.208333333336</v>
      </c>
      <c r="N752" s="10">
        <v>1280120400</v>
      </c>
      <c r="O752" s="6">
        <f t="shared" si="70"/>
        <v>40385.208333333336</v>
      </c>
      <c r="P752" t="b">
        <v>0</v>
      </c>
      <c r="Q752" t="b">
        <v>0</v>
      </c>
      <c r="R752" t="s">
        <v>50</v>
      </c>
      <c r="S752" t="str">
        <f t="shared" si="71"/>
        <v>music</v>
      </c>
      <c r="T752" t="str">
        <f t="shared" si="72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7"/>
        <v>232</v>
      </c>
      <c r="G753" t="s">
        <v>20</v>
      </c>
      <c r="H753">
        <v>270</v>
      </c>
      <c r="I753">
        <f t="shared" si="68"/>
        <v>30.97</v>
      </c>
      <c r="J753" t="s">
        <v>21</v>
      </c>
      <c r="K753" t="s">
        <v>22</v>
      </c>
      <c r="L753" s="10">
        <v>1458190800</v>
      </c>
      <c r="M753" s="6">
        <f t="shared" si="69"/>
        <v>42446.208333333328</v>
      </c>
      <c r="N753" s="10">
        <v>1459486800</v>
      </c>
      <c r="O753" s="6">
        <f t="shared" si="70"/>
        <v>42461.208333333328</v>
      </c>
      <c r="P753" t="b">
        <v>1</v>
      </c>
      <c r="Q753" t="b">
        <v>1</v>
      </c>
      <c r="R753" t="s">
        <v>68</v>
      </c>
      <c r="S753" t="str">
        <f t="shared" si="71"/>
        <v>publishing</v>
      </c>
      <c r="T753" t="str">
        <f t="shared" si="72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7"/>
        <v>92</v>
      </c>
      <c r="G754" t="s">
        <v>74</v>
      </c>
      <c r="H754">
        <v>114</v>
      </c>
      <c r="I754">
        <f t="shared" si="68"/>
        <v>47.04</v>
      </c>
      <c r="J754" t="s">
        <v>21</v>
      </c>
      <c r="K754" t="s">
        <v>22</v>
      </c>
      <c r="L754" s="10">
        <v>1280984400</v>
      </c>
      <c r="M754" s="6">
        <f t="shared" si="69"/>
        <v>40395.208333333336</v>
      </c>
      <c r="N754" s="10">
        <v>1282539600</v>
      </c>
      <c r="O754" s="6">
        <f t="shared" si="70"/>
        <v>40413.208333333336</v>
      </c>
      <c r="P754" t="b">
        <v>0</v>
      </c>
      <c r="Q754" t="b">
        <v>1</v>
      </c>
      <c r="R754" t="s">
        <v>33</v>
      </c>
      <c r="S754" t="str">
        <f t="shared" si="71"/>
        <v>theater</v>
      </c>
      <c r="T754" t="str">
        <f t="shared" si="72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7"/>
        <v>257</v>
      </c>
      <c r="G755" t="s">
        <v>20</v>
      </c>
      <c r="H755">
        <v>137</v>
      </c>
      <c r="I755">
        <f t="shared" si="68"/>
        <v>88.07</v>
      </c>
      <c r="J755" t="s">
        <v>21</v>
      </c>
      <c r="K755" t="s">
        <v>22</v>
      </c>
      <c r="L755" s="10">
        <v>1274590800</v>
      </c>
      <c r="M755" s="6">
        <f t="shared" si="69"/>
        <v>40321.208333333336</v>
      </c>
      <c r="N755" s="10">
        <v>1275886800</v>
      </c>
      <c r="O755" s="6">
        <f t="shared" si="70"/>
        <v>40336.208333333336</v>
      </c>
      <c r="P755" t="b">
        <v>0</v>
      </c>
      <c r="Q755" t="b">
        <v>0</v>
      </c>
      <c r="R755" t="s">
        <v>122</v>
      </c>
      <c r="S755" t="str">
        <f t="shared" si="71"/>
        <v>photography</v>
      </c>
      <c r="T755" t="str">
        <f t="shared" si="72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7"/>
        <v>168</v>
      </c>
      <c r="G756" t="s">
        <v>20</v>
      </c>
      <c r="H756">
        <v>3205</v>
      </c>
      <c r="I756">
        <f t="shared" si="68"/>
        <v>37.01</v>
      </c>
      <c r="J756" t="s">
        <v>21</v>
      </c>
      <c r="K756" t="s">
        <v>22</v>
      </c>
      <c r="L756" s="10">
        <v>1351400400</v>
      </c>
      <c r="M756" s="6">
        <f t="shared" si="69"/>
        <v>41210.208333333336</v>
      </c>
      <c r="N756" s="10">
        <v>1355983200</v>
      </c>
      <c r="O756" s="6">
        <f t="shared" si="70"/>
        <v>41263.25</v>
      </c>
      <c r="P756" t="b">
        <v>0</v>
      </c>
      <c r="Q756" t="b">
        <v>0</v>
      </c>
      <c r="R756" t="s">
        <v>33</v>
      </c>
      <c r="S756" t="str">
        <f t="shared" si="71"/>
        <v>theater</v>
      </c>
      <c r="T756" t="str">
        <f t="shared" si="72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7"/>
        <v>167</v>
      </c>
      <c r="G757" t="s">
        <v>20</v>
      </c>
      <c r="H757">
        <v>288</v>
      </c>
      <c r="I757">
        <f t="shared" si="68"/>
        <v>26.03</v>
      </c>
      <c r="J757" t="s">
        <v>36</v>
      </c>
      <c r="K757" t="s">
        <v>37</v>
      </c>
      <c r="L757" s="10">
        <v>1514354400</v>
      </c>
      <c r="M757" s="6">
        <f t="shared" si="69"/>
        <v>43096.25</v>
      </c>
      <c r="N757" s="10">
        <v>1515391200</v>
      </c>
      <c r="O757" s="6">
        <f t="shared" si="70"/>
        <v>43108.25</v>
      </c>
      <c r="P757" t="b">
        <v>0</v>
      </c>
      <c r="Q757" t="b">
        <v>1</v>
      </c>
      <c r="R757" t="s">
        <v>33</v>
      </c>
      <c r="S757" t="str">
        <f t="shared" si="71"/>
        <v>theater</v>
      </c>
      <c r="T757" t="str">
        <f t="shared" si="72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7"/>
        <v>772</v>
      </c>
      <c r="G758" t="s">
        <v>20</v>
      </c>
      <c r="H758">
        <v>148</v>
      </c>
      <c r="I758">
        <f t="shared" si="68"/>
        <v>67.819999999999993</v>
      </c>
      <c r="J758" t="s">
        <v>21</v>
      </c>
      <c r="K758" t="s">
        <v>22</v>
      </c>
      <c r="L758" s="10">
        <v>1421733600</v>
      </c>
      <c r="M758" s="6">
        <f t="shared" si="69"/>
        <v>42024.25</v>
      </c>
      <c r="N758" s="10">
        <v>1422252000</v>
      </c>
      <c r="O758" s="6">
        <f t="shared" si="70"/>
        <v>42030.25</v>
      </c>
      <c r="P758" t="b">
        <v>0</v>
      </c>
      <c r="Q758" t="b">
        <v>0</v>
      </c>
      <c r="R758" t="s">
        <v>33</v>
      </c>
      <c r="S758" t="str">
        <f t="shared" si="71"/>
        <v>theater</v>
      </c>
      <c r="T758" t="str">
        <f t="shared" si="72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7"/>
        <v>407</v>
      </c>
      <c r="G759" t="s">
        <v>20</v>
      </c>
      <c r="H759">
        <v>114</v>
      </c>
      <c r="I759">
        <f t="shared" si="68"/>
        <v>49.96</v>
      </c>
      <c r="J759" t="s">
        <v>21</v>
      </c>
      <c r="K759" t="s">
        <v>22</v>
      </c>
      <c r="L759" s="10">
        <v>1305176400</v>
      </c>
      <c r="M759" s="6">
        <f t="shared" si="69"/>
        <v>40675.208333333336</v>
      </c>
      <c r="N759" s="10">
        <v>1305522000</v>
      </c>
      <c r="O759" s="6">
        <f t="shared" si="70"/>
        <v>40679.208333333336</v>
      </c>
      <c r="P759" t="b">
        <v>0</v>
      </c>
      <c r="Q759" t="b">
        <v>0</v>
      </c>
      <c r="R759" t="s">
        <v>53</v>
      </c>
      <c r="S759" t="str">
        <f t="shared" si="71"/>
        <v>film &amp; video</v>
      </c>
      <c r="T759" t="str">
        <f t="shared" si="72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7"/>
        <v>564</v>
      </c>
      <c r="G760" t="s">
        <v>20</v>
      </c>
      <c r="H760">
        <v>1518</v>
      </c>
      <c r="I760">
        <f t="shared" si="68"/>
        <v>110.02</v>
      </c>
      <c r="J760" t="s">
        <v>15</v>
      </c>
      <c r="K760" t="s">
        <v>16</v>
      </c>
      <c r="L760" s="10">
        <v>1414126800</v>
      </c>
      <c r="M760" s="6">
        <f t="shared" si="69"/>
        <v>41936.208333333336</v>
      </c>
      <c r="N760" s="10">
        <v>1414904400</v>
      </c>
      <c r="O760" s="6">
        <f t="shared" si="70"/>
        <v>41945.208333333336</v>
      </c>
      <c r="P760" t="b">
        <v>0</v>
      </c>
      <c r="Q760" t="b">
        <v>0</v>
      </c>
      <c r="R760" t="s">
        <v>23</v>
      </c>
      <c r="S760" t="str">
        <f t="shared" si="71"/>
        <v>music</v>
      </c>
      <c r="T760" t="str">
        <f t="shared" si="72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7"/>
        <v>68</v>
      </c>
      <c r="G761" t="s">
        <v>14</v>
      </c>
      <c r="H761">
        <v>1274</v>
      </c>
      <c r="I761">
        <f t="shared" si="68"/>
        <v>89.96</v>
      </c>
      <c r="J761" t="s">
        <v>21</v>
      </c>
      <c r="K761" t="s">
        <v>22</v>
      </c>
      <c r="L761" s="10">
        <v>1517810400</v>
      </c>
      <c r="M761" s="6">
        <f t="shared" si="69"/>
        <v>43136.25</v>
      </c>
      <c r="N761" s="10">
        <v>1520402400</v>
      </c>
      <c r="O761" s="6">
        <f t="shared" si="70"/>
        <v>43166.25</v>
      </c>
      <c r="P761" t="b">
        <v>0</v>
      </c>
      <c r="Q761" t="b">
        <v>0</v>
      </c>
      <c r="R761" t="s">
        <v>50</v>
      </c>
      <c r="S761" t="str">
        <f t="shared" si="71"/>
        <v>music</v>
      </c>
      <c r="T761" t="str">
        <f t="shared" si="72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7"/>
        <v>34</v>
      </c>
      <c r="G762" t="s">
        <v>14</v>
      </c>
      <c r="H762">
        <v>210</v>
      </c>
      <c r="I762">
        <f t="shared" si="68"/>
        <v>79.010000000000005</v>
      </c>
      <c r="J762" t="s">
        <v>107</v>
      </c>
      <c r="K762" t="s">
        <v>108</v>
      </c>
      <c r="L762" s="10">
        <v>1564635600</v>
      </c>
      <c r="M762" s="6">
        <f t="shared" si="69"/>
        <v>43678.208333333328</v>
      </c>
      <c r="N762" s="10">
        <v>1567141200</v>
      </c>
      <c r="O762" s="6">
        <f t="shared" si="70"/>
        <v>43707.208333333328</v>
      </c>
      <c r="P762" t="b">
        <v>0</v>
      </c>
      <c r="Q762" t="b">
        <v>1</v>
      </c>
      <c r="R762" t="s">
        <v>89</v>
      </c>
      <c r="S762" t="str">
        <f t="shared" si="71"/>
        <v>games</v>
      </c>
      <c r="T762" t="str">
        <f t="shared" si="72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7"/>
        <v>655</v>
      </c>
      <c r="G763" t="s">
        <v>20</v>
      </c>
      <c r="H763">
        <v>166</v>
      </c>
      <c r="I763">
        <f t="shared" si="68"/>
        <v>86.87</v>
      </c>
      <c r="J763" t="s">
        <v>21</v>
      </c>
      <c r="K763" t="s">
        <v>22</v>
      </c>
      <c r="L763" s="10">
        <v>1500699600</v>
      </c>
      <c r="M763" s="6">
        <f t="shared" si="69"/>
        <v>42938.208333333328</v>
      </c>
      <c r="N763" s="10">
        <v>1501131600</v>
      </c>
      <c r="O763" s="6">
        <f t="shared" si="70"/>
        <v>42943.208333333328</v>
      </c>
      <c r="P763" t="b">
        <v>0</v>
      </c>
      <c r="Q763" t="b">
        <v>0</v>
      </c>
      <c r="R763" t="s">
        <v>23</v>
      </c>
      <c r="S763" t="str">
        <f t="shared" si="71"/>
        <v>music</v>
      </c>
      <c r="T763" t="str">
        <f t="shared" si="72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7"/>
        <v>177</v>
      </c>
      <c r="G764" t="s">
        <v>20</v>
      </c>
      <c r="H764">
        <v>100</v>
      </c>
      <c r="I764">
        <f t="shared" si="68"/>
        <v>62.04</v>
      </c>
      <c r="J764" t="s">
        <v>26</v>
      </c>
      <c r="K764" t="s">
        <v>27</v>
      </c>
      <c r="L764" s="10">
        <v>1354082400</v>
      </c>
      <c r="M764" s="6">
        <f t="shared" si="69"/>
        <v>41241.25</v>
      </c>
      <c r="N764" s="10">
        <v>1355032800</v>
      </c>
      <c r="O764" s="6">
        <f t="shared" si="70"/>
        <v>41252.25</v>
      </c>
      <c r="P764" t="b">
        <v>0</v>
      </c>
      <c r="Q764" t="b">
        <v>0</v>
      </c>
      <c r="R764" t="s">
        <v>159</v>
      </c>
      <c r="S764" t="str">
        <f t="shared" si="71"/>
        <v>music</v>
      </c>
      <c r="T764" t="str">
        <f t="shared" si="72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7"/>
        <v>113</v>
      </c>
      <c r="G765" t="s">
        <v>20</v>
      </c>
      <c r="H765">
        <v>235</v>
      </c>
      <c r="I765">
        <f t="shared" si="68"/>
        <v>26.97</v>
      </c>
      <c r="J765" t="s">
        <v>21</v>
      </c>
      <c r="K765" t="s">
        <v>22</v>
      </c>
      <c r="L765" s="10">
        <v>1336453200</v>
      </c>
      <c r="M765" s="6">
        <f t="shared" si="69"/>
        <v>41037.208333333336</v>
      </c>
      <c r="N765" s="10">
        <v>1339477200</v>
      </c>
      <c r="O765" s="6">
        <f t="shared" si="70"/>
        <v>41072.208333333336</v>
      </c>
      <c r="P765" t="b">
        <v>0</v>
      </c>
      <c r="Q765" t="b">
        <v>1</v>
      </c>
      <c r="R765" t="s">
        <v>33</v>
      </c>
      <c r="S765" t="str">
        <f t="shared" si="71"/>
        <v>theater</v>
      </c>
      <c r="T765" t="str">
        <f t="shared" si="72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7"/>
        <v>728</v>
      </c>
      <c r="G766" t="s">
        <v>20</v>
      </c>
      <c r="H766">
        <v>148</v>
      </c>
      <c r="I766">
        <f t="shared" si="68"/>
        <v>54.12</v>
      </c>
      <c r="J766" t="s">
        <v>21</v>
      </c>
      <c r="K766" t="s">
        <v>22</v>
      </c>
      <c r="L766" s="10">
        <v>1305262800</v>
      </c>
      <c r="M766" s="6">
        <f t="shared" si="69"/>
        <v>40676.208333333336</v>
      </c>
      <c r="N766" s="10">
        <v>1305954000</v>
      </c>
      <c r="O766" s="6">
        <f t="shared" si="70"/>
        <v>40684.208333333336</v>
      </c>
      <c r="P766" t="b">
        <v>0</v>
      </c>
      <c r="Q766" t="b">
        <v>0</v>
      </c>
      <c r="R766" t="s">
        <v>23</v>
      </c>
      <c r="S766" t="str">
        <f t="shared" si="71"/>
        <v>music</v>
      </c>
      <c r="T766" t="str">
        <f t="shared" si="72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7"/>
        <v>208</v>
      </c>
      <c r="G767" t="s">
        <v>20</v>
      </c>
      <c r="H767">
        <v>198</v>
      </c>
      <c r="I767">
        <f t="shared" si="68"/>
        <v>41.04</v>
      </c>
      <c r="J767" t="s">
        <v>21</v>
      </c>
      <c r="K767" t="s">
        <v>22</v>
      </c>
      <c r="L767" s="10">
        <v>1492232400</v>
      </c>
      <c r="M767" s="6">
        <f t="shared" si="69"/>
        <v>42840.208333333328</v>
      </c>
      <c r="N767" s="10">
        <v>1494392400</v>
      </c>
      <c r="O767" s="6">
        <f t="shared" si="70"/>
        <v>42865.208333333328</v>
      </c>
      <c r="P767" t="b">
        <v>1</v>
      </c>
      <c r="Q767" t="b">
        <v>1</v>
      </c>
      <c r="R767" t="s">
        <v>60</v>
      </c>
      <c r="S767" t="str">
        <f t="shared" si="71"/>
        <v>music</v>
      </c>
      <c r="T767" t="str">
        <f t="shared" si="72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7"/>
        <v>31</v>
      </c>
      <c r="G768" t="s">
        <v>14</v>
      </c>
      <c r="H768">
        <v>248</v>
      </c>
      <c r="I768">
        <f t="shared" si="68"/>
        <v>55.05</v>
      </c>
      <c r="J768" t="s">
        <v>26</v>
      </c>
      <c r="K768" t="s">
        <v>27</v>
      </c>
      <c r="L768" s="10">
        <v>1537333200</v>
      </c>
      <c r="M768" s="6">
        <f t="shared" si="69"/>
        <v>43362.208333333328</v>
      </c>
      <c r="N768" s="10">
        <v>1537419600</v>
      </c>
      <c r="O768" s="6">
        <f t="shared" si="70"/>
        <v>43363.208333333328</v>
      </c>
      <c r="P768" t="b">
        <v>0</v>
      </c>
      <c r="Q768" t="b">
        <v>0</v>
      </c>
      <c r="R768" t="s">
        <v>474</v>
      </c>
      <c r="S768" t="str">
        <f t="shared" si="71"/>
        <v>film &amp; video</v>
      </c>
      <c r="T768" t="str">
        <f t="shared" si="72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7"/>
        <v>57</v>
      </c>
      <c r="G769" t="s">
        <v>14</v>
      </c>
      <c r="H769">
        <v>513</v>
      </c>
      <c r="I769">
        <f t="shared" si="68"/>
        <v>107.94</v>
      </c>
      <c r="J769" t="s">
        <v>21</v>
      </c>
      <c r="K769" t="s">
        <v>22</v>
      </c>
      <c r="L769" s="10">
        <v>1444107600</v>
      </c>
      <c r="M769" s="6">
        <f t="shared" si="69"/>
        <v>42283.208333333328</v>
      </c>
      <c r="N769" s="10">
        <v>1447999200</v>
      </c>
      <c r="O769" s="6">
        <f t="shared" si="70"/>
        <v>42328.25</v>
      </c>
      <c r="P769" t="b">
        <v>0</v>
      </c>
      <c r="Q769" t="b">
        <v>0</v>
      </c>
      <c r="R769" t="s">
        <v>206</v>
      </c>
      <c r="S769" t="str">
        <f t="shared" si="71"/>
        <v>publishing</v>
      </c>
      <c r="T769" t="str">
        <f t="shared" si="72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7"/>
        <v>231</v>
      </c>
      <c r="G770" t="s">
        <v>20</v>
      </c>
      <c r="H770">
        <v>150</v>
      </c>
      <c r="I770">
        <f t="shared" si="68"/>
        <v>73.92</v>
      </c>
      <c r="J770" t="s">
        <v>21</v>
      </c>
      <c r="K770" t="s">
        <v>22</v>
      </c>
      <c r="L770" s="10">
        <v>1386741600</v>
      </c>
      <c r="M770" s="6">
        <f t="shared" si="69"/>
        <v>41619.25</v>
      </c>
      <c r="N770" s="10">
        <v>1388037600</v>
      </c>
      <c r="O770" s="6">
        <f t="shared" si="70"/>
        <v>41634.25</v>
      </c>
      <c r="P770" t="b">
        <v>0</v>
      </c>
      <c r="Q770" t="b">
        <v>0</v>
      </c>
      <c r="R770" t="s">
        <v>33</v>
      </c>
      <c r="S770" t="str">
        <f t="shared" si="71"/>
        <v>theater</v>
      </c>
      <c r="T770" t="str">
        <f t="shared" si="72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3">ROUND((E771/D771)*100,0)</f>
        <v>87</v>
      </c>
      <c r="G771" t="s">
        <v>14</v>
      </c>
      <c r="H771">
        <v>3410</v>
      </c>
      <c r="I771">
        <f t="shared" ref="I771:I834" si="74">IF(H771=0,0,ROUND(E771/H771,2))</f>
        <v>32</v>
      </c>
      <c r="J771" t="s">
        <v>21</v>
      </c>
      <c r="K771" t="s">
        <v>22</v>
      </c>
      <c r="L771" s="10">
        <v>1376542800</v>
      </c>
      <c r="M771" s="6">
        <f t="shared" ref="M771:M834" si="75">(((L771/60)/60)/24)+DATE(1970,1,1)</f>
        <v>41501.208333333336</v>
      </c>
      <c r="N771" s="10">
        <v>1378789200</v>
      </c>
      <c r="O771" s="6">
        <f t="shared" ref="O771:O834" si="76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7">LEFT(R771,SEARCH("/",R771)-1)</f>
        <v>games</v>
      </c>
      <c r="T771" t="str">
        <f t="shared" ref="T771:T834" si="78">RIGHT(R771,LEN(R771)-SEARCH("/",R771))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3"/>
        <v>271</v>
      </c>
      <c r="G772" t="s">
        <v>20</v>
      </c>
      <c r="H772">
        <v>216</v>
      </c>
      <c r="I772">
        <f t="shared" si="74"/>
        <v>53.9</v>
      </c>
      <c r="J772" t="s">
        <v>107</v>
      </c>
      <c r="K772" t="s">
        <v>108</v>
      </c>
      <c r="L772" s="10">
        <v>1397451600</v>
      </c>
      <c r="M772" s="6">
        <f t="shared" si="75"/>
        <v>41743.208333333336</v>
      </c>
      <c r="N772" s="10">
        <v>1398056400</v>
      </c>
      <c r="O772" s="6">
        <f t="shared" si="76"/>
        <v>41750.208333333336</v>
      </c>
      <c r="P772" t="b">
        <v>0</v>
      </c>
      <c r="Q772" t="b">
        <v>1</v>
      </c>
      <c r="R772" t="s">
        <v>33</v>
      </c>
      <c r="S772" t="str">
        <f t="shared" si="77"/>
        <v>theater</v>
      </c>
      <c r="T772" t="str">
        <f t="shared" si="78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3"/>
        <v>49</v>
      </c>
      <c r="G773" t="s">
        <v>74</v>
      </c>
      <c r="H773">
        <v>26</v>
      </c>
      <c r="I773">
        <f t="shared" si="74"/>
        <v>106.5</v>
      </c>
      <c r="J773" t="s">
        <v>21</v>
      </c>
      <c r="K773" t="s">
        <v>22</v>
      </c>
      <c r="L773" s="10">
        <v>1548482400</v>
      </c>
      <c r="M773" s="6">
        <f t="shared" si="75"/>
        <v>43491.25</v>
      </c>
      <c r="N773" s="10">
        <v>1550815200</v>
      </c>
      <c r="O773" s="6">
        <f t="shared" si="76"/>
        <v>43518.25</v>
      </c>
      <c r="P773" t="b">
        <v>0</v>
      </c>
      <c r="Q773" t="b">
        <v>0</v>
      </c>
      <c r="R773" t="s">
        <v>33</v>
      </c>
      <c r="S773" t="str">
        <f t="shared" si="77"/>
        <v>theater</v>
      </c>
      <c r="T773" t="str">
        <f t="shared" si="78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3"/>
        <v>113</v>
      </c>
      <c r="G774" t="s">
        <v>20</v>
      </c>
      <c r="H774">
        <v>5139</v>
      </c>
      <c r="I774">
        <f t="shared" si="74"/>
        <v>33</v>
      </c>
      <c r="J774" t="s">
        <v>21</v>
      </c>
      <c r="K774" t="s">
        <v>22</v>
      </c>
      <c r="L774" s="10">
        <v>1549692000</v>
      </c>
      <c r="M774" s="6">
        <f t="shared" si="75"/>
        <v>43505.25</v>
      </c>
      <c r="N774" s="10">
        <v>1550037600</v>
      </c>
      <c r="O774" s="6">
        <f t="shared" si="76"/>
        <v>43509.25</v>
      </c>
      <c r="P774" t="b">
        <v>0</v>
      </c>
      <c r="Q774" t="b">
        <v>0</v>
      </c>
      <c r="R774" t="s">
        <v>60</v>
      </c>
      <c r="S774" t="str">
        <f t="shared" si="77"/>
        <v>music</v>
      </c>
      <c r="T774" t="str">
        <f t="shared" si="78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3"/>
        <v>191</v>
      </c>
      <c r="G775" t="s">
        <v>20</v>
      </c>
      <c r="H775">
        <v>2353</v>
      </c>
      <c r="I775">
        <f t="shared" si="74"/>
        <v>43</v>
      </c>
      <c r="J775" t="s">
        <v>21</v>
      </c>
      <c r="K775" t="s">
        <v>22</v>
      </c>
      <c r="L775" s="10">
        <v>1492059600</v>
      </c>
      <c r="M775" s="6">
        <f t="shared" si="75"/>
        <v>42838.208333333328</v>
      </c>
      <c r="N775" s="10">
        <v>1492923600</v>
      </c>
      <c r="O775" s="6">
        <f t="shared" si="76"/>
        <v>42848.208333333328</v>
      </c>
      <c r="P775" t="b">
        <v>0</v>
      </c>
      <c r="Q775" t="b">
        <v>0</v>
      </c>
      <c r="R775" t="s">
        <v>33</v>
      </c>
      <c r="S775" t="str">
        <f t="shared" si="77"/>
        <v>theater</v>
      </c>
      <c r="T775" t="str">
        <f t="shared" si="78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3"/>
        <v>136</v>
      </c>
      <c r="G776" t="s">
        <v>20</v>
      </c>
      <c r="H776">
        <v>78</v>
      </c>
      <c r="I776">
        <f t="shared" si="74"/>
        <v>86.86</v>
      </c>
      <c r="J776" t="s">
        <v>107</v>
      </c>
      <c r="K776" t="s">
        <v>108</v>
      </c>
      <c r="L776" s="10">
        <v>1463979600</v>
      </c>
      <c r="M776" s="6">
        <f t="shared" si="75"/>
        <v>42513.208333333328</v>
      </c>
      <c r="N776" s="10">
        <v>1467522000</v>
      </c>
      <c r="O776" s="6">
        <f t="shared" si="76"/>
        <v>42554.208333333328</v>
      </c>
      <c r="P776" t="b">
        <v>0</v>
      </c>
      <c r="Q776" t="b">
        <v>0</v>
      </c>
      <c r="R776" t="s">
        <v>28</v>
      </c>
      <c r="S776" t="str">
        <f t="shared" si="77"/>
        <v>technology</v>
      </c>
      <c r="T776" t="str">
        <f t="shared" si="78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3"/>
        <v>10</v>
      </c>
      <c r="G777" t="s">
        <v>14</v>
      </c>
      <c r="H777">
        <v>10</v>
      </c>
      <c r="I777">
        <f t="shared" si="74"/>
        <v>96.8</v>
      </c>
      <c r="J777" t="s">
        <v>21</v>
      </c>
      <c r="K777" t="s">
        <v>22</v>
      </c>
      <c r="L777" s="10">
        <v>1415253600</v>
      </c>
      <c r="M777" s="6">
        <f t="shared" si="75"/>
        <v>41949.25</v>
      </c>
      <c r="N777" s="10">
        <v>1416117600</v>
      </c>
      <c r="O777" s="6">
        <f t="shared" si="76"/>
        <v>41959.25</v>
      </c>
      <c r="P777" t="b">
        <v>0</v>
      </c>
      <c r="Q777" t="b">
        <v>0</v>
      </c>
      <c r="R777" t="s">
        <v>23</v>
      </c>
      <c r="S777" t="str">
        <f t="shared" si="77"/>
        <v>music</v>
      </c>
      <c r="T777" t="str">
        <f t="shared" si="78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3"/>
        <v>66</v>
      </c>
      <c r="G778" t="s">
        <v>14</v>
      </c>
      <c r="H778">
        <v>2201</v>
      </c>
      <c r="I778">
        <f t="shared" si="74"/>
        <v>33</v>
      </c>
      <c r="J778" t="s">
        <v>21</v>
      </c>
      <c r="K778" t="s">
        <v>22</v>
      </c>
      <c r="L778" s="10">
        <v>1562216400</v>
      </c>
      <c r="M778" s="6">
        <f t="shared" si="75"/>
        <v>43650.208333333328</v>
      </c>
      <c r="N778" s="10">
        <v>1563771600</v>
      </c>
      <c r="O778" s="6">
        <f t="shared" si="76"/>
        <v>43668.208333333328</v>
      </c>
      <c r="P778" t="b">
        <v>0</v>
      </c>
      <c r="Q778" t="b">
        <v>0</v>
      </c>
      <c r="R778" t="s">
        <v>33</v>
      </c>
      <c r="S778" t="str">
        <f t="shared" si="77"/>
        <v>theater</v>
      </c>
      <c r="T778" t="str">
        <f t="shared" si="78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3"/>
        <v>49</v>
      </c>
      <c r="G779" t="s">
        <v>14</v>
      </c>
      <c r="H779">
        <v>676</v>
      </c>
      <c r="I779">
        <f t="shared" si="74"/>
        <v>68.03</v>
      </c>
      <c r="J779" t="s">
        <v>21</v>
      </c>
      <c r="K779" t="s">
        <v>22</v>
      </c>
      <c r="L779" s="10">
        <v>1316754000</v>
      </c>
      <c r="M779" s="6">
        <f t="shared" si="75"/>
        <v>40809.208333333336</v>
      </c>
      <c r="N779" s="10">
        <v>1319259600</v>
      </c>
      <c r="O779" s="6">
        <f t="shared" si="76"/>
        <v>40838.208333333336</v>
      </c>
      <c r="P779" t="b">
        <v>0</v>
      </c>
      <c r="Q779" t="b">
        <v>0</v>
      </c>
      <c r="R779" t="s">
        <v>33</v>
      </c>
      <c r="S779" t="str">
        <f t="shared" si="77"/>
        <v>theater</v>
      </c>
      <c r="T779" t="str">
        <f t="shared" si="78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3"/>
        <v>788</v>
      </c>
      <c r="G780" t="s">
        <v>20</v>
      </c>
      <c r="H780">
        <v>174</v>
      </c>
      <c r="I780">
        <f t="shared" si="74"/>
        <v>58.87</v>
      </c>
      <c r="J780" t="s">
        <v>98</v>
      </c>
      <c r="K780" t="s">
        <v>99</v>
      </c>
      <c r="L780" s="10">
        <v>1313211600</v>
      </c>
      <c r="M780" s="6">
        <f t="shared" si="75"/>
        <v>40768.208333333336</v>
      </c>
      <c r="N780" s="10">
        <v>1313643600</v>
      </c>
      <c r="O780" s="6">
        <f t="shared" si="76"/>
        <v>40773.208333333336</v>
      </c>
      <c r="P780" t="b">
        <v>0</v>
      </c>
      <c r="Q780" t="b">
        <v>0</v>
      </c>
      <c r="R780" t="s">
        <v>71</v>
      </c>
      <c r="S780" t="str">
        <f t="shared" si="77"/>
        <v>film &amp; video</v>
      </c>
      <c r="T780" t="str">
        <f t="shared" si="78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3"/>
        <v>80</v>
      </c>
      <c r="G781" t="s">
        <v>14</v>
      </c>
      <c r="H781">
        <v>831</v>
      </c>
      <c r="I781">
        <f t="shared" si="74"/>
        <v>105.05</v>
      </c>
      <c r="J781" t="s">
        <v>21</v>
      </c>
      <c r="K781" t="s">
        <v>22</v>
      </c>
      <c r="L781" s="10">
        <v>1439528400</v>
      </c>
      <c r="M781" s="6">
        <f t="shared" si="75"/>
        <v>42230.208333333328</v>
      </c>
      <c r="N781" s="10">
        <v>1440306000</v>
      </c>
      <c r="O781" s="6">
        <f t="shared" si="76"/>
        <v>42239.208333333328</v>
      </c>
      <c r="P781" t="b">
        <v>0</v>
      </c>
      <c r="Q781" t="b">
        <v>1</v>
      </c>
      <c r="R781" t="s">
        <v>33</v>
      </c>
      <c r="S781" t="str">
        <f t="shared" si="77"/>
        <v>theater</v>
      </c>
      <c r="T781" t="str">
        <f t="shared" si="78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3"/>
        <v>106</v>
      </c>
      <c r="G782" t="s">
        <v>20</v>
      </c>
      <c r="H782">
        <v>164</v>
      </c>
      <c r="I782">
        <f t="shared" si="74"/>
        <v>33.049999999999997</v>
      </c>
      <c r="J782" t="s">
        <v>21</v>
      </c>
      <c r="K782" t="s">
        <v>22</v>
      </c>
      <c r="L782" s="10">
        <v>1469163600</v>
      </c>
      <c r="M782" s="6">
        <f t="shared" si="75"/>
        <v>42573.208333333328</v>
      </c>
      <c r="N782" s="10">
        <v>1470805200</v>
      </c>
      <c r="O782" s="6">
        <f t="shared" si="76"/>
        <v>42592.208333333328</v>
      </c>
      <c r="P782" t="b">
        <v>0</v>
      </c>
      <c r="Q782" t="b">
        <v>1</v>
      </c>
      <c r="R782" t="s">
        <v>53</v>
      </c>
      <c r="S782" t="str">
        <f t="shared" si="77"/>
        <v>film &amp; video</v>
      </c>
      <c r="T782" t="str">
        <f t="shared" si="78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3"/>
        <v>51</v>
      </c>
      <c r="G783" t="s">
        <v>74</v>
      </c>
      <c r="H783">
        <v>56</v>
      </c>
      <c r="I783">
        <f t="shared" si="74"/>
        <v>78.819999999999993</v>
      </c>
      <c r="J783" t="s">
        <v>98</v>
      </c>
      <c r="K783" t="s">
        <v>99</v>
      </c>
      <c r="L783" s="10">
        <v>1288501200</v>
      </c>
      <c r="M783" s="6">
        <f t="shared" si="75"/>
        <v>40482.208333333336</v>
      </c>
      <c r="N783" s="10">
        <v>1292911200</v>
      </c>
      <c r="O783" s="6">
        <f t="shared" si="76"/>
        <v>40533.25</v>
      </c>
      <c r="P783" t="b">
        <v>0</v>
      </c>
      <c r="Q783" t="b">
        <v>0</v>
      </c>
      <c r="R783" t="s">
        <v>33</v>
      </c>
      <c r="S783" t="str">
        <f t="shared" si="77"/>
        <v>theater</v>
      </c>
      <c r="T783" t="str">
        <f t="shared" si="78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3"/>
        <v>215</v>
      </c>
      <c r="G784" t="s">
        <v>20</v>
      </c>
      <c r="H784">
        <v>161</v>
      </c>
      <c r="I784">
        <f t="shared" si="74"/>
        <v>68.2</v>
      </c>
      <c r="J784" t="s">
        <v>21</v>
      </c>
      <c r="K784" t="s">
        <v>22</v>
      </c>
      <c r="L784" s="10">
        <v>1298959200</v>
      </c>
      <c r="M784" s="6">
        <f t="shared" si="75"/>
        <v>40603.25</v>
      </c>
      <c r="N784" s="10">
        <v>1301374800</v>
      </c>
      <c r="O784" s="6">
        <f t="shared" si="76"/>
        <v>40631.208333333336</v>
      </c>
      <c r="P784" t="b">
        <v>0</v>
      </c>
      <c r="Q784" t="b">
        <v>1</v>
      </c>
      <c r="R784" t="s">
        <v>71</v>
      </c>
      <c r="S784" t="str">
        <f t="shared" si="77"/>
        <v>film &amp; video</v>
      </c>
      <c r="T784" t="str">
        <f t="shared" si="78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3"/>
        <v>141</v>
      </c>
      <c r="G785" t="s">
        <v>20</v>
      </c>
      <c r="H785">
        <v>138</v>
      </c>
      <c r="I785">
        <f t="shared" si="74"/>
        <v>75.73</v>
      </c>
      <c r="J785" t="s">
        <v>21</v>
      </c>
      <c r="K785" t="s">
        <v>22</v>
      </c>
      <c r="L785" s="10">
        <v>1387260000</v>
      </c>
      <c r="M785" s="6">
        <f t="shared" si="75"/>
        <v>41625.25</v>
      </c>
      <c r="N785" s="10">
        <v>1387864800</v>
      </c>
      <c r="O785" s="6">
        <f t="shared" si="76"/>
        <v>41632.25</v>
      </c>
      <c r="P785" t="b">
        <v>0</v>
      </c>
      <c r="Q785" t="b">
        <v>0</v>
      </c>
      <c r="R785" t="s">
        <v>23</v>
      </c>
      <c r="S785" t="str">
        <f t="shared" si="77"/>
        <v>music</v>
      </c>
      <c r="T785" t="str">
        <f t="shared" si="78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3"/>
        <v>115</v>
      </c>
      <c r="G786" t="s">
        <v>20</v>
      </c>
      <c r="H786">
        <v>3308</v>
      </c>
      <c r="I786">
        <f t="shared" si="74"/>
        <v>31</v>
      </c>
      <c r="J786" t="s">
        <v>21</v>
      </c>
      <c r="K786" t="s">
        <v>22</v>
      </c>
      <c r="L786" s="10">
        <v>1457244000</v>
      </c>
      <c r="M786" s="6">
        <f t="shared" si="75"/>
        <v>42435.25</v>
      </c>
      <c r="N786" s="10">
        <v>1458190800</v>
      </c>
      <c r="O786" s="6">
        <f t="shared" si="76"/>
        <v>42446.208333333328</v>
      </c>
      <c r="P786" t="b">
        <v>0</v>
      </c>
      <c r="Q786" t="b">
        <v>0</v>
      </c>
      <c r="R786" t="s">
        <v>28</v>
      </c>
      <c r="S786" t="str">
        <f t="shared" si="77"/>
        <v>technology</v>
      </c>
      <c r="T786" t="str">
        <f t="shared" si="78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3"/>
        <v>193</v>
      </c>
      <c r="G787" t="s">
        <v>20</v>
      </c>
      <c r="H787">
        <v>127</v>
      </c>
      <c r="I787">
        <f t="shared" si="74"/>
        <v>101.88</v>
      </c>
      <c r="J787" t="s">
        <v>26</v>
      </c>
      <c r="K787" t="s">
        <v>27</v>
      </c>
      <c r="L787" s="10">
        <v>1556341200</v>
      </c>
      <c r="M787" s="6">
        <f t="shared" si="75"/>
        <v>43582.208333333328</v>
      </c>
      <c r="N787" s="10">
        <v>1559278800</v>
      </c>
      <c r="O787" s="6">
        <f t="shared" si="76"/>
        <v>43616.208333333328</v>
      </c>
      <c r="P787" t="b">
        <v>0</v>
      </c>
      <c r="Q787" t="b">
        <v>1</v>
      </c>
      <c r="R787" t="s">
        <v>71</v>
      </c>
      <c r="S787" t="str">
        <f t="shared" si="77"/>
        <v>film &amp; video</v>
      </c>
      <c r="T787" t="str">
        <f t="shared" si="78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3"/>
        <v>730</v>
      </c>
      <c r="G788" t="s">
        <v>20</v>
      </c>
      <c r="H788">
        <v>207</v>
      </c>
      <c r="I788">
        <f t="shared" si="74"/>
        <v>52.88</v>
      </c>
      <c r="J788" t="s">
        <v>107</v>
      </c>
      <c r="K788" t="s">
        <v>108</v>
      </c>
      <c r="L788" s="10">
        <v>1522126800</v>
      </c>
      <c r="M788" s="6">
        <f t="shared" si="75"/>
        <v>43186.208333333328</v>
      </c>
      <c r="N788" s="10">
        <v>1522731600</v>
      </c>
      <c r="O788" s="6">
        <f t="shared" si="76"/>
        <v>43193.208333333328</v>
      </c>
      <c r="P788" t="b">
        <v>0</v>
      </c>
      <c r="Q788" t="b">
        <v>1</v>
      </c>
      <c r="R788" t="s">
        <v>159</v>
      </c>
      <c r="S788" t="str">
        <f t="shared" si="77"/>
        <v>music</v>
      </c>
      <c r="T788" t="str">
        <f t="shared" si="78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3"/>
        <v>100</v>
      </c>
      <c r="G789" t="s">
        <v>14</v>
      </c>
      <c r="H789">
        <v>859</v>
      </c>
      <c r="I789">
        <f t="shared" si="74"/>
        <v>71.010000000000005</v>
      </c>
      <c r="J789" t="s">
        <v>15</v>
      </c>
      <c r="K789" t="s">
        <v>16</v>
      </c>
      <c r="L789" s="10">
        <v>1305954000</v>
      </c>
      <c r="M789" s="6">
        <f t="shared" si="75"/>
        <v>40684.208333333336</v>
      </c>
      <c r="N789" s="10">
        <v>1306731600</v>
      </c>
      <c r="O789" s="6">
        <f t="shared" si="76"/>
        <v>40693.208333333336</v>
      </c>
      <c r="P789" t="b">
        <v>0</v>
      </c>
      <c r="Q789" t="b">
        <v>0</v>
      </c>
      <c r="R789" t="s">
        <v>23</v>
      </c>
      <c r="S789" t="str">
        <f t="shared" si="77"/>
        <v>music</v>
      </c>
      <c r="T789" t="str">
        <f t="shared" si="78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3"/>
        <v>88</v>
      </c>
      <c r="G790" t="s">
        <v>47</v>
      </c>
      <c r="H790">
        <v>31</v>
      </c>
      <c r="I790">
        <f t="shared" si="74"/>
        <v>102.39</v>
      </c>
      <c r="J790" t="s">
        <v>21</v>
      </c>
      <c r="K790" t="s">
        <v>22</v>
      </c>
      <c r="L790" s="10">
        <v>1350709200</v>
      </c>
      <c r="M790" s="6">
        <f t="shared" si="75"/>
        <v>41202.208333333336</v>
      </c>
      <c r="N790" s="10">
        <v>1352527200</v>
      </c>
      <c r="O790" s="6">
        <f t="shared" si="76"/>
        <v>41223.25</v>
      </c>
      <c r="P790" t="b">
        <v>0</v>
      </c>
      <c r="Q790" t="b">
        <v>0</v>
      </c>
      <c r="R790" t="s">
        <v>71</v>
      </c>
      <c r="S790" t="str">
        <f t="shared" si="77"/>
        <v>film &amp; video</v>
      </c>
      <c r="T790" t="str">
        <f t="shared" si="78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3"/>
        <v>37</v>
      </c>
      <c r="G791" t="s">
        <v>14</v>
      </c>
      <c r="H791">
        <v>45</v>
      </c>
      <c r="I791">
        <f t="shared" si="74"/>
        <v>74.47</v>
      </c>
      <c r="J791" t="s">
        <v>21</v>
      </c>
      <c r="K791" t="s">
        <v>22</v>
      </c>
      <c r="L791" s="10">
        <v>1401166800</v>
      </c>
      <c r="M791" s="6">
        <f t="shared" si="75"/>
        <v>41786.208333333336</v>
      </c>
      <c r="N791" s="10">
        <v>1404363600</v>
      </c>
      <c r="O791" s="6">
        <f t="shared" si="76"/>
        <v>41823.208333333336</v>
      </c>
      <c r="P791" t="b">
        <v>0</v>
      </c>
      <c r="Q791" t="b">
        <v>0</v>
      </c>
      <c r="R791" t="s">
        <v>33</v>
      </c>
      <c r="S791" t="str">
        <f t="shared" si="77"/>
        <v>theater</v>
      </c>
      <c r="T791" t="str">
        <f t="shared" si="78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3"/>
        <v>31</v>
      </c>
      <c r="G792" t="s">
        <v>74</v>
      </c>
      <c r="H792">
        <v>1113</v>
      </c>
      <c r="I792">
        <f t="shared" si="74"/>
        <v>51.01</v>
      </c>
      <c r="J792" t="s">
        <v>21</v>
      </c>
      <c r="K792" t="s">
        <v>22</v>
      </c>
      <c r="L792" s="10">
        <v>1266127200</v>
      </c>
      <c r="M792" s="6">
        <f t="shared" si="75"/>
        <v>40223.25</v>
      </c>
      <c r="N792" s="10">
        <v>1266645600</v>
      </c>
      <c r="O792" s="6">
        <f t="shared" si="76"/>
        <v>40229.25</v>
      </c>
      <c r="P792" t="b">
        <v>0</v>
      </c>
      <c r="Q792" t="b">
        <v>0</v>
      </c>
      <c r="R792" t="s">
        <v>33</v>
      </c>
      <c r="S792" t="str">
        <f t="shared" si="77"/>
        <v>theater</v>
      </c>
      <c r="T792" t="str">
        <f t="shared" si="78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3"/>
        <v>26</v>
      </c>
      <c r="G793" t="s">
        <v>14</v>
      </c>
      <c r="H793">
        <v>6</v>
      </c>
      <c r="I793">
        <f t="shared" si="74"/>
        <v>90</v>
      </c>
      <c r="J793" t="s">
        <v>21</v>
      </c>
      <c r="K793" t="s">
        <v>22</v>
      </c>
      <c r="L793" s="10">
        <v>1481436000</v>
      </c>
      <c r="M793" s="6">
        <f t="shared" si="75"/>
        <v>42715.25</v>
      </c>
      <c r="N793" s="10">
        <v>1482818400</v>
      </c>
      <c r="O793" s="6">
        <f t="shared" si="76"/>
        <v>42731.25</v>
      </c>
      <c r="P793" t="b">
        <v>0</v>
      </c>
      <c r="Q793" t="b">
        <v>0</v>
      </c>
      <c r="R793" t="s">
        <v>17</v>
      </c>
      <c r="S793" t="str">
        <f t="shared" si="77"/>
        <v>food</v>
      </c>
      <c r="T793" t="str">
        <f t="shared" si="78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3"/>
        <v>34</v>
      </c>
      <c r="G794" t="s">
        <v>14</v>
      </c>
      <c r="H794">
        <v>7</v>
      </c>
      <c r="I794">
        <f t="shared" si="74"/>
        <v>97.14</v>
      </c>
      <c r="J794" t="s">
        <v>21</v>
      </c>
      <c r="K794" t="s">
        <v>22</v>
      </c>
      <c r="L794" s="10">
        <v>1372222800</v>
      </c>
      <c r="M794" s="6">
        <f t="shared" si="75"/>
        <v>41451.208333333336</v>
      </c>
      <c r="N794" s="10">
        <v>1374642000</v>
      </c>
      <c r="O794" s="6">
        <f t="shared" si="76"/>
        <v>41479.208333333336</v>
      </c>
      <c r="P794" t="b">
        <v>0</v>
      </c>
      <c r="Q794" t="b">
        <v>1</v>
      </c>
      <c r="R794" t="s">
        <v>33</v>
      </c>
      <c r="S794" t="str">
        <f t="shared" si="77"/>
        <v>theater</v>
      </c>
      <c r="T794" t="str">
        <f t="shared" si="78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3"/>
        <v>1186</v>
      </c>
      <c r="G795" t="s">
        <v>20</v>
      </c>
      <c r="H795">
        <v>181</v>
      </c>
      <c r="I795">
        <f t="shared" si="74"/>
        <v>72.069999999999993</v>
      </c>
      <c r="J795" t="s">
        <v>98</v>
      </c>
      <c r="K795" t="s">
        <v>99</v>
      </c>
      <c r="L795" s="10">
        <v>1372136400</v>
      </c>
      <c r="M795" s="6">
        <f t="shared" si="75"/>
        <v>41450.208333333336</v>
      </c>
      <c r="N795" s="10">
        <v>1372482000</v>
      </c>
      <c r="O795" s="6">
        <f t="shared" si="76"/>
        <v>41454.208333333336</v>
      </c>
      <c r="P795" t="b">
        <v>0</v>
      </c>
      <c r="Q795" t="b">
        <v>0</v>
      </c>
      <c r="R795" t="s">
        <v>68</v>
      </c>
      <c r="S795" t="str">
        <f t="shared" si="77"/>
        <v>publishing</v>
      </c>
      <c r="T795" t="str">
        <f t="shared" si="78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3"/>
        <v>125</v>
      </c>
      <c r="G796" t="s">
        <v>20</v>
      </c>
      <c r="H796">
        <v>110</v>
      </c>
      <c r="I796">
        <f t="shared" si="74"/>
        <v>75.239999999999995</v>
      </c>
      <c r="J796" t="s">
        <v>21</v>
      </c>
      <c r="K796" t="s">
        <v>22</v>
      </c>
      <c r="L796" s="10">
        <v>1513922400</v>
      </c>
      <c r="M796" s="6">
        <f t="shared" si="75"/>
        <v>43091.25</v>
      </c>
      <c r="N796" s="10">
        <v>1514959200</v>
      </c>
      <c r="O796" s="6">
        <f t="shared" si="76"/>
        <v>43103.25</v>
      </c>
      <c r="P796" t="b">
        <v>0</v>
      </c>
      <c r="Q796" t="b">
        <v>0</v>
      </c>
      <c r="R796" t="s">
        <v>23</v>
      </c>
      <c r="S796" t="str">
        <f t="shared" si="77"/>
        <v>music</v>
      </c>
      <c r="T796" t="str">
        <f t="shared" si="78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3"/>
        <v>14</v>
      </c>
      <c r="G797" t="s">
        <v>14</v>
      </c>
      <c r="H797">
        <v>31</v>
      </c>
      <c r="I797">
        <f t="shared" si="74"/>
        <v>32.97</v>
      </c>
      <c r="J797" t="s">
        <v>21</v>
      </c>
      <c r="K797" t="s">
        <v>22</v>
      </c>
      <c r="L797" s="10">
        <v>1477976400</v>
      </c>
      <c r="M797" s="6">
        <f t="shared" si="75"/>
        <v>42675.208333333328</v>
      </c>
      <c r="N797" s="10">
        <v>1478235600</v>
      </c>
      <c r="O797" s="6">
        <f t="shared" si="76"/>
        <v>42678.208333333328</v>
      </c>
      <c r="P797" t="b">
        <v>0</v>
      </c>
      <c r="Q797" t="b">
        <v>0</v>
      </c>
      <c r="R797" t="s">
        <v>53</v>
      </c>
      <c r="S797" t="str">
        <f t="shared" si="77"/>
        <v>film &amp; video</v>
      </c>
      <c r="T797" t="str">
        <f t="shared" si="78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3"/>
        <v>55</v>
      </c>
      <c r="G798" t="s">
        <v>14</v>
      </c>
      <c r="H798">
        <v>78</v>
      </c>
      <c r="I798">
        <f t="shared" si="74"/>
        <v>54.81</v>
      </c>
      <c r="J798" t="s">
        <v>21</v>
      </c>
      <c r="K798" t="s">
        <v>22</v>
      </c>
      <c r="L798" s="10">
        <v>1407474000</v>
      </c>
      <c r="M798" s="6">
        <f t="shared" si="75"/>
        <v>41859.208333333336</v>
      </c>
      <c r="N798" s="10">
        <v>1408078800</v>
      </c>
      <c r="O798" s="6">
        <f t="shared" si="76"/>
        <v>41866.208333333336</v>
      </c>
      <c r="P798" t="b">
        <v>0</v>
      </c>
      <c r="Q798" t="b">
        <v>1</v>
      </c>
      <c r="R798" t="s">
        <v>292</v>
      </c>
      <c r="S798" t="str">
        <f t="shared" si="77"/>
        <v>games</v>
      </c>
      <c r="T798" t="str">
        <f t="shared" si="78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3"/>
        <v>110</v>
      </c>
      <c r="G799" t="s">
        <v>20</v>
      </c>
      <c r="H799">
        <v>185</v>
      </c>
      <c r="I799">
        <f t="shared" si="74"/>
        <v>45.04</v>
      </c>
      <c r="J799" t="s">
        <v>21</v>
      </c>
      <c r="K799" t="s">
        <v>22</v>
      </c>
      <c r="L799" s="10">
        <v>1546149600</v>
      </c>
      <c r="M799" s="6">
        <f t="shared" si="75"/>
        <v>43464.25</v>
      </c>
      <c r="N799" s="10">
        <v>1548136800</v>
      </c>
      <c r="O799" s="6">
        <f t="shared" si="76"/>
        <v>43487.25</v>
      </c>
      <c r="P799" t="b">
        <v>0</v>
      </c>
      <c r="Q799" t="b">
        <v>0</v>
      </c>
      <c r="R799" t="s">
        <v>28</v>
      </c>
      <c r="S799" t="str">
        <f t="shared" si="77"/>
        <v>technology</v>
      </c>
      <c r="T799" t="str">
        <f t="shared" si="78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3"/>
        <v>188</v>
      </c>
      <c r="G800" t="s">
        <v>20</v>
      </c>
      <c r="H800">
        <v>121</v>
      </c>
      <c r="I800">
        <f t="shared" si="74"/>
        <v>52.96</v>
      </c>
      <c r="J800" t="s">
        <v>21</v>
      </c>
      <c r="K800" t="s">
        <v>22</v>
      </c>
      <c r="L800" s="10">
        <v>1338440400</v>
      </c>
      <c r="M800" s="6">
        <f t="shared" si="75"/>
        <v>41060.208333333336</v>
      </c>
      <c r="N800" s="10">
        <v>1340859600</v>
      </c>
      <c r="O800" s="6">
        <f t="shared" si="76"/>
        <v>41088.208333333336</v>
      </c>
      <c r="P800" t="b">
        <v>0</v>
      </c>
      <c r="Q800" t="b">
        <v>1</v>
      </c>
      <c r="R800" t="s">
        <v>33</v>
      </c>
      <c r="S800" t="str">
        <f t="shared" si="77"/>
        <v>theater</v>
      </c>
      <c r="T800" t="str">
        <f t="shared" si="78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3"/>
        <v>87</v>
      </c>
      <c r="G801" t="s">
        <v>14</v>
      </c>
      <c r="H801">
        <v>1225</v>
      </c>
      <c r="I801">
        <f t="shared" si="74"/>
        <v>60.02</v>
      </c>
      <c r="J801" t="s">
        <v>40</v>
      </c>
      <c r="K801" t="s">
        <v>41</v>
      </c>
      <c r="L801" s="10">
        <v>1454133600</v>
      </c>
      <c r="M801" s="6">
        <f t="shared" si="75"/>
        <v>42399.25</v>
      </c>
      <c r="N801" s="10">
        <v>1454479200</v>
      </c>
      <c r="O801" s="6">
        <f t="shared" si="76"/>
        <v>42403.25</v>
      </c>
      <c r="P801" t="b">
        <v>0</v>
      </c>
      <c r="Q801" t="b">
        <v>0</v>
      </c>
      <c r="R801" t="s">
        <v>33</v>
      </c>
      <c r="S801" t="str">
        <f t="shared" si="77"/>
        <v>theater</v>
      </c>
      <c r="T801" t="str">
        <f t="shared" si="78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3"/>
        <v>1</v>
      </c>
      <c r="G802" t="s">
        <v>14</v>
      </c>
      <c r="H802">
        <v>1</v>
      </c>
      <c r="I802">
        <f t="shared" si="74"/>
        <v>1</v>
      </c>
      <c r="J802" t="s">
        <v>98</v>
      </c>
      <c r="K802" t="s">
        <v>99</v>
      </c>
      <c r="L802" s="10">
        <v>1434085200</v>
      </c>
      <c r="M802" s="6">
        <f t="shared" si="75"/>
        <v>42167.208333333328</v>
      </c>
      <c r="N802" s="10">
        <v>1434430800</v>
      </c>
      <c r="O802" s="6">
        <f t="shared" si="76"/>
        <v>42171.208333333328</v>
      </c>
      <c r="P802" t="b">
        <v>0</v>
      </c>
      <c r="Q802" t="b">
        <v>0</v>
      </c>
      <c r="R802" t="s">
        <v>23</v>
      </c>
      <c r="S802" t="str">
        <f t="shared" si="77"/>
        <v>music</v>
      </c>
      <c r="T802" t="str">
        <f t="shared" si="78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3"/>
        <v>203</v>
      </c>
      <c r="G803" t="s">
        <v>20</v>
      </c>
      <c r="H803">
        <v>106</v>
      </c>
      <c r="I803">
        <f t="shared" si="74"/>
        <v>44.03</v>
      </c>
      <c r="J803" t="s">
        <v>21</v>
      </c>
      <c r="K803" t="s">
        <v>22</v>
      </c>
      <c r="L803" s="10">
        <v>1577772000</v>
      </c>
      <c r="M803" s="6">
        <f t="shared" si="75"/>
        <v>43830.25</v>
      </c>
      <c r="N803" s="10">
        <v>1579672800</v>
      </c>
      <c r="O803" s="6">
        <f t="shared" si="76"/>
        <v>43852.25</v>
      </c>
      <c r="P803" t="b">
        <v>0</v>
      </c>
      <c r="Q803" t="b">
        <v>1</v>
      </c>
      <c r="R803" t="s">
        <v>122</v>
      </c>
      <c r="S803" t="str">
        <f t="shared" si="77"/>
        <v>photography</v>
      </c>
      <c r="T803" t="str">
        <f t="shared" si="78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3"/>
        <v>197</v>
      </c>
      <c r="G804" t="s">
        <v>20</v>
      </c>
      <c r="H804">
        <v>142</v>
      </c>
      <c r="I804">
        <f t="shared" si="74"/>
        <v>86.03</v>
      </c>
      <c r="J804" t="s">
        <v>21</v>
      </c>
      <c r="K804" t="s">
        <v>22</v>
      </c>
      <c r="L804" s="10">
        <v>1562216400</v>
      </c>
      <c r="M804" s="6">
        <f t="shared" si="75"/>
        <v>43650.208333333328</v>
      </c>
      <c r="N804" s="10">
        <v>1562389200</v>
      </c>
      <c r="O804" s="6">
        <f t="shared" si="76"/>
        <v>43652.208333333328</v>
      </c>
      <c r="P804" t="b">
        <v>0</v>
      </c>
      <c r="Q804" t="b">
        <v>0</v>
      </c>
      <c r="R804" t="s">
        <v>122</v>
      </c>
      <c r="S804" t="str">
        <f t="shared" si="77"/>
        <v>photography</v>
      </c>
      <c r="T804" t="str">
        <f t="shared" si="78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3"/>
        <v>107</v>
      </c>
      <c r="G805" t="s">
        <v>20</v>
      </c>
      <c r="H805">
        <v>233</v>
      </c>
      <c r="I805">
        <f t="shared" si="74"/>
        <v>28.01</v>
      </c>
      <c r="J805" t="s">
        <v>21</v>
      </c>
      <c r="K805" t="s">
        <v>22</v>
      </c>
      <c r="L805" s="10">
        <v>1548568800</v>
      </c>
      <c r="M805" s="6">
        <f t="shared" si="75"/>
        <v>43492.25</v>
      </c>
      <c r="N805" s="10">
        <v>1551506400</v>
      </c>
      <c r="O805" s="6">
        <f t="shared" si="76"/>
        <v>43526.25</v>
      </c>
      <c r="P805" t="b">
        <v>0</v>
      </c>
      <c r="Q805" t="b">
        <v>0</v>
      </c>
      <c r="R805" t="s">
        <v>33</v>
      </c>
      <c r="S805" t="str">
        <f t="shared" si="77"/>
        <v>theater</v>
      </c>
      <c r="T805" t="str">
        <f t="shared" si="78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3"/>
        <v>269</v>
      </c>
      <c r="G806" t="s">
        <v>20</v>
      </c>
      <c r="H806">
        <v>218</v>
      </c>
      <c r="I806">
        <f t="shared" si="74"/>
        <v>32.049999999999997</v>
      </c>
      <c r="J806" t="s">
        <v>21</v>
      </c>
      <c r="K806" t="s">
        <v>22</v>
      </c>
      <c r="L806" s="10">
        <v>1514872800</v>
      </c>
      <c r="M806" s="6">
        <f t="shared" si="75"/>
        <v>43102.25</v>
      </c>
      <c r="N806" s="10">
        <v>1516600800</v>
      </c>
      <c r="O806" s="6">
        <f t="shared" si="76"/>
        <v>43122.25</v>
      </c>
      <c r="P806" t="b">
        <v>0</v>
      </c>
      <c r="Q806" t="b">
        <v>0</v>
      </c>
      <c r="R806" t="s">
        <v>23</v>
      </c>
      <c r="S806" t="str">
        <f t="shared" si="77"/>
        <v>music</v>
      </c>
      <c r="T806" t="str">
        <f t="shared" si="78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3"/>
        <v>51</v>
      </c>
      <c r="G807" t="s">
        <v>14</v>
      </c>
      <c r="H807">
        <v>67</v>
      </c>
      <c r="I807">
        <f t="shared" si="74"/>
        <v>73.61</v>
      </c>
      <c r="J807" t="s">
        <v>26</v>
      </c>
      <c r="K807" t="s">
        <v>27</v>
      </c>
      <c r="L807" s="10">
        <v>1416031200</v>
      </c>
      <c r="M807" s="6">
        <f t="shared" si="75"/>
        <v>41958.25</v>
      </c>
      <c r="N807" s="10">
        <v>1420437600</v>
      </c>
      <c r="O807" s="6">
        <f t="shared" si="76"/>
        <v>42009.25</v>
      </c>
      <c r="P807" t="b">
        <v>0</v>
      </c>
      <c r="Q807" t="b">
        <v>0</v>
      </c>
      <c r="R807" t="s">
        <v>42</v>
      </c>
      <c r="S807" t="str">
        <f t="shared" si="77"/>
        <v>film &amp; video</v>
      </c>
      <c r="T807" t="str">
        <f t="shared" si="78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3"/>
        <v>1180</v>
      </c>
      <c r="G808" t="s">
        <v>20</v>
      </c>
      <c r="H808">
        <v>76</v>
      </c>
      <c r="I808">
        <f t="shared" si="74"/>
        <v>108.71</v>
      </c>
      <c r="J808" t="s">
        <v>21</v>
      </c>
      <c r="K808" t="s">
        <v>22</v>
      </c>
      <c r="L808" s="10">
        <v>1330927200</v>
      </c>
      <c r="M808" s="6">
        <f t="shared" si="75"/>
        <v>40973.25</v>
      </c>
      <c r="N808" s="10">
        <v>1332997200</v>
      </c>
      <c r="O808" s="6">
        <f t="shared" si="76"/>
        <v>40997.208333333336</v>
      </c>
      <c r="P808" t="b">
        <v>0</v>
      </c>
      <c r="Q808" t="b">
        <v>1</v>
      </c>
      <c r="R808" t="s">
        <v>53</v>
      </c>
      <c r="S808" t="str">
        <f t="shared" si="77"/>
        <v>film &amp; video</v>
      </c>
      <c r="T808" t="str">
        <f t="shared" si="78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3"/>
        <v>264</v>
      </c>
      <c r="G809" t="s">
        <v>20</v>
      </c>
      <c r="H809">
        <v>43</v>
      </c>
      <c r="I809">
        <f t="shared" si="74"/>
        <v>42.98</v>
      </c>
      <c r="J809" t="s">
        <v>21</v>
      </c>
      <c r="K809" t="s">
        <v>22</v>
      </c>
      <c r="L809" s="10">
        <v>1571115600</v>
      </c>
      <c r="M809" s="6">
        <f t="shared" si="75"/>
        <v>43753.208333333328</v>
      </c>
      <c r="N809" s="10">
        <v>1574920800</v>
      </c>
      <c r="O809" s="6">
        <f t="shared" si="76"/>
        <v>43797.25</v>
      </c>
      <c r="P809" t="b">
        <v>0</v>
      </c>
      <c r="Q809" t="b">
        <v>1</v>
      </c>
      <c r="R809" t="s">
        <v>33</v>
      </c>
      <c r="S809" t="str">
        <f t="shared" si="77"/>
        <v>theater</v>
      </c>
      <c r="T809" t="str">
        <f t="shared" si="78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3"/>
        <v>30</v>
      </c>
      <c r="G810" t="s">
        <v>14</v>
      </c>
      <c r="H810">
        <v>19</v>
      </c>
      <c r="I810">
        <f t="shared" si="74"/>
        <v>83.32</v>
      </c>
      <c r="J810" t="s">
        <v>21</v>
      </c>
      <c r="K810" t="s">
        <v>22</v>
      </c>
      <c r="L810" s="10">
        <v>1463461200</v>
      </c>
      <c r="M810" s="6">
        <f t="shared" si="75"/>
        <v>42507.208333333328</v>
      </c>
      <c r="N810" s="10">
        <v>1464930000</v>
      </c>
      <c r="O810" s="6">
        <f t="shared" si="76"/>
        <v>42524.208333333328</v>
      </c>
      <c r="P810" t="b">
        <v>0</v>
      </c>
      <c r="Q810" t="b">
        <v>0</v>
      </c>
      <c r="R810" t="s">
        <v>17</v>
      </c>
      <c r="S810" t="str">
        <f t="shared" si="77"/>
        <v>food</v>
      </c>
      <c r="T810" t="str">
        <f t="shared" si="78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3"/>
        <v>63</v>
      </c>
      <c r="G811" t="s">
        <v>14</v>
      </c>
      <c r="H811">
        <v>2108</v>
      </c>
      <c r="I811">
        <f t="shared" si="74"/>
        <v>42</v>
      </c>
      <c r="J811" t="s">
        <v>98</v>
      </c>
      <c r="K811" t="s">
        <v>99</v>
      </c>
      <c r="L811" s="10">
        <v>1344920400</v>
      </c>
      <c r="M811" s="6">
        <f t="shared" si="75"/>
        <v>41135.208333333336</v>
      </c>
      <c r="N811" s="10">
        <v>1345006800</v>
      </c>
      <c r="O811" s="6">
        <f t="shared" si="76"/>
        <v>41136.208333333336</v>
      </c>
      <c r="P811" t="b">
        <v>0</v>
      </c>
      <c r="Q811" t="b">
        <v>0</v>
      </c>
      <c r="R811" t="s">
        <v>42</v>
      </c>
      <c r="S811" t="str">
        <f t="shared" si="77"/>
        <v>film &amp; video</v>
      </c>
      <c r="T811" t="str">
        <f t="shared" si="78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3"/>
        <v>193</v>
      </c>
      <c r="G812" t="s">
        <v>20</v>
      </c>
      <c r="H812">
        <v>221</v>
      </c>
      <c r="I812">
        <f t="shared" si="74"/>
        <v>55.93</v>
      </c>
      <c r="J812" t="s">
        <v>21</v>
      </c>
      <c r="K812" t="s">
        <v>22</v>
      </c>
      <c r="L812" s="10">
        <v>1511848800</v>
      </c>
      <c r="M812" s="6">
        <f t="shared" si="75"/>
        <v>43067.25</v>
      </c>
      <c r="N812" s="10">
        <v>1512712800</v>
      </c>
      <c r="O812" s="6">
        <f t="shared" si="76"/>
        <v>43077.25</v>
      </c>
      <c r="P812" t="b">
        <v>0</v>
      </c>
      <c r="Q812" t="b">
        <v>1</v>
      </c>
      <c r="R812" t="s">
        <v>33</v>
      </c>
      <c r="S812" t="str">
        <f t="shared" si="77"/>
        <v>theater</v>
      </c>
      <c r="T812" t="str">
        <f t="shared" si="78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3"/>
        <v>77</v>
      </c>
      <c r="G813" t="s">
        <v>14</v>
      </c>
      <c r="H813">
        <v>679</v>
      </c>
      <c r="I813">
        <f t="shared" si="74"/>
        <v>105.04</v>
      </c>
      <c r="J813" t="s">
        <v>21</v>
      </c>
      <c r="K813" t="s">
        <v>22</v>
      </c>
      <c r="L813" s="10">
        <v>1452319200</v>
      </c>
      <c r="M813" s="6">
        <f t="shared" si="75"/>
        <v>42378.25</v>
      </c>
      <c r="N813" s="10">
        <v>1452492000</v>
      </c>
      <c r="O813" s="6">
        <f t="shared" si="76"/>
        <v>42380.25</v>
      </c>
      <c r="P813" t="b">
        <v>0</v>
      </c>
      <c r="Q813" t="b">
        <v>1</v>
      </c>
      <c r="R813" t="s">
        <v>89</v>
      </c>
      <c r="S813" t="str">
        <f t="shared" si="77"/>
        <v>games</v>
      </c>
      <c r="T813" t="str">
        <f t="shared" si="78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3"/>
        <v>226</v>
      </c>
      <c r="G814" t="s">
        <v>20</v>
      </c>
      <c r="H814">
        <v>2805</v>
      </c>
      <c r="I814">
        <f t="shared" si="74"/>
        <v>48</v>
      </c>
      <c r="J814" t="s">
        <v>15</v>
      </c>
      <c r="K814" t="s">
        <v>16</v>
      </c>
      <c r="L814" s="10">
        <v>1523854800</v>
      </c>
      <c r="M814" s="6">
        <f t="shared" si="75"/>
        <v>43206.208333333328</v>
      </c>
      <c r="N814" s="10">
        <v>1524286800</v>
      </c>
      <c r="O814" s="6">
        <f t="shared" si="76"/>
        <v>43211.208333333328</v>
      </c>
      <c r="P814" t="b">
        <v>0</v>
      </c>
      <c r="Q814" t="b">
        <v>0</v>
      </c>
      <c r="R814" t="s">
        <v>68</v>
      </c>
      <c r="S814" t="str">
        <f t="shared" si="77"/>
        <v>publishing</v>
      </c>
      <c r="T814" t="str">
        <f t="shared" si="78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3"/>
        <v>239</v>
      </c>
      <c r="G815" t="s">
        <v>20</v>
      </c>
      <c r="H815">
        <v>68</v>
      </c>
      <c r="I815">
        <f t="shared" si="74"/>
        <v>112.66</v>
      </c>
      <c r="J815" t="s">
        <v>21</v>
      </c>
      <c r="K815" t="s">
        <v>22</v>
      </c>
      <c r="L815" s="10">
        <v>1346043600</v>
      </c>
      <c r="M815" s="6">
        <f t="shared" si="75"/>
        <v>41148.208333333336</v>
      </c>
      <c r="N815" s="10">
        <v>1346907600</v>
      </c>
      <c r="O815" s="6">
        <f t="shared" si="76"/>
        <v>41158.208333333336</v>
      </c>
      <c r="P815" t="b">
        <v>0</v>
      </c>
      <c r="Q815" t="b">
        <v>0</v>
      </c>
      <c r="R815" t="s">
        <v>89</v>
      </c>
      <c r="S815" t="str">
        <f t="shared" si="77"/>
        <v>games</v>
      </c>
      <c r="T815" t="str">
        <f t="shared" si="78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3"/>
        <v>92</v>
      </c>
      <c r="G816" t="s">
        <v>14</v>
      </c>
      <c r="H816">
        <v>36</v>
      </c>
      <c r="I816">
        <f t="shared" si="74"/>
        <v>81.94</v>
      </c>
      <c r="J816" t="s">
        <v>36</v>
      </c>
      <c r="K816" t="s">
        <v>37</v>
      </c>
      <c r="L816" s="10">
        <v>1464325200</v>
      </c>
      <c r="M816" s="6">
        <f t="shared" si="75"/>
        <v>42517.208333333328</v>
      </c>
      <c r="N816" s="10">
        <v>1464498000</v>
      </c>
      <c r="O816" s="6">
        <f t="shared" si="76"/>
        <v>42519.208333333328</v>
      </c>
      <c r="P816" t="b">
        <v>0</v>
      </c>
      <c r="Q816" t="b">
        <v>1</v>
      </c>
      <c r="R816" t="s">
        <v>23</v>
      </c>
      <c r="S816" t="str">
        <f t="shared" si="77"/>
        <v>music</v>
      </c>
      <c r="T816" t="str">
        <f t="shared" si="78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3"/>
        <v>130</v>
      </c>
      <c r="G817" t="s">
        <v>20</v>
      </c>
      <c r="H817">
        <v>183</v>
      </c>
      <c r="I817">
        <f t="shared" si="74"/>
        <v>64.05</v>
      </c>
      <c r="J817" t="s">
        <v>15</v>
      </c>
      <c r="K817" t="s">
        <v>16</v>
      </c>
      <c r="L817" s="10">
        <v>1511935200</v>
      </c>
      <c r="M817" s="6">
        <f t="shared" si="75"/>
        <v>43068.25</v>
      </c>
      <c r="N817" s="10">
        <v>1514181600</v>
      </c>
      <c r="O817" s="6">
        <f t="shared" si="76"/>
        <v>43094.25</v>
      </c>
      <c r="P817" t="b">
        <v>0</v>
      </c>
      <c r="Q817" t="b">
        <v>0</v>
      </c>
      <c r="R817" t="s">
        <v>23</v>
      </c>
      <c r="S817" t="str">
        <f t="shared" si="77"/>
        <v>music</v>
      </c>
      <c r="T817" t="str">
        <f t="shared" si="78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3"/>
        <v>615</v>
      </c>
      <c r="G818" t="s">
        <v>20</v>
      </c>
      <c r="H818">
        <v>133</v>
      </c>
      <c r="I818">
        <f t="shared" si="74"/>
        <v>106.39</v>
      </c>
      <c r="J818" t="s">
        <v>21</v>
      </c>
      <c r="K818" t="s">
        <v>22</v>
      </c>
      <c r="L818" s="10">
        <v>1392012000</v>
      </c>
      <c r="M818" s="6">
        <f t="shared" si="75"/>
        <v>41680.25</v>
      </c>
      <c r="N818" s="10">
        <v>1392184800</v>
      </c>
      <c r="O818" s="6">
        <f t="shared" si="76"/>
        <v>41682.25</v>
      </c>
      <c r="P818" t="b">
        <v>1</v>
      </c>
      <c r="Q818" t="b">
        <v>1</v>
      </c>
      <c r="R818" t="s">
        <v>33</v>
      </c>
      <c r="S818" t="str">
        <f t="shared" si="77"/>
        <v>theater</v>
      </c>
      <c r="T818" t="str">
        <f t="shared" si="78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3"/>
        <v>369</v>
      </c>
      <c r="G819" t="s">
        <v>20</v>
      </c>
      <c r="H819">
        <v>2489</v>
      </c>
      <c r="I819">
        <f t="shared" si="74"/>
        <v>76.010000000000005</v>
      </c>
      <c r="J819" t="s">
        <v>107</v>
      </c>
      <c r="K819" t="s">
        <v>108</v>
      </c>
      <c r="L819" s="10">
        <v>1556946000</v>
      </c>
      <c r="M819" s="6">
        <f t="shared" si="75"/>
        <v>43589.208333333328</v>
      </c>
      <c r="N819" s="10">
        <v>1559365200</v>
      </c>
      <c r="O819" s="6">
        <f t="shared" si="76"/>
        <v>43617.208333333328</v>
      </c>
      <c r="P819" t="b">
        <v>0</v>
      </c>
      <c r="Q819" t="b">
        <v>1</v>
      </c>
      <c r="R819" t="s">
        <v>68</v>
      </c>
      <c r="S819" t="str">
        <f t="shared" si="77"/>
        <v>publishing</v>
      </c>
      <c r="T819" t="str">
        <f t="shared" si="78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3"/>
        <v>1095</v>
      </c>
      <c r="G820" t="s">
        <v>20</v>
      </c>
      <c r="H820">
        <v>69</v>
      </c>
      <c r="I820">
        <f t="shared" si="74"/>
        <v>111.07</v>
      </c>
      <c r="J820" t="s">
        <v>21</v>
      </c>
      <c r="K820" t="s">
        <v>22</v>
      </c>
      <c r="L820" s="10">
        <v>1548050400</v>
      </c>
      <c r="M820" s="6">
        <f t="shared" si="75"/>
        <v>43486.25</v>
      </c>
      <c r="N820" s="10">
        <v>1549173600</v>
      </c>
      <c r="O820" s="6">
        <f t="shared" si="76"/>
        <v>43499.25</v>
      </c>
      <c r="P820" t="b">
        <v>0</v>
      </c>
      <c r="Q820" t="b">
        <v>1</v>
      </c>
      <c r="R820" t="s">
        <v>33</v>
      </c>
      <c r="S820" t="str">
        <f t="shared" si="77"/>
        <v>theater</v>
      </c>
      <c r="T820" t="str">
        <f t="shared" si="78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3"/>
        <v>51</v>
      </c>
      <c r="G821" t="s">
        <v>14</v>
      </c>
      <c r="H821">
        <v>47</v>
      </c>
      <c r="I821">
        <f t="shared" si="74"/>
        <v>95.94</v>
      </c>
      <c r="J821" t="s">
        <v>21</v>
      </c>
      <c r="K821" t="s">
        <v>22</v>
      </c>
      <c r="L821" s="10">
        <v>1353736800</v>
      </c>
      <c r="M821" s="6">
        <f t="shared" si="75"/>
        <v>41237.25</v>
      </c>
      <c r="N821" s="10">
        <v>1355032800</v>
      </c>
      <c r="O821" s="6">
        <f t="shared" si="76"/>
        <v>41252.25</v>
      </c>
      <c r="P821" t="b">
        <v>1</v>
      </c>
      <c r="Q821" t="b">
        <v>0</v>
      </c>
      <c r="R821" t="s">
        <v>89</v>
      </c>
      <c r="S821" t="str">
        <f t="shared" si="77"/>
        <v>games</v>
      </c>
      <c r="T821" t="str">
        <f t="shared" si="78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3"/>
        <v>801</v>
      </c>
      <c r="G822" t="s">
        <v>20</v>
      </c>
      <c r="H822">
        <v>279</v>
      </c>
      <c r="I822">
        <f t="shared" si="74"/>
        <v>43.04</v>
      </c>
      <c r="J822" t="s">
        <v>40</v>
      </c>
      <c r="K822" t="s">
        <v>41</v>
      </c>
      <c r="L822" s="10">
        <v>1532840400</v>
      </c>
      <c r="M822" s="6">
        <f t="shared" si="75"/>
        <v>43310.208333333328</v>
      </c>
      <c r="N822" s="10">
        <v>1533963600</v>
      </c>
      <c r="O822" s="6">
        <f t="shared" si="76"/>
        <v>43323.208333333328</v>
      </c>
      <c r="P822" t="b">
        <v>0</v>
      </c>
      <c r="Q822" t="b">
        <v>1</v>
      </c>
      <c r="R822" t="s">
        <v>23</v>
      </c>
      <c r="S822" t="str">
        <f t="shared" si="77"/>
        <v>music</v>
      </c>
      <c r="T822" t="str">
        <f t="shared" si="78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3"/>
        <v>291</v>
      </c>
      <c r="G823" t="s">
        <v>20</v>
      </c>
      <c r="H823">
        <v>210</v>
      </c>
      <c r="I823">
        <f t="shared" si="74"/>
        <v>67.97</v>
      </c>
      <c r="J823" t="s">
        <v>21</v>
      </c>
      <c r="K823" t="s">
        <v>22</v>
      </c>
      <c r="L823" s="10">
        <v>1488261600</v>
      </c>
      <c r="M823" s="6">
        <f t="shared" si="75"/>
        <v>42794.25</v>
      </c>
      <c r="N823" s="10">
        <v>1489381200</v>
      </c>
      <c r="O823" s="6">
        <f t="shared" si="76"/>
        <v>42807.208333333328</v>
      </c>
      <c r="P823" t="b">
        <v>0</v>
      </c>
      <c r="Q823" t="b">
        <v>0</v>
      </c>
      <c r="R823" t="s">
        <v>42</v>
      </c>
      <c r="S823" t="str">
        <f t="shared" si="77"/>
        <v>film &amp; video</v>
      </c>
      <c r="T823" t="str">
        <f t="shared" si="78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3"/>
        <v>350</v>
      </c>
      <c r="G824" t="s">
        <v>20</v>
      </c>
      <c r="H824">
        <v>2100</v>
      </c>
      <c r="I824">
        <f t="shared" si="74"/>
        <v>89.99</v>
      </c>
      <c r="J824" t="s">
        <v>21</v>
      </c>
      <c r="K824" t="s">
        <v>22</v>
      </c>
      <c r="L824" s="10">
        <v>1393567200</v>
      </c>
      <c r="M824" s="6">
        <f t="shared" si="75"/>
        <v>41698.25</v>
      </c>
      <c r="N824" s="10">
        <v>1395032400</v>
      </c>
      <c r="O824" s="6">
        <f t="shared" si="76"/>
        <v>41715.208333333336</v>
      </c>
      <c r="P824" t="b">
        <v>0</v>
      </c>
      <c r="Q824" t="b">
        <v>0</v>
      </c>
      <c r="R824" t="s">
        <v>23</v>
      </c>
      <c r="S824" t="str">
        <f t="shared" si="77"/>
        <v>music</v>
      </c>
      <c r="T824" t="str">
        <f t="shared" si="78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3"/>
        <v>357</v>
      </c>
      <c r="G825" t="s">
        <v>20</v>
      </c>
      <c r="H825">
        <v>252</v>
      </c>
      <c r="I825">
        <f t="shared" si="74"/>
        <v>58.1</v>
      </c>
      <c r="J825" t="s">
        <v>21</v>
      </c>
      <c r="K825" t="s">
        <v>22</v>
      </c>
      <c r="L825" s="10">
        <v>1410325200</v>
      </c>
      <c r="M825" s="6">
        <f t="shared" si="75"/>
        <v>41892.208333333336</v>
      </c>
      <c r="N825" s="10">
        <v>1412485200</v>
      </c>
      <c r="O825" s="6">
        <f t="shared" si="76"/>
        <v>41917.208333333336</v>
      </c>
      <c r="P825" t="b">
        <v>1</v>
      </c>
      <c r="Q825" t="b">
        <v>1</v>
      </c>
      <c r="R825" t="s">
        <v>23</v>
      </c>
      <c r="S825" t="str">
        <f t="shared" si="77"/>
        <v>music</v>
      </c>
      <c r="T825" t="str">
        <f t="shared" si="78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3"/>
        <v>126</v>
      </c>
      <c r="G826" t="s">
        <v>20</v>
      </c>
      <c r="H826">
        <v>1280</v>
      </c>
      <c r="I826">
        <f t="shared" si="74"/>
        <v>84</v>
      </c>
      <c r="J826" t="s">
        <v>21</v>
      </c>
      <c r="K826" t="s">
        <v>22</v>
      </c>
      <c r="L826" s="10">
        <v>1276923600</v>
      </c>
      <c r="M826" s="6">
        <f t="shared" si="75"/>
        <v>40348.208333333336</v>
      </c>
      <c r="N826" s="10">
        <v>1279688400</v>
      </c>
      <c r="O826" s="6">
        <f t="shared" si="76"/>
        <v>40380.208333333336</v>
      </c>
      <c r="P826" t="b">
        <v>0</v>
      </c>
      <c r="Q826" t="b">
        <v>1</v>
      </c>
      <c r="R826" t="s">
        <v>68</v>
      </c>
      <c r="S826" t="str">
        <f t="shared" si="77"/>
        <v>publishing</v>
      </c>
      <c r="T826" t="str">
        <f t="shared" si="78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3"/>
        <v>388</v>
      </c>
      <c r="G827" t="s">
        <v>20</v>
      </c>
      <c r="H827">
        <v>157</v>
      </c>
      <c r="I827">
        <f t="shared" si="74"/>
        <v>88.85</v>
      </c>
      <c r="J827" t="s">
        <v>40</v>
      </c>
      <c r="K827" t="s">
        <v>41</v>
      </c>
      <c r="L827" s="10">
        <v>1500958800</v>
      </c>
      <c r="M827" s="6">
        <f t="shared" si="75"/>
        <v>42941.208333333328</v>
      </c>
      <c r="N827" s="10">
        <v>1501995600</v>
      </c>
      <c r="O827" s="6">
        <f t="shared" si="76"/>
        <v>42953.208333333328</v>
      </c>
      <c r="P827" t="b">
        <v>0</v>
      </c>
      <c r="Q827" t="b">
        <v>0</v>
      </c>
      <c r="R827" t="s">
        <v>100</v>
      </c>
      <c r="S827" t="str">
        <f t="shared" si="77"/>
        <v>film &amp; video</v>
      </c>
      <c r="T827" t="str">
        <f t="shared" si="78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3"/>
        <v>457</v>
      </c>
      <c r="G828" t="s">
        <v>20</v>
      </c>
      <c r="H828">
        <v>194</v>
      </c>
      <c r="I828">
        <f t="shared" si="74"/>
        <v>65.959999999999994</v>
      </c>
      <c r="J828" t="s">
        <v>21</v>
      </c>
      <c r="K828" t="s">
        <v>22</v>
      </c>
      <c r="L828" s="10">
        <v>1292220000</v>
      </c>
      <c r="M828" s="6">
        <f t="shared" si="75"/>
        <v>40525.25</v>
      </c>
      <c r="N828" s="10">
        <v>1294639200</v>
      </c>
      <c r="O828" s="6">
        <f t="shared" si="76"/>
        <v>40553.25</v>
      </c>
      <c r="P828" t="b">
        <v>0</v>
      </c>
      <c r="Q828" t="b">
        <v>1</v>
      </c>
      <c r="R828" t="s">
        <v>33</v>
      </c>
      <c r="S828" t="str">
        <f t="shared" si="77"/>
        <v>theater</v>
      </c>
      <c r="T828" t="str">
        <f t="shared" si="78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3"/>
        <v>267</v>
      </c>
      <c r="G829" t="s">
        <v>20</v>
      </c>
      <c r="H829">
        <v>82</v>
      </c>
      <c r="I829">
        <f t="shared" si="74"/>
        <v>74.8</v>
      </c>
      <c r="J829" t="s">
        <v>26</v>
      </c>
      <c r="K829" t="s">
        <v>27</v>
      </c>
      <c r="L829" s="10">
        <v>1304398800</v>
      </c>
      <c r="M829" s="6">
        <f t="shared" si="75"/>
        <v>40666.208333333336</v>
      </c>
      <c r="N829" s="10">
        <v>1305435600</v>
      </c>
      <c r="O829" s="6">
        <f t="shared" si="76"/>
        <v>40678.208333333336</v>
      </c>
      <c r="P829" t="b">
        <v>0</v>
      </c>
      <c r="Q829" t="b">
        <v>1</v>
      </c>
      <c r="R829" t="s">
        <v>53</v>
      </c>
      <c r="S829" t="str">
        <f t="shared" si="77"/>
        <v>film &amp; video</v>
      </c>
      <c r="T829" t="str">
        <f t="shared" si="78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3"/>
        <v>69</v>
      </c>
      <c r="G830" t="s">
        <v>14</v>
      </c>
      <c r="H830">
        <v>70</v>
      </c>
      <c r="I830">
        <f t="shared" si="74"/>
        <v>69.989999999999995</v>
      </c>
      <c r="J830" t="s">
        <v>21</v>
      </c>
      <c r="K830" t="s">
        <v>22</v>
      </c>
      <c r="L830" s="10">
        <v>1535432400</v>
      </c>
      <c r="M830" s="6">
        <f t="shared" si="75"/>
        <v>43340.208333333328</v>
      </c>
      <c r="N830" s="10">
        <v>1537592400</v>
      </c>
      <c r="O830" s="6">
        <f t="shared" si="76"/>
        <v>43365.208333333328</v>
      </c>
      <c r="P830" t="b">
        <v>0</v>
      </c>
      <c r="Q830" t="b">
        <v>0</v>
      </c>
      <c r="R830" t="s">
        <v>33</v>
      </c>
      <c r="S830" t="str">
        <f t="shared" si="77"/>
        <v>theater</v>
      </c>
      <c r="T830" t="str">
        <f t="shared" si="78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3"/>
        <v>51</v>
      </c>
      <c r="G831" t="s">
        <v>14</v>
      </c>
      <c r="H831">
        <v>154</v>
      </c>
      <c r="I831">
        <f t="shared" si="74"/>
        <v>32.01</v>
      </c>
      <c r="J831" t="s">
        <v>21</v>
      </c>
      <c r="K831" t="s">
        <v>22</v>
      </c>
      <c r="L831" s="10">
        <v>1433826000</v>
      </c>
      <c r="M831" s="6">
        <f t="shared" si="75"/>
        <v>42164.208333333328</v>
      </c>
      <c r="N831" s="10">
        <v>1435122000</v>
      </c>
      <c r="O831" s="6">
        <f t="shared" si="76"/>
        <v>42179.208333333328</v>
      </c>
      <c r="P831" t="b">
        <v>0</v>
      </c>
      <c r="Q831" t="b">
        <v>0</v>
      </c>
      <c r="R831" t="s">
        <v>33</v>
      </c>
      <c r="S831" t="str">
        <f t="shared" si="77"/>
        <v>theater</v>
      </c>
      <c r="T831" t="str">
        <f t="shared" si="78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3"/>
        <v>1</v>
      </c>
      <c r="G832" t="s">
        <v>14</v>
      </c>
      <c r="H832">
        <v>22</v>
      </c>
      <c r="I832">
        <f t="shared" si="74"/>
        <v>64.73</v>
      </c>
      <c r="J832" t="s">
        <v>21</v>
      </c>
      <c r="K832" t="s">
        <v>22</v>
      </c>
      <c r="L832" s="10">
        <v>1514959200</v>
      </c>
      <c r="M832" s="6">
        <f t="shared" si="75"/>
        <v>43103.25</v>
      </c>
      <c r="N832" s="10">
        <v>1520056800</v>
      </c>
      <c r="O832" s="6">
        <f t="shared" si="76"/>
        <v>43162.25</v>
      </c>
      <c r="P832" t="b">
        <v>0</v>
      </c>
      <c r="Q832" t="b">
        <v>0</v>
      </c>
      <c r="R832" t="s">
        <v>33</v>
      </c>
      <c r="S832" t="str">
        <f t="shared" si="77"/>
        <v>theater</v>
      </c>
      <c r="T832" t="str">
        <f t="shared" si="78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3"/>
        <v>109</v>
      </c>
      <c r="G833" t="s">
        <v>20</v>
      </c>
      <c r="H833">
        <v>4233</v>
      </c>
      <c r="I833">
        <f t="shared" si="74"/>
        <v>25</v>
      </c>
      <c r="J833" t="s">
        <v>21</v>
      </c>
      <c r="K833" t="s">
        <v>22</v>
      </c>
      <c r="L833" s="10">
        <v>1332738000</v>
      </c>
      <c r="M833" s="6">
        <f t="shared" si="75"/>
        <v>40994.208333333336</v>
      </c>
      <c r="N833" s="10">
        <v>1335675600</v>
      </c>
      <c r="O833" s="6">
        <f t="shared" si="76"/>
        <v>41028.208333333336</v>
      </c>
      <c r="P833" t="b">
        <v>0</v>
      </c>
      <c r="Q833" t="b">
        <v>0</v>
      </c>
      <c r="R833" t="s">
        <v>122</v>
      </c>
      <c r="S833" t="str">
        <f t="shared" si="77"/>
        <v>photography</v>
      </c>
      <c r="T833" t="str">
        <f t="shared" si="78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3"/>
        <v>315</v>
      </c>
      <c r="G834" t="s">
        <v>20</v>
      </c>
      <c r="H834">
        <v>1297</v>
      </c>
      <c r="I834">
        <f t="shared" si="74"/>
        <v>104.98</v>
      </c>
      <c r="J834" t="s">
        <v>36</v>
      </c>
      <c r="K834" t="s">
        <v>37</v>
      </c>
      <c r="L834" s="10">
        <v>1445490000</v>
      </c>
      <c r="M834" s="6">
        <f t="shared" si="75"/>
        <v>42299.208333333328</v>
      </c>
      <c r="N834" s="10">
        <v>1448431200</v>
      </c>
      <c r="O834" s="6">
        <f t="shared" si="76"/>
        <v>42333.25</v>
      </c>
      <c r="P834" t="b">
        <v>1</v>
      </c>
      <c r="Q834" t="b">
        <v>0</v>
      </c>
      <c r="R834" t="s">
        <v>206</v>
      </c>
      <c r="S834" t="str">
        <f t="shared" si="77"/>
        <v>publishing</v>
      </c>
      <c r="T834" t="str">
        <f t="shared" si="78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9">ROUND((E835/D835)*100,0)</f>
        <v>158</v>
      </c>
      <c r="G835" t="s">
        <v>20</v>
      </c>
      <c r="H835">
        <v>165</v>
      </c>
      <c r="I835">
        <f t="shared" ref="I835:I898" si="80">IF(H835=0,0,ROUND(E835/H835,2))</f>
        <v>64.989999999999995</v>
      </c>
      <c r="J835" t="s">
        <v>36</v>
      </c>
      <c r="K835" t="s">
        <v>37</v>
      </c>
      <c r="L835" s="10">
        <v>1297663200</v>
      </c>
      <c r="M835" s="6">
        <f t="shared" ref="M835:M898" si="81">(((L835/60)/60)/24)+DATE(1970,1,1)</f>
        <v>40588.25</v>
      </c>
      <c r="N835" s="10">
        <v>1298613600</v>
      </c>
      <c r="O835" s="6">
        <f t="shared" ref="O835:O898" si="82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3">LEFT(R835,SEARCH("/",R835)-1)</f>
        <v>publishing</v>
      </c>
      <c r="T835" t="str">
        <f t="shared" ref="T835:T898" si="84">RIGHT(R835,LEN(R835)-SEARCH("/",R835))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9"/>
        <v>154</v>
      </c>
      <c r="G836" t="s">
        <v>20</v>
      </c>
      <c r="H836">
        <v>119</v>
      </c>
      <c r="I836">
        <f t="shared" si="80"/>
        <v>94.35</v>
      </c>
      <c r="J836" t="s">
        <v>21</v>
      </c>
      <c r="K836" t="s">
        <v>22</v>
      </c>
      <c r="L836" s="10">
        <v>1371963600</v>
      </c>
      <c r="M836" s="6">
        <f t="shared" si="81"/>
        <v>41448.208333333336</v>
      </c>
      <c r="N836" s="10">
        <v>1372482000</v>
      </c>
      <c r="O836" s="6">
        <f t="shared" si="82"/>
        <v>41454.208333333336</v>
      </c>
      <c r="P836" t="b">
        <v>0</v>
      </c>
      <c r="Q836" t="b">
        <v>0</v>
      </c>
      <c r="R836" t="s">
        <v>33</v>
      </c>
      <c r="S836" t="str">
        <f t="shared" si="83"/>
        <v>theater</v>
      </c>
      <c r="T836" t="str">
        <f t="shared" si="84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9"/>
        <v>90</v>
      </c>
      <c r="G837" t="s">
        <v>14</v>
      </c>
      <c r="H837">
        <v>1758</v>
      </c>
      <c r="I837">
        <f t="shared" si="80"/>
        <v>44</v>
      </c>
      <c r="J837" t="s">
        <v>21</v>
      </c>
      <c r="K837" t="s">
        <v>22</v>
      </c>
      <c r="L837" s="10">
        <v>1425103200</v>
      </c>
      <c r="M837" s="6">
        <f t="shared" si="81"/>
        <v>42063.25</v>
      </c>
      <c r="N837" s="10">
        <v>1425621600</v>
      </c>
      <c r="O837" s="6">
        <f t="shared" si="82"/>
        <v>42069.25</v>
      </c>
      <c r="P837" t="b">
        <v>0</v>
      </c>
      <c r="Q837" t="b">
        <v>0</v>
      </c>
      <c r="R837" t="s">
        <v>28</v>
      </c>
      <c r="S837" t="str">
        <f t="shared" si="83"/>
        <v>technology</v>
      </c>
      <c r="T837" t="str">
        <f t="shared" si="84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9"/>
        <v>75</v>
      </c>
      <c r="G838" t="s">
        <v>14</v>
      </c>
      <c r="H838">
        <v>94</v>
      </c>
      <c r="I838">
        <f t="shared" si="80"/>
        <v>64.739999999999995</v>
      </c>
      <c r="J838" t="s">
        <v>21</v>
      </c>
      <c r="K838" t="s">
        <v>22</v>
      </c>
      <c r="L838" s="10">
        <v>1265349600</v>
      </c>
      <c r="M838" s="6">
        <f t="shared" si="81"/>
        <v>40214.25</v>
      </c>
      <c r="N838" s="10">
        <v>1266300000</v>
      </c>
      <c r="O838" s="6">
        <f t="shared" si="82"/>
        <v>40225.25</v>
      </c>
      <c r="P838" t="b">
        <v>0</v>
      </c>
      <c r="Q838" t="b">
        <v>0</v>
      </c>
      <c r="R838" t="s">
        <v>60</v>
      </c>
      <c r="S838" t="str">
        <f t="shared" si="83"/>
        <v>music</v>
      </c>
      <c r="T838" t="str">
        <f t="shared" si="84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9"/>
        <v>853</v>
      </c>
      <c r="G839" t="s">
        <v>20</v>
      </c>
      <c r="H839">
        <v>1797</v>
      </c>
      <c r="I839">
        <f t="shared" si="80"/>
        <v>84.01</v>
      </c>
      <c r="J839" t="s">
        <v>21</v>
      </c>
      <c r="K839" t="s">
        <v>22</v>
      </c>
      <c r="L839" s="10">
        <v>1301202000</v>
      </c>
      <c r="M839" s="6">
        <f t="shared" si="81"/>
        <v>40629.208333333336</v>
      </c>
      <c r="N839" s="10">
        <v>1305867600</v>
      </c>
      <c r="O839" s="6">
        <f t="shared" si="82"/>
        <v>40683.208333333336</v>
      </c>
      <c r="P839" t="b">
        <v>0</v>
      </c>
      <c r="Q839" t="b">
        <v>0</v>
      </c>
      <c r="R839" t="s">
        <v>159</v>
      </c>
      <c r="S839" t="str">
        <f t="shared" si="83"/>
        <v>music</v>
      </c>
      <c r="T839" t="str">
        <f t="shared" si="84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9"/>
        <v>139</v>
      </c>
      <c r="G840" t="s">
        <v>20</v>
      </c>
      <c r="H840">
        <v>261</v>
      </c>
      <c r="I840">
        <f t="shared" si="80"/>
        <v>34.06</v>
      </c>
      <c r="J840" t="s">
        <v>21</v>
      </c>
      <c r="K840" t="s">
        <v>22</v>
      </c>
      <c r="L840" s="10">
        <v>1538024400</v>
      </c>
      <c r="M840" s="6">
        <f t="shared" si="81"/>
        <v>43370.208333333328</v>
      </c>
      <c r="N840" s="10">
        <v>1538802000</v>
      </c>
      <c r="O840" s="6">
        <f t="shared" si="82"/>
        <v>43379.208333333328</v>
      </c>
      <c r="P840" t="b">
        <v>0</v>
      </c>
      <c r="Q840" t="b">
        <v>0</v>
      </c>
      <c r="R840" t="s">
        <v>33</v>
      </c>
      <c r="S840" t="str">
        <f t="shared" si="83"/>
        <v>theater</v>
      </c>
      <c r="T840" t="str">
        <f t="shared" si="84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9"/>
        <v>190</v>
      </c>
      <c r="G841" t="s">
        <v>20</v>
      </c>
      <c r="H841">
        <v>157</v>
      </c>
      <c r="I841">
        <f t="shared" si="80"/>
        <v>93.27</v>
      </c>
      <c r="J841" t="s">
        <v>21</v>
      </c>
      <c r="K841" t="s">
        <v>22</v>
      </c>
      <c r="L841" s="10">
        <v>1395032400</v>
      </c>
      <c r="M841" s="6">
        <f t="shared" si="81"/>
        <v>41715.208333333336</v>
      </c>
      <c r="N841" s="10">
        <v>1398920400</v>
      </c>
      <c r="O841" s="6">
        <f t="shared" si="82"/>
        <v>41760.208333333336</v>
      </c>
      <c r="P841" t="b">
        <v>0</v>
      </c>
      <c r="Q841" t="b">
        <v>1</v>
      </c>
      <c r="R841" t="s">
        <v>42</v>
      </c>
      <c r="S841" t="str">
        <f t="shared" si="83"/>
        <v>film &amp; video</v>
      </c>
      <c r="T841" t="str">
        <f t="shared" si="84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9"/>
        <v>100</v>
      </c>
      <c r="G842" t="s">
        <v>20</v>
      </c>
      <c r="H842">
        <v>3533</v>
      </c>
      <c r="I842">
        <f t="shared" si="80"/>
        <v>33</v>
      </c>
      <c r="J842" t="s">
        <v>21</v>
      </c>
      <c r="K842" t="s">
        <v>22</v>
      </c>
      <c r="L842" s="10">
        <v>1405486800</v>
      </c>
      <c r="M842" s="6">
        <f t="shared" si="81"/>
        <v>41836.208333333336</v>
      </c>
      <c r="N842" s="10">
        <v>1405659600</v>
      </c>
      <c r="O842" s="6">
        <f t="shared" si="82"/>
        <v>41838.208333333336</v>
      </c>
      <c r="P842" t="b">
        <v>0</v>
      </c>
      <c r="Q842" t="b">
        <v>1</v>
      </c>
      <c r="R842" t="s">
        <v>33</v>
      </c>
      <c r="S842" t="str">
        <f t="shared" si="83"/>
        <v>theater</v>
      </c>
      <c r="T842" t="str">
        <f t="shared" si="84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9"/>
        <v>143</v>
      </c>
      <c r="G843" t="s">
        <v>20</v>
      </c>
      <c r="H843">
        <v>155</v>
      </c>
      <c r="I843">
        <f t="shared" si="80"/>
        <v>83.81</v>
      </c>
      <c r="J843" t="s">
        <v>21</v>
      </c>
      <c r="K843" t="s">
        <v>22</v>
      </c>
      <c r="L843" s="10">
        <v>1455861600</v>
      </c>
      <c r="M843" s="6">
        <f t="shared" si="81"/>
        <v>42419.25</v>
      </c>
      <c r="N843" s="10">
        <v>1457244000</v>
      </c>
      <c r="O843" s="6">
        <f t="shared" si="82"/>
        <v>42435.25</v>
      </c>
      <c r="P843" t="b">
        <v>0</v>
      </c>
      <c r="Q843" t="b">
        <v>0</v>
      </c>
      <c r="R843" t="s">
        <v>28</v>
      </c>
      <c r="S843" t="str">
        <f t="shared" si="83"/>
        <v>technology</v>
      </c>
      <c r="T843" t="str">
        <f t="shared" si="84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9"/>
        <v>563</v>
      </c>
      <c r="G844" t="s">
        <v>20</v>
      </c>
      <c r="H844">
        <v>132</v>
      </c>
      <c r="I844">
        <f t="shared" si="80"/>
        <v>63.99</v>
      </c>
      <c r="J844" t="s">
        <v>107</v>
      </c>
      <c r="K844" t="s">
        <v>108</v>
      </c>
      <c r="L844" s="10">
        <v>1529038800</v>
      </c>
      <c r="M844" s="6">
        <f t="shared" si="81"/>
        <v>43266.208333333328</v>
      </c>
      <c r="N844" s="10">
        <v>1529298000</v>
      </c>
      <c r="O844" s="6">
        <f t="shared" si="82"/>
        <v>43269.208333333328</v>
      </c>
      <c r="P844" t="b">
        <v>0</v>
      </c>
      <c r="Q844" t="b">
        <v>0</v>
      </c>
      <c r="R844" t="s">
        <v>65</v>
      </c>
      <c r="S844" t="str">
        <f t="shared" si="83"/>
        <v>technology</v>
      </c>
      <c r="T844" t="str">
        <f t="shared" si="84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9"/>
        <v>31</v>
      </c>
      <c r="G845" t="s">
        <v>14</v>
      </c>
      <c r="H845">
        <v>33</v>
      </c>
      <c r="I845">
        <f t="shared" si="80"/>
        <v>81.91</v>
      </c>
      <c r="J845" t="s">
        <v>21</v>
      </c>
      <c r="K845" t="s">
        <v>22</v>
      </c>
      <c r="L845" s="10">
        <v>1535259600</v>
      </c>
      <c r="M845" s="6">
        <f t="shared" si="81"/>
        <v>43338.208333333328</v>
      </c>
      <c r="N845" s="10">
        <v>1535778000</v>
      </c>
      <c r="O845" s="6">
        <f t="shared" si="82"/>
        <v>43344.208333333328</v>
      </c>
      <c r="P845" t="b">
        <v>0</v>
      </c>
      <c r="Q845" t="b">
        <v>0</v>
      </c>
      <c r="R845" t="s">
        <v>122</v>
      </c>
      <c r="S845" t="str">
        <f t="shared" si="83"/>
        <v>photography</v>
      </c>
      <c r="T845" t="str">
        <f t="shared" si="84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9"/>
        <v>99</v>
      </c>
      <c r="G846" t="s">
        <v>74</v>
      </c>
      <c r="H846">
        <v>94</v>
      </c>
      <c r="I846">
        <f t="shared" si="80"/>
        <v>93.05</v>
      </c>
      <c r="J846" t="s">
        <v>21</v>
      </c>
      <c r="K846" t="s">
        <v>22</v>
      </c>
      <c r="L846" s="10">
        <v>1327212000</v>
      </c>
      <c r="M846" s="6">
        <f t="shared" si="81"/>
        <v>40930.25</v>
      </c>
      <c r="N846" s="10">
        <v>1327471200</v>
      </c>
      <c r="O846" s="6">
        <f t="shared" si="82"/>
        <v>40933.25</v>
      </c>
      <c r="P846" t="b">
        <v>0</v>
      </c>
      <c r="Q846" t="b">
        <v>0</v>
      </c>
      <c r="R846" t="s">
        <v>42</v>
      </c>
      <c r="S846" t="str">
        <f t="shared" si="83"/>
        <v>film &amp; video</v>
      </c>
      <c r="T846" t="str">
        <f t="shared" si="84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9"/>
        <v>198</v>
      </c>
      <c r="G847" t="s">
        <v>20</v>
      </c>
      <c r="H847">
        <v>1354</v>
      </c>
      <c r="I847">
        <f t="shared" si="80"/>
        <v>101.98</v>
      </c>
      <c r="J847" t="s">
        <v>40</v>
      </c>
      <c r="K847" t="s">
        <v>41</v>
      </c>
      <c r="L847" s="10">
        <v>1526360400</v>
      </c>
      <c r="M847" s="6">
        <f t="shared" si="81"/>
        <v>43235.208333333328</v>
      </c>
      <c r="N847" s="10">
        <v>1529557200</v>
      </c>
      <c r="O847" s="6">
        <f t="shared" si="82"/>
        <v>43272.208333333328</v>
      </c>
      <c r="P847" t="b">
        <v>0</v>
      </c>
      <c r="Q847" t="b">
        <v>0</v>
      </c>
      <c r="R847" t="s">
        <v>28</v>
      </c>
      <c r="S847" t="str">
        <f t="shared" si="83"/>
        <v>technology</v>
      </c>
      <c r="T847" t="str">
        <f t="shared" si="84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9"/>
        <v>509</v>
      </c>
      <c r="G848" t="s">
        <v>20</v>
      </c>
      <c r="H848">
        <v>48</v>
      </c>
      <c r="I848">
        <f t="shared" si="80"/>
        <v>105.94</v>
      </c>
      <c r="J848" t="s">
        <v>21</v>
      </c>
      <c r="K848" t="s">
        <v>22</v>
      </c>
      <c r="L848" s="10">
        <v>1532149200</v>
      </c>
      <c r="M848" s="6">
        <f t="shared" si="81"/>
        <v>43302.208333333328</v>
      </c>
      <c r="N848" s="10">
        <v>1535259600</v>
      </c>
      <c r="O848" s="6">
        <f t="shared" si="82"/>
        <v>43338.208333333328</v>
      </c>
      <c r="P848" t="b">
        <v>1</v>
      </c>
      <c r="Q848" t="b">
        <v>1</v>
      </c>
      <c r="R848" t="s">
        <v>28</v>
      </c>
      <c r="S848" t="str">
        <f t="shared" si="83"/>
        <v>technology</v>
      </c>
      <c r="T848" t="str">
        <f t="shared" si="84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9"/>
        <v>238</v>
      </c>
      <c r="G849" t="s">
        <v>20</v>
      </c>
      <c r="H849">
        <v>110</v>
      </c>
      <c r="I849">
        <f t="shared" si="80"/>
        <v>101.58</v>
      </c>
      <c r="J849" t="s">
        <v>21</v>
      </c>
      <c r="K849" t="s">
        <v>22</v>
      </c>
      <c r="L849" s="10">
        <v>1515304800</v>
      </c>
      <c r="M849" s="6">
        <f t="shared" si="81"/>
        <v>43107.25</v>
      </c>
      <c r="N849" s="10">
        <v>1515564000</v>
      </c>
      <c r="O849" s="6">
        <f t="shared" si="82"/>
        <v>43110.25</v>
      </c>
      <c r="P849" t="b">
        <v>0</v>
      </c>
      <c r="Q849" t="b">
        <v>0</v>
      </c>
      <c r="R849" t="s">
        <v>17</v>
      </c>
      <c r="S849" t="str">
        <f t="shared" si="83"/>
        <v>food</v>
      </c>
      <c r="T849" t="str">
        <f t="shared" si="84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9"/>
        <v>338</v>
      </c>
      <c r="G850" t="s">
        <v>20</v>
      </c>
      <c r="H850">
        <v>172</v>
      </c>
      <c r="I850">
        <f t="shared" si="80"/>
        <v>62.97</v>
      </c>
      <c r="J850" t="s">
        <v>21</v>
      </c>
      <c r="K850" t="s">
        <v>22</v>
      </c>
      <c r="L850" s="10">
        <v>1276318800</v>
      </c>
      <c r="M850" s="6">
        <f t="shared" si="81"/>
        <v>40341.208333333336</v>
      </c>
      <c r="N850" s="10">
        <v>1277096400</v>
      </c>
      <c r="O850" s="6">
        <f t="shared" si="82"/>
        <v>40350.208333333336</v>
      </c>
      <c r="P850" t="b">
        <v>0</v>
      </c>
      <c r="Q850" t="b">
        <v>0</v>
      </c>
      <c r="R850" t="s">
        <v>53</v>
      </c>
      <c r="S850" t="str">
        <f t="shared" si="83"/>
        <v>film &amp; video</v>
      </c>
      <c r="T850" t="str">
        <f t="shared" si="84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9"/>
        <v>133</v>
      </c>
      <c r="G851" t="s">
        <v>20</v>
      </c>
      <c r="H851">
        <v>307</v>
      </c>
      <c r="I851">
        <f t="shared" si="80"/>
        <v>29.05</v>
      </c>
      <c r="J851" t="s">
        <v>21</v>
      </c>
      <c r="K851" t="s">
        <v>22</v>
      </c>
      <c r="L851" s="10">
        <v>1328767200</v>
      </c>
      <c r="M851" s="6">
        <f t="shared" si="81"/>
        <v>40948.25</v>
      </c>
      <c r="N851" s="10">
        <v>1329026400</v>
      </c>
      <c r="O851" s="6">
        <f t="shared" si="82"/>
        <v>40951.25</v>
      </c>
      <c r="P851" t="b">
        <v>0</v>
      </c>
      <c r="Q851" t="b">
        <v>1</v>
      </c>
      <c r="R851" t="s">
        <v>60</v>
      </c>
      <c r="S851" t="str">
        <f t="shared" si="83"/>
        <v>music</v>
      </c>
      <c r="T851" t="str">
        <f t="shared" si="84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9"/>
        <v>1</v>
      </c>
      <c r="G852" t="s">
        <v>14</v>
      </c>
      <c r="H852">
        <v>1</v>
      </c>
      <c r="I852">
        <f t="shared" si="80"/>
        <v>1</v>
      </c>
      <c r="J852" t="s">
        <v>21</v>
      </c>
      <c r="K852" t="s">
        <v>22</v>
      </c>
      <c r="L852" s="10">
        <v>1321682400</v>
      </c>
      <c r="M852" s="6">
        <f t="shared" si="81"/>
        <v>40866.25</v>
      </c>
      <c r="N852" s="10">
        <v>1322978400</v>
      </c>
      <c r="O852" s="6">
        <f t="shared" si="82"/>
        <v>40881.25</v>
      </c>
      <c r="P852" t="b">
        <v>1</v>
      </c>
      <c r="Q852" t="b">
        <v>0</v>
      </c>
      <c r="R852" t="s">
        <v>23</v>
      </c>
      <c r="S852" t="str">
        <f t="shared" si="83"/>
        <v>music</v>
      </c>
      <c r="T852" t="str">
        <f t="shared" si="84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9"/>
        <v>208</v>
      </c>
      <c r="G853" t="s">
        <v>20</v>
      </c>
      <c r="H853">
        <v>160</v>
      </c>
      <c r="I853">
        <f t="shared" si="80"/>
        <v>77.930000000000007</v>
      </c>
      <c r="J853" t="s">
        <v>21</v>
      </c>
      <c r="K853" t="s">
        <v>22</v>
      </c>
      <c r="L853" s="10">
        <v>1335934800</v>
      </c>
      <c r="M853" s="6">
        <f t="shared" si="81"/>
        <v>41031.208333333336</v>
      </c>
      <c r="N853" s="10">
        <v>1338786000</v>
      </c>
      <c r="O853" s="6">
        <f t="shared" si="82"/>
        <v>41064.208333333336</v>
      </c>
      <c r="P853" t="b">
        <v>0</v>
      </c>
      <c r="Q853" t="b">
        <v>0</v>
      </c>
      <c r="R853" t="s">
        <v>50</v>
      </c>
      <c r="S853" t="str">
        <f t="shared" si="83"/>
        <v>music</v>
      </c>
      <c r="T853" t="str">
        <f t="shared" si="84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9"/>
        <v>51</v>
      </c>
      <c r="G854" t="s">
        <v>14</v>
      </c>
      <c r="H854">
        <v>31</v>
      </c>
      <c r="I854">
        <f t="shared" si="80"/>
        <v>80.81</v>
      </c>
      <c r="J854" t="s">
        <v>21</v>
      </c>
      <c r="K854" t="s">
        <v>22</v>
      </c>
      <c r="L854" s="10">
        <v>1310792400</v>
      </c>
      <c r="M854" s="6">
        <f t="shared" si="81"/>
        <v>40740.208333333336</v>
      </c>
      <c r="N854" s="10">
        <v>1311656400</v>
      </c>
      <c r="O854" s="6">
        <f t="shared" si="82"/>
        <v>40750.208333333336</v>
      </c>
      <c r="P854" t="b">
        <v>0</v>
      </c>
      <c r="Q854" t="b">
        <v>1</v>
      </c>
      <c r="R854" t="s">
        <v>89</v>
      </c>
      <c r="S854" t="str">
        <f t="shared" si="83"/>
        <v>games</v>
      </c>
      <c r="T854" t="str">
        <f t="shared" si="84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9"/>
        <v>652</v>
      </c>
      <c r="G855" t="s">
        <v>20</v>
      </c>
      <c r="H855">
        <v>1467</v>
      </c>
      <c r="I855">
        <f t="shared" si="80"/>
        <v>76.010000000000005</v>
      </c>
      <c r="J855" t="s">
        <v>15</v>
      </c>
      <c r="K855" t="s">
        <v>16</v>
      </c>
      <c r="L855" s="10">
        <v>1308546000</v>
      </c>
      <c r="M855" s="6">
        <f t="shared" si="81"/>
        <v>40714.208333333336</v>
      </c>
      <c r="N855" s="10">
        <v>1308978000</v>
      </c>
      <c r="O855" s="6">
        <f t="shared" si="82"/>
        <v>40719.208333333336</v>
      </c>
      <c r="P855" t="b">
        <v>0</v>
      </c>
      <c r="Q855" t="b">
        <v>1</v>
      </c>
      <c r="R855" t="s">
        <v>60</v>
      </c>
      <c r="S855" t="str">
        <f t="shared" si="83"/>
        <v>music</v>
      </c>
      <c r="T855" t="str">
        <f t="shared" si="84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9"/>
        <v>114</v>
      </c>
      <c r="G856" t="s">
        <v>20</v>
      </c>
      <c r="H856">
        <v>2662</v>
      </c>
      <c r="I856">
        <f t="shared" si="80"/>
        <v>72.989999999999995</v>
      </c>
      <c r="J856" t="s">
        <v>15</v>
      </c>
      <c r="K856" t="s">
        <v>16</v>
      </c>
      <c r="L856" s="10">
        <v>1574056800</v>
      </c>
      <c r="M856" s="6">
        <f t="shared" si="81"/>
        <v>43787.25</v>
      </c>
      <c r="N856" s="10">
        <v>1576389600</v>
      </c>
      <c r="O856" s="6">
        <f t="shared" si="82"/>
        <v>43814.25</v>
      </c>
      <c r="P856" t="b">
        <v>0</v>
      </c>
      <c r="Q856" t="b">
        <v>0</v>
      </c>
      <c r="R856" t="s">
        <v>119</v>
      </c>
      <c r="S856" t="str">
        <f t="shared" si="83"/>
        <v>publishing</v>
      </c>
      <c r="T856" t="str">
        <f t="shared" si="84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9"/>
        <v>102</v>
      </c>
      <c r="G857" t="s">
        <v>20</v>
      </c>
      <c r="H857">
        <v>452</v>
      </c>
      <c r="I857">
        <f t="shared" si="80"/>
        <v>53</v>
      </c>
      <c r="J857" t="s">
        <v>26</v>
      </c>
      <c r="K857" t="s">
        <v>27</v>
      </c>
      <c r="L857" s="10">
        <v>1308373200</v>
      </c>
      <c r="M857" s="6">
        <f t="shared" si="81"/>
        <v>40712.208333333336</v>
      </c>
      <c r="N857" s="10">
        <v>1311051600</v>
      </c>
      <c r="O857" s="6">
        <f t="shared" si="82"/>
        <v>40743.208333333336</v>
      </c>
      <c r="P857" t="b">
        <v>0</v>
      </c>
      <c r="Q857" t="b">
        <v>0</v>
      </c>
      <c r="R857" t="s">
        <v>33</v>
      </c>
      <c r="S857" t="str">
        <f t="shared" si="83"/>
        <v>theater</v>
      </c>
      <c r="T857" t="str">
        <f t="shared" si="84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9"/>
        <v>357</v>
      </c>
      <c r="G858" t="s">
        <v>20</v>
      </c>
      <c r="H858">
        <v>158</v>
      </c>
      <c r="I858">
        <f t="shared" si="80"/>
        <v>54.16</v>
      </c>
      <c r="J858" t="s">
        <v>21</v>
      </c>
      <c r="K858" t="s">
        <v>22</v>
      </c>
      <c r="L858" s="10">
        <v>1335243600</v>
      </c>
      <c r="M858" s="6">
        <f t="shared" si="81"/>
        <v>41023.208333333336</v>
      </c>
      <c r="N858" s="10">
        <v>1336712400</v>
      </c>
      <c r="O858" s="6">
        <f t="shared" si="82"/>
        <v>41040.208333333336</v>
      </c>
      <c r="P858" t="b">
        <v>0</v>
      </c>
      <c r="Q858" t="b">
        <v>0</v>
      </c>
      <c r="R858" t="s">
        <v>17</v>
      </c>
      <c r="S858" t="str">
        <f t="shared" si="83"/>
        <v>food</v>
      </c>
      <c r="T858" t="str">
        <f t="shared" si="84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9"/>
        <v>140</v>
      </c>
      <c r="G859" t="s">
        <v>20</v>
      </c>
      <c r="H859">
        <v>225</v>
      </c>
      <c r="I859">
        <f t="shared" si="80"/>
        <v>32.950000000000003</v>
      </c>
      <c r="J859" t="s">
        <v>98</v>
      </c>
      <c r="K859" t="s">
        <v>99</v>
      </c>
      <c r="L859" s="10">
        <v>1328421600</v>
      </c>
      <c r="M859" s="6">
        <f t="shared" si="81"/>
        <v>40944.25</v>
      </c>
      <c r="N859" s="10">
        <v>1330408800</v>
      </c>
      <c r="O859" s="6">
        <f t="shared" si="82"/>
        <v>40967.25</v>
      </c>
      <c r="P859" t="b">
        <v>1</v>
      </c>
      <c r="Q859" t="b">
        <v>0</v>
      </c>
      <c r="R859" t="s">
        <v>100</v>
      </c>
      <c r="S859" t="str">
        <f t="shared" si="83"/>
        <v>film &amp; video</v>
      </c>
      <c r="T859" t="str">
        <f t="shared" si="84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9"/>
        <v>69</v>
      </c>
      <c r="G860" t="s">
        <v>14</v>
      </c>
      <c r="H860">
        <v>35</v>
      </c>
      <c r="I860">
        <f t="shared" si="80"/>
        <v>79.37</v>
      </c>
      <c r="J860" t="s">
        <v>21</v>
      </c>
      <c r="K860" t="s">
        <v>22</v>
      </c>
      <c r="L860" s="10">
        <v>1524286800</v>
      </c>
      <c r="M860" s="6">
        <f t="shared" si="81"/>
        <v>43211.208333333328</v>
      </c>
      <c r="N860" s="10">
        <v>1524891600</v>
      </c>
      <c r="O860" s="6">
        <f t="shared" si="82"/>
        <v>43218.208333333328</v>
      </c>
      <c r="P860" t="b">
        <v>1</v>
      </c>
      <c r="Q860" t="b">
        <v>0</v>
      </c>
      <c r="R860" t="s">
        <v>17</v>
      </c>
      <c r="S860" t="str">
        <f t="shared" si="83"/>
        <v>food</v>
      </c>
      <c r="T860" t="str">
        <f t="shared" si="84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9"/>
        <v>36</v>
      </c>
      <c r="G861" t="s">
        <v>14</v>
      </c>
      <c r="H861">
        <v>63</v>
      </c>
      <c r="I861">
        <f t="shared" si="80"/>
        <v>41.17</v>
      </c>
      <c r="J861" t="s">
        <v>21</v>
      </c>
      <c r="K861" t="s">
        <v>22</v>
      </c>
      <c r="L861" s="10">
        <v>1362117600</v>
      </c>
      <c r="M861" s="6">
        <f t="shared" si="81"/>
        <v>41334.25</v>
      </c>
      <c r="N861" s="10">
        <v>1363669200</v>
      </c>
      <c r="O861" s="6">
        <f t="shared" si="82"/>
        <v>41352.208333333336</v>
      </c>
      <c r="P861" t="b">
        <v>0</v>
      </c>
      <c r="Q861" t="b">
        <v>1</v>
      </c>
      <c r="R861" t="s">
        <v>33</v>
      </c>
      <c r="S861" t="str">
        <f t="shared" si="83"/>
        <v>theater</v>
      </c>
      <c r="T861" t="str">
        <f t="shared" si="84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9"/>
        <v>252</v>
      </c>
      <c r="G862" t="s">
        <v>20</v>
      </c>
      <c r="H862">
        <v>65</v>
      </c>
      <c r="I862">
        <f t="shared" si="80"/>
        <v>77.430000000000007</v>
      </c>
      <c r="J862" t="s">
        <v>21</v>
      </c>
      <c r="K862" t="s">
        <v>22</v>
      </c>
      <c r="L862" s="10">
        <v>1550556000</v>
      </c>
      <c r="M862" s="6">
        <f t="shared" si="81"/>
        <v>43515.25</v>
      </c>
      <c r="N862" s="10">
        <v>1551420000</v>
      </c>
      <c r="O862" s="6">
        <f t="shared" si="82"/>
        <v>43525.25</v>
      </c>
      <c r="P862" t="b">
        <v>0</v>
      </c>
      <c r="Q862" t="b">
        <v>1</v>
      </c>
      <c r="R862" t="s">
        <v>65</v>
      </c>
      <c r="S862" t="str">
        <f t="shared" si="83"/>
        <v>technology</v>
      </c>
      <c r="T862" t="str">
        <f t="shared" si="84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9"/>
        <v>106</v>
      </c>
      <c r="G863" t="s">
        <v>20</v>
      </c>
      <c r="H863">
        <v>163</v>
      </c>
      <c r="I863">
        <f t="shared" si="80"/>
        <v>57.16</v>
      </c>
      <c r="J863" t="s">
        <v>21</v>
      </c>
      <c r="K863" t="s">
        <v>22</v>
      </c>
      <c r="L863" s="10">
        <v>1269147600</v>
      </c>
      <c r="M863" s="6">
        <f t="shared" si="81"/>
        <v>40258.208333333336</v>
      </c>
      <c r="N863" s="10">
        <v>1269838800</v>
      </c>
      <c r="O863" s="6">
        <f t="shared" si="82"/>
        <v>40266.208333333336</v>
      </c>
      <c r="P863" t="b">
        <v>0</v>
      </c>
      <c r="Q863" t="b">
        <v>0</v>
      </c>
      <c r="R863" t="s">
        <v>33</v>
      </c>
      <c r="S863" t="str">
        <f t="shared" si="83"/>
        <v>theater</v>
      </c>
      <c r="T863" t="str">
        <f t="shared" si="84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9"/>
        <v>187</v>
      </c>
      <c r="G864" t="s">
        <v>20</v>
      </c>
      <c r="H864">
        <v>85</v>
      </c>
      <c r="I864">
        <f t="shared" si="80"/>
        <v>77.180000000000007</v>
      </c>
      <c r="J864" t="s">
        <v>21</v>
      </c>
      <c r="K864" t="s">
        <v>22</v>
      </c>
      <c r="L864" s="10">
        <v>1312174800</v>
      </c>
      <c r="M864" s="6">
        <f t="shared" si="81"/>
        <v>40756.208333333336</v>
      </c>
      <c r="N864" s="10">
        <v>1312520400</v>
      </c>
      <c r="O864" s="6">
        <f t="shared" si="82"/>
        <v>40760.208333333336</v>
      </c>
      <c r="P864" t="b">
        <v>0</v>
      </c>
      <c r="Q864" t="b">
        <v>0</v>
      </c>
      <c r="R864" t="s">
        <v>33</v>
      </c>
      <c r="S864" t="str">
        <f t="shared" si="83"/>
        <v>theater</v>
      </c>
      <c r="T864" t="str">
        <f t="shared" si="84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9"/>
        <v>387</v>
      </c>
      <c r="G865" t="s">
        <v>20</v>
      </c>
      <c r="H865">
        <v>217</v>
      </c>
      <c r="I865">
        <f t="shared" si="80"/>
        <v>24.95</v>
      </c>
      <c r="J865" t="s">
        <v>21</v>
      </c>
      <c r="K865" t="s">
        <v>22</v>
      </c>
      <c r="L865" s="10">
        <v>1434517200</v>
      </c>
      <c r="M865" s="6">
        <f t="shared" si="81"/>
        <v>42172.208333333328</v>
      </c>
      <c r="N865" s="10">
        <v>1436504400</v>
      </c>
      <c r="O865" s="6">
        <f t="shared" si="82"/>
        <v>42195.208333333328</v>
      </c>
      <c r="P865" t="b">
        <v>0</v>
      </c>
      <c r="Q865" t="b">
        <v>1</v>
      </c>
      <c r="R865" t="s">
        <v>269</v>
      </c>
      <c r="S865" t="str">
        <f t="shared" si="83"/>
        <v>film &amp; video</v>
      </c>
      <c r="T865" t="str">
        <f t="shared" si="84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9"/>
        <v>347</v>
      </c>
      <c r="G866" t="s">
        <v>20</v>
      </c>
      <c r="H866">
        <v>150</v>
      </c>
      <c r="I866">
        <f t="shared" si="80"/>
        <v>97.18</v>
      </c>
      <c r="J866" t="s">
        <v>21</v>
      </c>
      <c r="K866" t="s">
        <v>22</v>
      </c>
      <c r="L866" s="10">
        <v>1471582800</v>
      </c>
      <c r="M866" s="6">
        <f t="shared" si="81"/>
        <v>42601.208333333328</v>
      </c>
      <c r="N866" s="10">
        <v>1472014800</v>
      </c>
      <c r="O866" s="6">
        <f t="shared" si="82"/>
        <v>42606.208333333328</v>
      </c>
      <c r="P866" t="b">
        <v>0</v>
      </c>
      <c r="Q866" t="b">
        <v>0</v>
      </c>
      <c r="R866" t="s">
        <v>100</v>
      </c>
      <c r="S866" t="str">
        <f t="shared" si="83"/>
        <v>film &amp; video</v>
      </c>
      <c r="T866" t="str">
        <f t="shared" si="84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9"/>
        <v>186</v>
      </c>
      <c r="G867" t="s">
        <v>20</v>
      </c>
      <c r="H867">
        <v>3272</v>
      </c>
      <c r="I867">
        <f t="shared" si="80"/>
        <v>46</v>
      </c>
      <c r="J867" t="s">
        <v>21</v>
      </c>
      <c r="K867" t="s">
        <v>22</v>
      </c>
      <c r="L867" s="10">
        <v>1410757200</v>
      </c>
      <c r="M867" s="6">
        <f t="shared" si="81"/>
        <v>41897.208333333336</v>
      </c>
      <c r="N867" s="10">
        <v>1411534800</v>
      </c>
      <c r="O867" s="6">
        <f t="shared" si="82"/>
        <v>41906.208333333336</v>
      </c>
      <c r="P867" t="b">
        <v>0</v>
      </c>
      <c r="Q867" t="b">
        <v>0</v>
      </c>
      <c r="R867" t="s">
        <v>33</v>
      </c>
      <c r="S867" t="str">
        <f t="shared" si="83"/>
        <v>theater</v>
      </c>
      <c r="T867" t="str">
        <f t="shared" si="84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9"/>
        <v>43</v>
      </c>
      <c r="G868" t="s">
        <v>74</v>
      </c>
      <c r="H868">
        <v>898</v>
      </c>
      <c r="I868">
        <f t="shared" si="80"/>
        <v>88.02</v>
      </c>
      <c r="J868" t="s">
        <v>21</v>
      </c>
      <c r="K868" t="s">
        <v>22</v>
      </c>
      <c r="L868" s="10">
        <v>1304830800</v>
      </c>
      <c r="M868" s="6">
        <f t="shared" si="81"/>
        <v>40671.208333333336</v>
      </c>
      <c r="N868" s="10">
        <v>1304917200</v>
      </c>
      <c r="O868" s="6">
        <f t="shared" si="82"/>
        <v>40672.208333333336</v>
      </c>
      <c r="P868" t="b">
        <v>0</v>
      </c>
      <c r="Q868" t="b">
        <v>0</v>
      </c>
      <c r="R868" t="s">
        <v>122</v>
      </c>
      <c r="S868" t="str">
        <f t="shared" si="83"/>
        <v>photography</v>
      </c>
      <c r="T868" t="str">
        <f t="shared" si="84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9"/>
        <v>162</v>
      </c>
      <c r="G869" t="s">
        <v>20</v>
      </c>
      <c r="H869">
        <v>300</v>
      </c>
      <c r="I869">
        <f t="shared" si="80"/>
        <v>25.99</v>
      </c>
      <c r="J869" t="s">
        <v>21</v>
      </c>
      <c r="K869" t="s">
        <v>22</v>
      </c>
      <c r="L869" s="10">
        <v>1539061200</v>
      </c>
      <c r="M869" s="6">
        <f t="shared" si="81"/>
        <v>43382.208333333328</v>
      </c>
      <c r="N869" s="10">
        <v>1539579600</v>
      </c>
      <c r="O869" s="6">
        <f t="shared" si="82"/>
        <v>43388.208333333328</v>
      </c>
      <c r="P869" t="b">
        <v>0</v>
      </c>
      <c r="Q869" t="b">
        <v>0</v>
      </c>
      <c r="R869" t="s">
        <v>17</v>
      </c>
      <c r="S869" t="str">
        <f t="shared" si="83"/>
        <v>food</v>
      </c>
      <c r="T869" t="str">
        <f t="shared" si="84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9"/>
        <v>185</v>
      </c>
      <c r="G870" t="s">
        <v>20</v>
      </c>
      <c r="H870">
        <v>126</v>
      </c>
      <c r="I870">
        <f t="shared" si="80"/>
        <v>102.69</v>
      </c>
      <c r="J870" t="s">
        <v>21</v>
      </c>
      <c r="K870" t="s">
        <v>22</v>
      </c>
      <c r="L870" s="10">
        <v>1381554000</v>
      </c>
      <c r="M870" s="6">
        <f t="shared" si="81"/>
        <v>41559.208333333336</v>
      </c>
      <c r="N870" s="10">
        <v>1382504400</v>
      </c>
      <c r="O870" s="6">
        <f t="shared" si="82"/>
        <v>41570.208333333336</v>
      </c>
      <c r="P870" t="b">
        <v>0</v>
      </c>
      <c r="Q870" t="b">
        <v>0</v>
      </c>
      <c r="R870" t="s">
        <v>33</v>
      </c>
      <c r="S870" t="str">
        <f t="shared" si="83"/>
        <v>theater</v>
      </c>
      <c r="T870" t="str">
        <f t="shared" si="84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9"/>
        <v>24</v>
      </c>
      <c r="G871" t="s">
        <v>14</v>
      </c>
      <c r="H871">
        <v>526</v>
      </c>
      <c r="I871">
        <f t="shared" si="80"/>
        <v>72.959999999999994</v>
      </c>
      <c r="J871" t="s">
        <v>21</v>
      </c>
      <c r="K871" t="s">
        <v>22</v>
      </c>
      <c r="L871" s="10">
        <v>1277096400</v>
      </c>
      <c r="M871" s="6">
        <f t="shared" si="81"/>
        <v>40350.208333333336</v>
      </c>
      <c r="N871" s="10">
        <v>1278306000</v>
      </c>
      <c r="O871" s="6">
        <f t="shared" si="82"/>
        <v>40364.208333333336</v>
      </c>
      <c r="P871" t="b">
        <v>0</v>
      </c>
      <c r="Q871" t="b">
        <v>0</v>
      </c>
      <c r="R871" t="s">
        <v>53</v>
      </c>
      <c r="S871" t="str">
        <f t="shared" si="83"/>
        <v>film &amp; video</v>
      </c>
      <c r="T871" t="str">
        <f t="shared" si="84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9"/>
        <v>90</v>
      </c>
      <c r="G872" t="s">
        <v>14</v>
      </c>
      <c r="H872">
        <v>121</v>
      </c>
      <c r="I872">
        <f t="shared" si="80"/>
        <v>57.19</v>
      </c>
      <c r="J872" t="s">
        <v>21</v>
      </c>
      <c r="K872" t="s">
        <v>22</v>
      </c>
      <c r="L872" s="10">
        <v>1440392400</v>
      </c>
      <c r="M872" s="6">
        <f t="shared" si="81"/>
        <v>42240.208333333328</v>
      </c>
      <c r="N872" s="10">
        <v>1442552400</v>
      </c>
      <c r="O872" s="6">
        <f t="shared" si="82"/>
        <v>42265.208333333328</v>
      </c>
      <c r="P872" t="b">
        <v>0</v>
      </c>
      <c r="Q872" t="b">
        <v>0</v>
      </c>
      <c r="R872" t="s">
        <v>33</v>
      </c>
      <c r="S872" t="str">
        <f t="shared" si="83"/>
        <v>theater</v>
      </c>
      <c r="T872" t="str">
        <f t="shared" si="84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9"/>
        <v>273</v>
      </c>
      <c r="G873" t="s">
        <v>20</v>
      </c>
      <c r="H873">
        <v>2320</v>
      </c>
      <c r="I873">
        <f t="shared" si="80"/>
        <v>84.01</v>
      </c>
      <c r="J873" t="s">
        <v>21</v>
      </c>
      <c r="K873" t="s">
        <v>22</v>
      </c>
      <c r="L873" s="10">
        <v>1509512400</v>
      </c>
      <c r="M873" s="6">
        <f t="shared" si="81"/>
        <v>43040.208333333328</v>
      </c>
      <c r="N873" s="10">
        <v>1511071200</v>
      </c>
      <c r="O873" s="6">
        <f t="shared" si="82"/>
        <v>43058.25</v>
      </c>
      <c r="P873" t="b">
        <v>0</v>
      </c>
      <c r="Q873" t="b">
        <v>1</v>
      </c>
      <c r="R873" t="s">
        <v>33</v>
      </c>
      <c r="S873" t="str">
        <f t="shared" si="83"/>
        <v>theater</v>
      </c>
      <c r="T873" t="str">
        <f t="shared" si="84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9"/>
        <v>170</v>
      </c>
      <c r="G874" t="s">
        <v>20</v>
      </c>
      <c r="H874">
        <v>81</v>
      </c>
      <c r="I874">
        <f t="shared" si="80"/>
        <v>98.67</v>
      </c>
      <c r="J874" t="s">
        <v>26</v>
      </c>
      <c r="K874" t="s">
        <v>27</v>
      </c>
      <c r="L874" s="10">
        <v>1535950800</v>
      </c>
      <c r="M874" s="6">
        <f t="shared" si="81"/>
        <v>43346.208333333328</v>
      </c>
      <c r="N874" s="10">
        <v>1536382800</v>
      </c>
      <c r="O874" s="6">
        <f t="shared" si="82"/>
        <v>43351.208333333328</v>
      </c>
      <c r="P874" t="b">
        <v>0</v>
      </c>
      <c r="Q874" t="b">
        <v>0</v>
      </c>
      <c r="R874" t="s">
        <v>474</v>
      </c>
      <c r="S874" t="str">
        <f t="shared" si="83"/>
        <v>film &amp; video</v>
      </c>
      <c r="T874" t="str">
        <f t="shared" si="84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9"/>
        <v>188</v>
      </c>
      <c r="G875" t="s">
        <v>20</v>
      </c>
      <c r="H875">
        <v>1887</v>
      </c>
      <c r="I875">
        <f t="shared" si="80"/>
        <v>42.01</v>
      </c>
      <c r="J875" t="s">
        <v>21</v>
      </c>
      <c r="K875" t="s">
        <v>22</v>
      </c>
      <c r="L875" s="10">
        <v>1389160800</v>
      </c>
      <c r="M875" s="6">
        <f t="shared" si="81"/>
        <v>41647.25</v>
      </c>
      <c r="N875" s="10">
        <v>1389592800</v>
      </c>
      <c r="O875" s="6">
        <f t="shared" si="82"/>
        <v>41652.25</v>
      </c>
      <c r="P875" t="b">
        <v>0</v>
      </c>
      <c r="Q875" t="b">
        <v>0</v>
      </c>
      <c r="R875" t="s">
        <v>122</v>
      </c>
      <c r="S875" t="str">
        <f t="shared" si="83"/>
        <v>photography</v>
      </c>
      <c r="T875" t="str">
        <f t="shared" si="84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9"/>
        <v>347</v>
      </c>
      <c r="G876" t="s">
        <v>20</v>
      </c>
      <c r="H876">
        <v>4358</v>
      </c>
      <c r="I876">
        <f t="shared" si="80"/>
        <v>32</v>
      </c>
      <c r="J876" t="s">
        <v>21</v>
      </c>
      <c r="K876" t="s">
        <v>22</v>
      </c>
      <c r="L876" s="10">
        <v>1271998800</v>
      </c>
      <c r="M876" s="6">
        <f t="shared" si="81"/>
        <v>40291.208333333336</v>
      </c>
      <c r="N876" s="10">
        <v>1275282000</v>
      </c>
      <c r="O876" s="6">
        <f t="shared" si="82"/>
        <v>40329.208333333336</v>
      </c>
      <c r="P876" t="b">
        <v>0</v>
      </c>
      <c r="Q876" t="b">
        <v>1</v>
      </c>
      <c r="R876" t="s">
        <v>122</v>
      </c>
      <c r="S876" t="str">
        <f t="shared" si="83"/>
        <v>photography</v>
      </c>
      <c r="T876" t="str">
        <f t="shared" si="84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9"/>
        <v>69</v>
      </c>
      <c r="G877" t="s">
        <v>14</v>
      </c>
      <c r="H877">
        <v>67</v>
      </c>
      <c r="I877">
        <f t="shared" si="80"/>
        <v>81.569999999999993</v>
      </c>
      <c r="J877" t="s">
        <v>21</v>
      </c>
      <c r="K877" t="s">
        <v>22</v>
      </c>
      <c r="L877" s="10">
        <v>1294898400</v>
      </c>
      <c r="M877" s="6">
        <f t="shared" si="81"/>
        <v>40556.25</v>
      </c>
      <c r="N877" s="10">
        <v>1294984800</v>
      </c>
      <c r="O877" s="6">
        <f t="shared" si="82"/>
        <v>40557.25</v>
      </c>
      <c r="P877" t="b">
        <v>0</v>
      </c>
      <c r="Q877" t="b">
        <v>0</v>
      </c>
      <c r="R877" t="s">
        <v>23</v>
      </c>
      <c r="S877" t="str">
        <f t="shared" si="83"/>
        <v>music</v>
      </c>
      <c r="T877" t="str">
        <f t="shared" si="84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9"/>
        <v>25</v>
      </c>
      <c r="G878" t="s">
        <v>14</v>
      </c>
      <c r="H878">
        <v>57</v>
      </c>
      <c r="I878">
        <f t="shared" si="80"/>
        <v>37.04</v>
      </c>
      <c r="J878" t="s">
        <v>15</v>
      </c>
      <c r="K878" t="s">
        <v>16</v>
      </c>
      <c r="L878" s="10">
        <v>1559970000</v>
      </c>
      <c r="M878" s="6">
        <f t="shared" si="81"/>
        <v>43624.208333333328</v>
      </c>
      <c r="N878" s="10">
        <v>1562043600</v>
      </c>
      <c r="O878" s="6">
        <f t="shared" si="82"/>
        <v>43648.208333333328</v>
      </c>
      <c r="P878" t="b">
        <v>0</v>
      </c>
      <c r="Q878" t="b">
        <v>0</v>
      </c>
      <c r="R878" t="s">
        <v>122</v>
      </c>
      <c r="S878" t="str">
        <f t="shared" si="83"/>
        <v>photography</v>
      </c>
      <c r="T878" t="str">
        <f t="shared" si="84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9"/>
        <v>77</v>
      </c>
      <c r="G879" t="s">
        <v>14</v>
      </c>
      <c r="H879">
        <v>1229</v>
      </c>
      <c r="I879">
        <f t="shared" si="80"/>
        <v>103.03</v>
      </c>
      <c r="J879" t="s">
        <v>21</v>
      </c>
      <c r="K879" t="s">
        <v>22</v>
      </c>
      <c r="L879" s="10">
        <v>1469509200</v>
      </c>
      <c r="M879" s="6">
        <f t="shared" si="81"/>
        <v>42577.208333333328</v>
      </c>
      <c r="N879" s="10">
        <v>1469595600</v>
      </c>
      <c r="O879" s="6">
        <f t="shared" si="82"/>
        <v>42578.208333333328</v>
      </c>
      <c r="P879" t="b">
        <v>0</v>
      </c>
      <c r="Q879" t="b">
        <v>0</v>
      </c>
      <c r="R879" t="s">
        <v>17</v>
      </c>
      <c r="S879" t="str">
        <f t="shared" si="83"/>
        <v>food</v>
      </c>
      <c r="T879" t="str">
        <f t="shared" si="84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9"/>
        <v>37</v>
      </c>
      <c r="G880" t="s">
        <v>14</v>
      </c>
      <c r="H880">
        <v>12</v>
      </c>
      <c r="I880">
        <f t="shared" si="80"/>
        <v>84.33</v>
      </c>
      <c r="J880" t="s">
        <v>107</v>
      </c>
      <c r="K880" t="s">
        <v>108</v>
      </c>
      <c r="L880" s="10">
        <v>1579068000</v>
      </c>
      <c r="M880" s="6">
        <f t="shared" si="81"/>
        <v>43845.25</v>
      </c>
      <c r="N880" s="10">
        <v>1581141600</v>
      </c>
      <c r="O880" s="6">
        <f t="shared" si="82"/>
        <v>43869.25</v>
      </c>
      <c r="P880" t="b">
        <v>0</v>
      </c>
      <c r="Q880" t="b">
        <v>0</v>
      </c>
      <c r="R880" t="s">
        <v>148</v>
      </c>
      <c r="S880" t="str">
        <f t="shared" si="83"/>
        <v>music</v>
      </c>
      <c r="T880" t="str">
        <f t="shared" si="84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9"/>
        <v>544</v>
      </c>
      <c r="G881" t="s">
        <v>20</v>
      </c>
      <c r="H881">
        <v>53</v>
      </c>
      <c r="I881">
        <f t="shared" si="80"/>
        <v>102.6</v>
      </c>
      <c r="J881" t="s">
        <v>21</v>
      </c>
      <c r="K881" t="s">
        <v>22</v>
      </c>
      <c r="L881" s="10">
        <v>1487743200</v>
      </c>
      <c r="M881" s="6">
        <f t="shared" si="81"/>
        <v>42788.25</v>
      </c>
      <c r="N881" s="10">
        <v>1488520800</v>
      </c>
      <c r="O881" s="6">
        <f t="shared" si="82"/>
        <v>42797.25</v>
      </c>
      <c r="P881" t="b">
        <v>0</v>
      </c>
      <c r="Q881" t="b">
        <v>0</v>
      </c>
      <c r="R881" t="s">
        <v>68</v>
      </c>
      <c r="S881" t="str">
        <f t="shared" si="83"/>
        <v>publishing</v>
      </c>
      <c r="T881" t="str">
        <f t="shared" si="84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9"/>
        <v>229</v>
      </c>
      <c r="G882" t="s">
        <v>20</v>
      </c>
      <c r="H882">
        <v>2414</v>
      </c>
      <c r="I882">
        <f t="shared" si="80"/>
        <v>79.989999999999995</v>
      </c>
      <c r="J882" t="s">
        <v>21</v>
      </c>
      <c r="K882" t="s">
        <v>22</v>
      </c>
      <c r="L882" s="10">
        <v>1563685200</v>
      </c>
      <c r="M882" s="6">
        <f t="shared" si="81"/>
        <v>43667.208333333328</v>
      </c>
      <c r="N882" s="10">
        <v>1563858000</v>
      </c>
      <c r="O882" s="6">
        <f t="shared" si="82"/>
        <v>43669.208333333328</v>
      </c>
      <c r="P882" t="b">
        <v>0</v>
      </c>
      <c r="Q882" t="b">
        <v>0</v>
      </c>
      <c r="R882" t="s">
        <v>50</v>
      </c>
      <c r="S882" t="str">
        <f t="shared" si="83"/>
        <v>music</v>
      </c>
      <c r="T882" t="str">
        <f t="shared" si="84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9"/>
        <v>39</v>
      </c>
      <c r="G883" t="s">
        <v>14</v>
      </c>
      <c r="H883">
        <v>452</v>
      </c>
      <c r="I883">
        <f t="shared" si="80"/>
        <v>70.06</v>
      </c>
      <c r="J883" t="s">
        <v>21</v>
      </c>
      <c r="K883" t="s">
        <v>22</v>
      </c>
      <c r="L883" s="10">
        <v>1436418000</v>
      </c>
      <c r="M883" s="6">
        <f t="shared" si="81"/>
        <v>42194.208333333328</v>
      </c>
      <c r="N883" s="10">
        <v>1438923600</v>
      </c>
      <c r="O883" s="6">
        <f t="shared" si="82"/>
        <v>42223.208333333328</v>
      </c>
      <c r="P883" t="b">
        <v>0</v>
      </c>
      <c r="Q883" t="b">
        <v>1</v>
      </c>
      <c r="R883" t="s">
        <v>33</v>
      </c>
      <c r="S883" t="str">
        <f t="shared" si="83"/>
        <v>theater</v>
      </c>
      <c r="T883" t="str">
        <f t="shared" si="84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9"/>
        <v>370</v>
      </c>
      <c r="G884" t="s">
        <v>20</v>
      </c>
      <c r="H884">
        <v>80</v>
      </c>
      <c r="I884">
        <f t="shared" si="80"/>
        <v>37</v>
      </c>
      <c r="J884" t="s">
        <v>21</v>
      </c>
      <c r="K884" t="s">
        <v>22</v>
      </c>
      <c r="L884" s="10">
        <v>1421820000</v>
      </c>
      <c r="M884" s="6">
        <f t="shared" si="81"/>
        <v>42025.25</v>
      </c>
      <c r="N884" s="10">
        <v>1422165600</v>
      </c>
      <c r="O884" s="6">
        <f t="shared" si="82"/>
        <v>42029.25</v>
      </c>
      <c r="P884" t="b">
        <v>0</v>
      </c>
      <c r="Q884" t="b">
        <v>0</v>
      </c>
      <c r="R884" t="s">
        <v>33</v>
      </c>
      <c r="S884" t="str">
        <f t="shared" si="83"/>
        <v>theater</v>
      </c>
      <c r="T884" t="str">
        <f t="shared" si="84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9"/>
        <v>238</v>
      </c>
      <c r="G885" t="s">
        <v>20</v>
      </c>
      <c r="H885">
        <v>193</v>
      </c>
      <c r="I885">
        <f t="shared" si="80"/>
        <v>41.91</v>
      </c>
      <c r="J885" t="s">
        <v>21</v>
      </c>
      <c r="K885" t="s">
        <v>22</v>
      </c>
      <c r="L885" s="10">
        <v>1274763600</v>
      </c>
      <c r="M885" s="6">
        <f t="shared" si="81"/>
        <v>40323.208333333336</v>
      </c>
      <c r="N885" s="10">
        <v>1277874000</v>
      </c>
      <c r="O885" s="6">
        <f t="shared" si="82"/>
        <v>40359.208333333336</v>
      </c>
      <c r="P885" t="b">
        <v>0</v>
      </c>
      <c r="Q885" t="b">
        <v>0</v>
      </c>
      <c r="R885" t="s">
        <v>100</v>
      </c>
      <c r="S885" t="str">
        <f t="shared" si="83"/>
        <v>film &amp; video</v>
      </c>
      <c r="T885" t="str">
        <f t="shared" si="84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9"/>
        <v>64</v>
      </c>
      <c r="G886" t="s">
        <v>14</v>
      </c>
      <c r="H886">
        <v>1886</v>
      </c>
      <c r="I886">
        <f t="shared" si="80"/>
        <v>57.99</v>
      </c>
      <c r="J886" t="s">
        <v>21</v>
      </c>
      <c r="K886" t="s">
        <v>22</v>
      </c>
      <c r="L886" s="10">
        <v>1399179600</v>
      </c>
      <c r="M886" s="6">
        <f t="shared" si="81"/>
        <v>41763.208333333336</v>
      </c>
      <c r="N886" s="10">
        <v>1399352400</v>
      </c>
      <c r="O886" s="6">
        <f t="shared" si="82"/>
        <v>41765.208333333336</v>
      </c>
      <c r="P886" t="b">
        <v>0</v>
      </c>
      <c r="Q886" t="b">
        <v>1</v>
      </c>
      <c r="R886" t="s">
        <v>33</v>
      </c>
      <c r="S886" t="str">
        <f t="shared" si="83"/>
        <v>theater</v>
      </c>
      <c r="T886" t="str">
        <f t="shared" si="84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9"/>
        <v>118</v>
      </c>
      <c r="G887" t="s">
        <v>20</v>
      </c>
      <c r="H887">
        <v>52</v>
      </c>
      <c r="I887">
        <f t="shared" si="80"/>
        <v>40.94</v>
      </c>
      <c r="J887" t="s">
        <v>21</v>
      </c>
      <c r="K887" t="s">
        <v>22</v>
      </c>
      <c r="L887" s="10">
        <v>1275800400</v>
      </c>
      <c r="M887" s="6">
        <f t="shared" si="81"/>
        <v>40335.208333333336</v>
      </c>
      <c r="N887" s="10">
        <v>1279083600</v>
      </c>
      <c r="O887" s="6">
        <f t="shared" si="82"/>
        <v>40373.208333333336</v>
      </c>
      <c r="P887" t="b">
        <v>0</v>
      </c>
      <c r="Q887" t="b">
        <v>0</v>
      </c>
      <c r="R887" t="s">
        <v>33</v>
      </c>
      <c r="S887" t="str">
        <f t="shared" si="83"/>
        <v>theater</v>
      </c>
      <c r="T887" t="str">
        <f t="shared" si="84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9"/>
        <v>85</v>
      </c>
      <c r="G888" t="s">
        <v>14</v>
      </c>
      <c r="H888">
        <v>1825</v>
      </c>
      <c r="I888">
        <f t="shared" si="80"/>
        <v>70</v>
      </c>
      <c r="J888" t="s">
        <v>21</v>
      </c>
      <c r="K888" t="s">
        <v>22</v>
      </c>
      <c r="L888" s="10">
        <v>1282798800</v>
      </c>
      <c r="M888" s="6">
        <f t="shared" si="81"/>
        <v>40416.208333333336</v>
      </c>
      <c r="N888" s="10">
        <v>1284354000</v>
      </c>
      <c r="O888" s="6">
        <f t="shared" si="82"/>
        <v>40434.208333333336</v>
      </c>
      <c r="P888" t="b">
        <v>0</v>
      </c>
      <c r="Q888" t="b">
        <v>0</v>
      </c>
      <c r="R888" t="s">
        <v>60</v>
      </c>
      <c r="S888" t="str">
        <f t="shared" si="83"/>
        <v>music</v>
      </c>
      <c r="T888" t="str">
        <f t="shared" si="84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9"/>
        <v>29</v>
      </c>
      <c r="G889" t="s">
        <v>14</v>
      </c>
      <c r="H889">
        <v>31</v>
      </c>
      <c r="I889">
        <f t="shared" si="80"/>
        <v>73.84</v>
      </c>
      <c r="J889" t="s">
        <v>21</v>
      </c>
      <c r="K889" t="s">
        <v>22</v>
      </c>
      <c r="L889" s="10">
        <v>1437109200</v>
      </c>
      <c r="M889" s="6">
        <f t="shared" si="81"/>
        <v>42202.208333333328</v>
      </c>
      <c r="N889" s="10">
        <v>1441170000</v>
      </c>
      <c r="O889" s="6">
        <f t="shared" si="82"/>
        <v>42249.208333333328</v>
      </c>
      <c r="P889" t="b">
        <v>0</v>
      </c>
      <c r="Q889" t="b">
        <v>1</v>
      </c>
      <c r="R889" t="s">
        <v>33</v>
      </c>
      <c r="S889" t="str">
        <f t="shared" si="83"/>
        <v>theater</v>
      </c>
      <c r="T889" t="str">
        <f t="shared" si="84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9"/>
        <v>210</v>
      </c>
      <c r="G890" t="s">
        <v>20</v>
      </c>
      <c r="H890">
        <v>290</v>
      </c>
      <c r="I890">
        <f t="shared" si="80"/>
        <v>41.98</v>
      </c>
      <c r="J890" t="s">
        <v>21</v>
      </c>
      <c r="K890" t="s">
        <v>22</v>
      </c>
      <c r="L890" s="10">
        <v>1491886800</v>
      </c>
      <c r="M890" s="6">
        <f t="shared" si="81"/>
        <v>42836.208333333328</v>
      </c>
      <c r="N890" s="10">
        <v>1493528400</v>
      </c>
      <c r="O890" s="6">
        <f t="shared" si="82"/>
        <v>42855.208333333328</v>
      </c>
      <c r="P890" t="b">
        <v>0</v>
      </c>
      <c r="Q890" t="b">
        <v>0</v>
      </c>
      <c r="R890" t="s">
        <v>33</v>
      </c>
      <c r="S890" t="str">
        <f t="shared" si="83"/>
        <v>theater</v>
      </c>
      <c r="T890" t="str">
        <f t="shared" si="84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9"/>
        <v>170</v>
      </c>
      <c r="G891" t="s">
        <v>20</v>
      </c>
      <c r="H891">
        <v>122</v>
      </c>
      <c r="I891">
        <f t="shared" si="80"/>
        <v>77.930000000000007</v>
      </c>
      <c r="J891" t="s">
        <v>21</v>
      </c>
      <c r="K891" t="s">
        <v>22</v>
      </c>
      <c r="L891" s="10">
        <v>1394600400</v>
      </c>
      <c r="M891" s="6">
        <f t="shared" si="81"/>
        <v>41710.208333333336</v>
      </c>
      <c r="N891" s="10">
        <v>1395205200</v>
      </c>
      <c r="O891" s="6">
        <f t="shared" si="82"/>
        <v>41717.208333333336</v>
      </c>
      <c r="P891" t="b">
        <v>0</v>
      </c>
      <c r="Q891" t="b">
        <v>1</v>
      </c>
      <c r="R891" t="s">
        <v>50</v>
      </c>
      <c r="S891" t="str">
        <f t="shared" si="83"/>
        <v>music</v>
      </c>
      <c r="T891" t="str">
        <f t="shared" si="84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9"/>
        <v>116</v>
      </c>
      <c r="G892" t="s">
        <v>20</v>
      </c>
      <c r="H892">
        <v>1470</v>
      </c>
      <c r="I892">
        <f t="shared" si="80"/>
        <v>106.02</v>
      </c>
      <c r="J892" t="s">
        <v>21</v>
      </c>
      <c r="K892" t="s">
        <v>22</v>
      </c>
      <c r="L892" s="10">
        <v>1561352400</v>
      </c>
      <c r="M892" s="6">
        <f t="shared" si="81"/>
        <v>43640.208333333328</v>
      </c>
      <c r="N892" s="10">
        <v>1561438800</v>
      </c>
      <c r="O892" s="6">
        <f t="shared" si="82"/>
        <v>43641.208333333328</v>
      </c>
      <c r="P892" t="b">
        <v>0</v>
      </c>
      <c r="Q892" t="b">
        <v>0</v>
      </c>
      <c r="R892" t="s">
        <v>60</v>
      </c>
      <c r="S892" t="str">
        <f t="shared" si="83"/>
        <v>music</v>
      </c>
      <c r="T892" t="str">
        <f t="shared" si="84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9"/>
        <v>259</v>
      </c>
      <c r="G893" t="s">
        <v>20</v>
      </c>
      <c r="H893">
        <v>165</v>
      </c>
      <c r="I893">
        <f t="shared" si="80"/>
        <v>47.02</v>
      </c>
      <c r="J893" t="s">
        <v>15</v>
      </c>
      <c r="K893" t="s">
        <v>16</v>
      </c>
      <c r="L893" s="10">
        <v>1322892000</v>
      </c>
      <c r="M893" s="6">
        <f t="shared" si="81"/>
        <v>40880.25</v>
      </c>
      <c r="N893" s="10">
        <v>1326693600</v>
      </c>
      <c r="O893" s="6">
        <f t="shared" si="82"/>
        <v>40924.25</v>
      </c>
      <c r="P893" t="b">
        <v>0</v>
      </c>
      <c r="Q893" t="b">
        <v>0</v>
      </c>
      <c r="R893" t="s">
        <v>42</v>
      </c>
      <c r="S893" t="str">
        <f t="shared" si="83"/>
        <v>film &amp; video</v>
      </c>
      <c r="T893" t="str">
        <f t="shared" si="84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9"/>
        <v>231</v>
      </c>
      <c r="G894" t="s">
        <v>20</v>
      </c>
      <c r="H894">
        <v>182</v>
      </c>
      <c r="I894">
        <f t="shared" si="80"/>
        <v>76.02</v>
      </c>
      <c r="J894" t="s">
        <v>21</v>
      </c>
      <c r="K894" t="s">
        <v>22</v>
      </c>
      <c r="L894" s="10">
        <v>1274418000</v>
      </c>
      <c r="M894" s="6">
        <f t="shared" si="81"/>
        <v>40319.208333333336</v>
      </c>
      <c r="N894" s="10">
        <v>1277960400</v>
      </c>
      <c r="O894" s="6">
        <f t="shared" si="82"/>
        <v>40360.208333333336</v>
      </c>
      <c r="P894" t="b">
        <v>0</v>
      </c>
      <c r="Q894" t="b">
        <v>0</v>
      </c>
      <c r="R894" t="s">
        <v>206</v>
      </c>
      <c r="S894" t="str">
        <f t="shared" si="83"/>
        <v>publishing</v>
      </c>
      <c r="T894" t="str">
        <f t="shared" si="84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9"/>
        <v>128</v>
      </c>
      <c r="G895" t="s">
        <v>20</v>
      </c>
      <c r="H895">
        <v>199</v>
      </c>
      <c r="I895">
        <f t="shared" si="80"/>
        <v>54.12</v>
      </c>
      <c r="J895" t="s">
        <v>107</v>
      </c>
      <c r="K895" t="s">
        <v>108</v>
      </c>
      <c r="L895" s="10">
        <v>1434344400</v>
      </c>
      <c r="M895" s="6">
        <f t="shared" si="81"/>
        <v>42170.208333333328</v>
      </c>
      <c r="N895" s="10">
        <v>1434690000</v>
      </c>
      <c r="O895" s="6">
        <f t="shared" si="82"/>
        <v>42174.208333333328</v>
      </c>
      <c r="P895" t="b">
        <v>0</v>
      </c>
      <c r="Q895" t="b">
        <v>1</v>
      </c>
      <c r="R895" t="s">
        <v>42</v>
      </c>
      <c r="S895" t="str">
        <f t="shared" si="83"/>
        <v>film &amp; video</v>
      </c>
      <c r="T895" t="str">
        <f t="shared" si="84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9"/>
        <v>189</v>
      </c>
      <c r="G896" t="s">
        <v>20</v>
      </c>
      <c r="H896">
        <v>56</v>
      </c>
      <c r="I896">
        <f t="shared" si="80"/>
        <v>57.29</v>
      </c>
      <c r="J896" t="s">
        <v>40</v>
      </c>
      <c r="K896" t="s">
        <v>41</v>
      </c>
      <c r="L896" s="10">
        <v>1373518800</v>
      </c>
      <c r="M896" s="6">
        <f t="shared" si="81"/>
        <v>41466.208333333336</v>
      </c>
      <c r="N896" s="10">
        <v>1376110800</v>
      </c>
      <c r="O896" s="6">
        <f t="shared" si="82"/>
        <v>41496.208333333336</v>
      </c>
      <c r="P896" t="b">
        <v>0</v>
      </c>
      <c r="Q896" t="b">
        <v>1</v>
      </c>
      <c r="R896" t="s">
        <v>269</v>
      </c>
      <c r="S896" t="str">
        <f t="shared" si="83"/>
        <v>film &amp; video</v>
      </c>
      <c r="T896" t="str">
        <f t="shared" si="84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9"/>
        <v>7</v>
      </c>
      <c r="G897" t="s">
        <v>14</v>
      </c>
      <c r="H897">
        <v>107</v>
      </c>
      <c r="I897">
        <f t="shared" si="80"/>
        <v>103.81</v>
      </c>
      <c r="J897" t="s">
        <v>21</v>
      </c>
      <c r="K897" t="s">
        <v>22</v>
      </c>
      <c r="L897" s="10">
        <v>1517637600</v>
      </c>
      <c r="M897" s="6">
        <f t="shared" si="81"/>
        <v>43134.25</v>
      </c>
      <c r="N897" s="10">
        <v>1518415200</v>
      </c>
      <c r="O897" s="6">
        <f t="shared" si="82"/>
        <v>43143.25</v>
      </c>
      <c r="P897" t="b">
        <v>0</v>
      </c>
      <c r="Q897" t="b">
        <v>0</v>
      </c>
      <c r="R897" t="s">
        <v>33</v>
      </c>
      <c r="S897" t="str">
        <f t="shared" si="83"/>
        <v>theater</v>
      </c>
      <c r="T897" t="str">
        <f t="shared" si="84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9"/>
        <v>774</v>
      </c>
      <c r="G898" t="s">
        <v>20</v>
      </c>
      <c r="H898">
        <v>1460</v>
      </c>
      <c r="I898">
        <f t="shared" si="80"/>
        <v>105.03</v>
      </c>
      <c r="J898" t="s">
        <v>26</v>
      </c>
      <c r="K898" t="s">
        <v>27</v>
      </c>
      <c r="L898" s="10">
        <v>1310619600</v>
      </c>
      <c r="M898" s="6">
        <f t="shared" si="81"/>
        <v>40738.208333333336</v>
      </c>
      <c r="N898" s="10">
        <v>1310878800</v>
      </c>
      <c r="O898" s="6">
        <f t="shared" si="82"/>
        <v>40741.208333333336</v>
      </c>
      <c r="P898" t="b">
        <v>0</v>
      </c>
      <c r="Q898" t="b">
        <v>1</v>
      </c>
      <c r="R898" t="s">
        <v>17</v>
      </c>
      <c r="S898" t="str">
        <f t="shared" si="83"/>
        <v>food</v>
      </c>
      <c r="T898" t="str">
        <f t="shared" si="84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5">ROUND((E899/D899)*100,0)</f>
        <v>28</v>
      </c>
      <c r="G899" t="s">
        <v>14</v>
      </c>
      <c r="H899">
        <v>27</v>
      </c>
      <c r="I899">
        <f t="shared" ref="I899:I962" si="86">IF(H899=0,0,ROUND(E899/H899,2))</f>
        <v>90.26</v>
      </c>
      <c r="J899" t="s">
        <v>21</v>
      </c>
      <c r="K899" t="s">
        <v>22</v>
      </c>
      <c r="L899" s="10">
        <v>1556427600</v>
      </c>
      <c r="M899" s="6">
        <f t="shared" ref="M899:M962" si="87">(((L899/60)/60)/24)+DATE(1970,1,1)</f>
        <v>43583.208333333328</v>
      </c>
      <c r="N899" s="10">
        <v>1556600400</v>
      </c>
      <c r="O899" s="6">
        <f t="shared" ref="O899:O962" si="88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9">LEFT(R899,SEARCH("/",R899)-1)</f>
        <v>theater</v>
      </c>
      <c r="T899" t="str">
        <f t="shared" ref="T899:T962" si="90">RIGHT(R899,LEN(R899)-SEARCH("/",R899))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5"/>
        <v>52</v>
      </c>
      <c r="G900" t="s">
        <v>14</v>
      </c>
      <c r="H900">
        <v>1221</v>
      </c>
      <c r="I900">
        <f t="shared" si="86"/>
        <v>76.98</v>
      </c>
      <c r="J900" t="s">
        <v>21</v>
      </c>
      <c r="K900" t="s">
        <v>22</v>
      </c>
      <c r="L900" s="10">
        <v>1576476000</v>
      </c>
      <c r="M900" s="6">
        <f t="shared" si="87"/>
        <v>43815.25</v>
      </c>
      <c r="N900" s="10">
        <v>1576994400</v>
      </c>
      <c r="O900" s="6">
        <f t="shared" si="88"/>
        <v>43821.25</v>
      </c>
      <c r="P900" t="b">
        <v>0</v>
      </c>
      <c r="Q900" t="b">
        <v>0</v>
      </c>
      <c r="R900" t="s">
        <v>42</v>
      </c>
      <c r="S900" t="str">
        <f t="shared" si="89"/>
        <v>film &amp; video</v>
      </c>
      <c r="T900" t="str">
        <f t="shared" si="90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5"/>
        <v>407</v>
      </c>
      <c r="G901" t="s">
        <v>20</v>
      </c>
      <c r="H901">
        <v>123</v>
      </c>
      <c r="I901">
        <f t="shared" si="86"/>
        <v>102.6</v>
      </c>
      <c r="J901" t="s">
        <v>98</v>
      </c>
      <c r="K901" t="s">
        <v>99</v>
      </c>
      <c r="L901" s="10">
        <v>1381122000</v>
      </c>
      <c r="M901" s="6">
        <f t="shared" si="87"/>
        <v>41554.208333333336</v>
      </c>
      <c r="N901" s="10">
        <v>1382677200</v>
      </c>
      <c r="O901" s="6">
        <f t="shared" si="88"/>
        <v>41572.208333333336</v>
      </c>
      <c r="P901" t="b">
        <v>0</v>
      </c>
      <c r="Q901" t="b">
        <v>0</v>
      </c>
      <c r="R901" t="s">
        <v>159</v>
      </c>
      <c r="S901" t="str">
        <f t="shared" si="89"/>
        <v>music</v>
      </c>
      <c r="T901" t="str">
        <f t="shared" si="90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5"/>
        <v>2</v>
      </c>
      <c r="G902" t="s">
        <v>14</v>
      </c>
      <c r="H902">
        <v>1</v>
      </c>
      <c r="I902">
        <f t="shared" si="86"/>
        <v>2</v>
      </c>
      <c r="J902" t="s">
        <v>21</v>
      </c>
      <c r="K902" t="s">
        <v>22</v>
      </c>
      <c r="L902" s="10">
        <v>1411102800</v>
      </c>
      <c r="M902" s="6">
        <f t="shared" si="87"/>
        <v>41901.208333333336</v>
      </c>
      <c r="N902" s="10">
        <v>1411189200</v>
      </c>
      <c r="O902" s="6">
        <f t="shared" si="88"/>
        <v>41902.208333333336</v>
      </c>
      <c r="P902" t="b">
        <v>0</v>
      </c>
      <c r="Q902" t="b">
        <v>1</v>
      </c>
      <c r="R902" t="s">
        <v>28</v>
      </c>
      <c r="S902" t="str">
        <f t="shared" si="89"/>
        <v>technology</v>
      </c>
      <c r="T902" t="str">
        <f t="shared" si="90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5"/>
        <v>156</v>
      </c>
      <c r="G903" t="s">
        <v>20</v>
      </c>
      <c r="H903">
        <v>159</v>
      </c>
      <c r="I903">
        <f t="shared" si="86"/>
        <v>55.01</v>
      </c>
      <c r="J903" t="s">
        <v>21</v>
      </c>
      <c r="K903" t="s">
        <v>22</v>
      </c>
      <c r="L903" s="10">
        <v>1531803600</v>
      </c>
      <c r="M903" s="6">
        <f t="shared" si="87"/>
        <v>43298.208333333328</v>
      </c>
      <c r="N903" s="10">
        <v>1534654800</v>
      </c>
      <c r="O903" s="6">
        <f t="shared" si="88"/>
        <v>43331.208333333328</v>
      </c>
      <c r="P903" t="b">
        <v>0</v>
      </c>
      <c r="Q903" t="b">
        <v>1</v>
      </c>
      <c r="R903" t="s">
        <v>23</v>
      </c>
      <c r="S903" t="str">
        <f t="shared" si="89"/>
        <v>music</v>
      </c>
      <c r="T903" t="str">
        <f t="shared" si="90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5"/>
        <v>252</v>
      </c>
      <c r="G904" t="s">
        <v>20</v>
      </c>
      <c r="H904">
        <v>110</v>
      </c>
      <c r="I904">
        <f t="shared" si="86"/>
        <v>32.130000000000003</v>
      </c>
      <c r="J904" t="s">
        <v>21</v>
      </c>
      <c r="K904" t="s">
        <v>22</v>
      </c>
      <c r="L904" s="10">
        <v>1454133600</v>
      </c>
      <c r="M904" s="6">
        <f t="shared" si="87"/>
        <v>42399.25</v>
      </c>
      <c r="N904" s="10">
        <v>1457762400</v>
      </c>
      <c r="O904" s="6">
        <f t="shared" si="88"/>
        <v>42441.25</v>
      </c>
      <c r="P904" t="b">
        <v>0</v>
      </c>
      <c r="Q904" t="b">
        <v>0</v>
      </c>
      <c r="R904" t="s">
        <v>28</v>
      </c>
      <c r="S904" t="str">
        <f t="shared" si="89"/>
        <v>technology</v>
      </c>
      <c r="T904" t="str">
        <f t="shared" si="90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5"/>
        <v>2</v>
      </c>
      <c r="G905" t="s">
        <v>47</v>
      </c>
      <c r="H905">
        <v>14</v>
      </c>
      <c r="I905">
        <f t="shared" si="86"/>
        <v>50.64</v>
      </c>
      <c r="J905" t="s">
        <v>21</v>
      </c>
      <c r="K905" t="s">
        <v>22</v>
      </c>
      <c r="L905" s="10">
        <v>1336194000</v>
      </c>
      <c r="M905" s="6">
        <f t="shared" si="87"/>
        <v>41034.208333333336</v>
      </c>
      <c r="N905" s="10">
        <v>1337490000</v>
      </c>
      <c r="O905" s="6">
        <f t="shared" si="88"/>
        <v>41049.208333333336</v>
      </c>
      <c r="P905" t="b">
        <v>0</v>
      </c>
      <c r="Q905" t="b">
        <v>1</v>
      </c>
      <c r="R905" t="s">
        <v>68</v>
      </c>
      <c r="S905" t="str">
        <f t="shared" si="89"/>
        <v>publishing</v>
      </c>
      <c r="T905" t="str">
        <f t="shared" si="90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5"/>
        <v>12</v>
      </c>
      <c r="G906" t="s">
        <v>14</v>
      </c>
      <c r="H906">
        <v>16</v>
      </c>
      <c r="I906">
        <f t="shared" si="86"/>
        <v>49.69</v>
      </c>
      <c r="J906" t="s">
        <v>21</v>
      </c>
      <c r="K906" t="s">
        <v>22</v>
      </c>
      <c r="L906" s="10">
        <v>1349326800</v>
      </c>
      <c r="M906" s="6">
        <f t="shared" si="87"/>
        <v>41186.208333333336</v>
      </c>
      <c r="N906" s="10">
        <v>1349672400</v>
      </c>
      <c r="O906" s="6">
        <f t="shared" si="88"/>
        <v>41190.208333333336</v>
      </c>
      <c r="P906" t="b">
        <v>0</v>
      </c>
      <c r="Q906" t="b">
        <v>0</v>
      </c>
      <c r="R906" t="s">
        <v>133</v>
      </c>
      <c r="S906" t="str">
        <f t="shared" si="89"/>
        <v>publishing</v>
      </c>
      <c r="T906" t="str">
        <f t="shared" si="90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5"/>
        <v>164</v>
      </c>
      <c r="G907" t="s">
        <v>20</v>
      </c>
      <c r="H907">
        <v>236</v>
      </c>
      <c r="I907">
        <f t="shared" si="86"/>
        <v>54.89</v>
      </c>
      <c r="J907" t="s">
        <v>21</v>
      </c>
      <c r="K907" t="s">
        <v>22</v>
      </c>
      <c r="L907" s="10">
        <v>1379566800</v>
      </c>
      <c r="M907" s="6">
        <f t="shared" si="87"/>
        <v>41536.208333333336</v>
      </c>
      <c r="N907" s="10">
        <v>1379826000</v>
      </c>
      <c r="O907" s="6">
        <f t="shared" si="88"/>
        <v>41539.208333333336</v>
      </c>
      <c r="P907" t="b">
        <v>0</v>
      </c>
      <c r="Q907" t="b">
        <v>0</v>
      </c>
      <c r="R907" t="s">
        <v>33</v>
      </c>
      <c r="S907" t="str">
        <f t="shared" si="89"/>
        <v>theater</v>
      </c>
      <c r="T907" t="str">
        <f t="shared" si="90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5"/>
        <v>163</v>
      </c>
      <c r="G908" t="s">
        <v>20</v>
      </c>
      <c r="H908">
        <v>191</v>
      </c>
      <c r="I908">
        <f t="shared" si="86"/>
        <v>46.93</v>
      </c>
      <c r="J908" t="s">
        <v>21</v>
      </c>
      <c r="K908" t="s">
        <v>22</v>
      </c>
      <c r="L908" s="10">
        <v>1494651600</v>
      </c>
      <c r="M908" s="6">
        <f t="shared" si="87"/>
        <v>42868.208333333328</v>
      </c>
      <c r="N908" s="10">
        <v>1497762000</v>
      </c>
      <c r="O908" s="6">
        <f t="shared" si="88"/>
        <v>42904.208333333328</v>
      </c>
      <c r="P908" t="b">
        <v>1</v>
      </c>
      <c r="Q908" t="b">
        <v>1</v>
      </c>
      <c r="R908" t="s">
        <v>42</v>
      </c>
      <c r="S908" t="str">
        <f t="shared" si="89"/>
        <v>film &amp; video</v>
      </c>
      <c r="T908" t="str">
        <f t="shared" si="90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5"/>
        <v>20</v>
      </c>
      <c r="G909" t="s">
        <v>14</v>
      </c>
      <c r="H909">
        <v>41</v>
      </c>
      <c r="I909">
        <f t="shared" si="86"/>
        <v>44.95</v>
      </c>
      <c r="J909" t="s">
        <v>21</v>
      </c>
      <c r="K909" t="s">
        <v>22</v>
      </c>
      <c r="L909" s="10">
        <v>1303880400</v>
      </c>
      <c r="M909" s="6">
        <f t="shared" si="87"/>
        <v>40660.208333333336</v>
      </c>
      <c r="N909" s="10">
        <v>1304485200</v>
      </c>
      <c r="O909" s="6">
        <f t="shared" si="88"/>
        <v>40667.208333333336</v>
      </c>
      <c r="P909" t="b">
        <v>0</v>
      </c>
      <c r="Q909" t="b">
        <v>0</v>
      </c>
      <c r="R909" t="s">
        <v>33</v>
      </c>
      <c r="S909" t="str">
        <f t="shared" si="89"/>
        <v>theater</v>
      </c>
      <c r="T909" t="str">
        <f t="shared" si="90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5"/>
        <v>319</v>
      </c>
      <c r="G910" t="s">
        <v>20</v>
      </c>
      <c r="H910">
        <v>3934</v>
      </c>
      <c r="I910">
        <f t="shared" si="86"/>
        <v>31</v>
      </c>
      <c r="J910" t="s">
        <v>21</v>
      </c>
      <c r="K910" t="s">
        <v>22</v>
      </c>
      <c r="L910" s="10">
        <v>1335934800</v>
      </c>
      <c r="M910" s="6">
        <f t="shared" si="87"/>
        <v>41031.208333333336</v>
      </c>
      <c r="N910" s="10">
        <v>1336885200</v>
      </c>
      <c r="O910" s="6">
        <f t="shared" si="88"/>
        <v>41042.208333333336</v>
      </c>
      <c r="P910" t="b">
        <v>0</v>
      </c>
      <c r="Q910" t="b">
        <v>0</v>
      </c>
      <c r="R910" t="s">
        <v>89</v>
      </c>
      <c r="S910" t="str">
        <f t="shared" si="89"/>
        <v>games</v>
      </c>
      <c r="T910" t="str">
        <f t="shared" si="90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5"/>
        <v>479</v>
      </c>
      <c r="G911" t="s">
        <v>20</v>
      </c>
      <c r="H911">
        <v>80</v>
      </c>
      <c r="I911">
        <f t="shared" si="86"/>
        <v>107.76</v>
      </c>
      <c r="J911" t="s">
        <v>15</v>
      </c>
      <c r="K911" t="s">
        <v>16</v>
      </c>
      <c r="L911" s="10">
        <v>1528088400</v>
      </c>
      <c r="M911" s="6">
        <f t="shared" si="87"/>
        <v>43255.208333333328</v>
      </c>
      <c r="N911" s="10">
        <v>1530421200</v>
      </c>
      <c r="O911" s="6">
        <f t="shared" si="88"/>
        <v>43282.208333333328</v>
      </c>
      <c r="P911" t="b">
        <v>0</v>
      </c>
      <c r="Q911" t="b">
        <v>1</v>
      </c>
      <c r="R911" t="s">
        <v>33</v>
      </c>
      <c r="S911" t="str">
        <f t="shared" si="89"/>
        <v>theater</v>
      </c>
      <c r="T911" t="str">
        <f t="shared" si="90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5"/>
        <v>20</v>
      </c>
      <c r="G912" t="s">
        <v>74</v>
      </c>
      <c r="H912">
        <v>296</v>
      </c>
      <c r="I912">
        <f t="shared" si="86"/>
        <v>102.08</v>
      </c>
      <c r="J912" t="s">
        <v>21</v>
      </c>
      <c r="K912" t="s">
        <v>22</v>
      </c>
      <c r="L912" s="10">
        <v>1421906400</v>
      </c>
      <c r="M912" s="6">
        <f t="shared" si="87"/>
        <v>42026.25</v>
      </c>
      <c r="N912" s="10">
        <v>1421992800</v>
      </c>
      <c r="O912" s="6">
        <f t="shared" si="88"/>
        <v>42027.25</v>
      </c>
      <c r="P912" t="b">
        <v>0</v>
      </c>
      <c r="Q912" t="b">
        <v>0</v>
      </c>
      <c r="R912" t="s">
        <v>33</v>
      </c>
      <c r="S912" t="str">
        <f t="shared" si="89"/>
        <v>theater</v>
      </c>
      <c r="T912" t="str">
        <f t="shared" si="90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5"/>
        <v>199</v>
      </c>
      <c r="G913" t="s">
        <v>20</v>
      </c>
      <c r="H913">
        <v>462</v>
      </c>
      <c r="I913">
        <f t="shared" si="86"/>
        <v>24.98</v>
      </c>
      <c r="J913" t="s">
        <v>21</v>
      </c>
      <c r="K913" t="s">
        <v>22</v>
      </c>
      <c r="L913" s="10">
        <v>1568005200</v>
      </c>
      <c r="M913" s="6">
        <f t="shared" si="87"/>
        <v>43717.208333333328</v>
      </c>
      <c r="N913" s="10">
        <v>1568178000</v>
      </c>
      <c r="O913" s="6">
        <f t="shared" si="88"/>
        <v>43719.208333333328</v>
      </c>
      <c r="P913" t="b">
        <v>1</v>
      </c>
      <c r="Q913" t="b">
        <v>0</v>
      </c>
      <c r="R913" t="s">
        <v>28</v>
      </c>
      <c r="S913" t="str">
        <f t="shared" si="89"/>
        <v>technology</v>
      </c>
      <c r="T913" t="str">
        <f t="shared" si="90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5"/>
        <v>795</v>
      </c>
      <c r="G914" t="s">
        <v>20</v>
      </c>
      <c r="H914">
        <v>179</v>
      </c>
      <c r="I914">
        <f t="shared" si="86"/>
        <v>79.94</v>
      </c>
      <c r="J914" t="s">
        <v>21</v>
      </c>
      <c r="K914" t="s">
        <v>22</v>
      </c>
      <c r="L914" s="10">
        <v>1346821200</v>
      </c>
      <c r="M914" s="6">
        <f t="shared" si="87"/>
        <v>41157.208333333336</v>
      </c>
      <c r="N914" s="10">
        <v>1347944400</v>
      </c>
      <c r="O914" s="6">
        <f t="shared" si="88"/>
        <v>41170.208333333336</v>
      </c>
      <c r="P914" t="b">
        <v>1</v>
      </c>
      <c r="Q914" t="b">
        <v>0</v>
      </c>
      <c r="R914" t="s">
        <v>53</v>
      </c>
      <c r="S914" t="str">
        <f t="shared" si="89"/>
        <v>film &amp; video</v>
      </c>
      <c r="T914" t="str">
        <f t="shared" si="90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5"/>
        <v>51</v>
      </c>
      <c r="G915" t="s">
        <v>14</v>
      </c>
      <c r="H915">
        <v>523</v>
      </c>
      <c r="I915">
        <f t="shared" si="86"/>
        <v>67.95</v>
      </c>
      <c r="J915" t="s">
        <v>26</v>
      </c>
      <c r="K915" t="s">
        <v>27</v>
      </c>
      <c r="L915" s="10">
        <v>1557637200</v>
      </c>
      <c r="M915" s="6">
        <f t="shared" si="87"/>
        <v>43597.208333333328</v>
      </c>
      <c r="N915" s="10">
        <v>1558760400</v>
      </c>
      <c r="O915" s="6">
        <f t="shared" si="88"/>
        <v>43610.208333333328</v>
      </c>
      <c r="P915" t="b">
        <v>0</v>
      </c>
      <c r="Q915" t="b">
        <v>0</v>
      </c>
      <c r="R915" t="s">
        <v>53</v>
      </c>
      <c r="S915" t="str">
        <f t="shared" si="89"/>
        <v>film &amp; video</v>
      </c>
      <c r="T915" t="str">
        <f t="shared" si="90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5"/>
        <v>57</v>
      </c>
      <c r="G916" t="s">
        <v>14</v>
      </c>
      <c r="H916">
        <v>141</v>
      </c>
      <c r="I916">
        <f t="shared" si="86"/>
        <v>26.07</v>
      </c>
      <c r="J916" t="s">
        <v>40</v>
      </c>
      <c r="K916" t="s">
        <v>41</v>
      </c>
      <c r="L916" s="10">
        <v>1375592400</v>
      </c>
      <c r="M916" s="6">
        <f t="shared" si="87"/>
        <v>41490.208333333336</v>
      </c>
      <c r="N916" s="10">
        <v>1376629200</v>
      </c>
      <c r="O916" s="6">
        <f t="shared" si="88"/>
        <v>41502.208333333336</v>
      </c>
      <c r="P916" t="b">
        <v>0</v>
      </c>
      <c r="Q916" t="b">
        <v>0</v>
      </c>
      <c r="R916" t="s">
        <v>33</v>
      </c>
      <c r="S916" t="str">
        <f t="shared" si="89"/>
        <v>theater</v>
      </c>
      <c r="T916" t="str">
        <f t="shared" si="90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5"/>
        <v>156</v>
      </c>
      <c r="G917" t="s">
        <v>20</v>
      </c>
      <c r="H917">
        <v>1866</v>
      </c>
      <c r="I917">
        <f t="shared" si="86"/>
        <v>105</v>
      </c>
      <c r="J917" t="s">
        <v>40</v>
      </c>
      <c r="K917" t="s">
        <v>41</v>
      </c>
      <c r="L917" s="10">
        <v>1503982800</v>
      </c>
      <c r="M917" s="6">
        <f t="shared" si="87"/>
        <v>42976.208333333328</v>
      </c>
      <c r="N917" s="10">
        <v>1504760400</v>
      </c>
      <c r="O917" s="6">
        <f t="shared" si="88"/>
        <v>42985.208333333328</v>
      </c>
      <c r="P917" t="b">
        <v>0</v>
      </c>
      <c r="Q917" t="b">
        <v>0</v>
      </c>
      <c r="R917" t="s">
        <v>269</v>
      </c>
      <c r="S917" t="str">
        <f t="shared" si="89"/>
        <v>film &amp; video</v>
      </c>
      <c r="T917" t="str">
        <f t="shared" si="90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5"/>
        <v>36</v>
      </c>
      <c r="G918" t="s">
        <v>14</v>
      </c>
      <c r="H918">
        <v>52</v>
      </c>
      <c r="I918">
        <f t="shared" si="86"/>
        <v>25.83</v>
      </c>
      <c r="J918" t="s">
        <v>21</v>
      </c>
      <c r="K918" t="s">
        <v>22</v>
      </c>
      <c r="L918" s="10">
        <v>1418882400</v>
      </c>
      <c r="M918" s="6">
        <f t="shared" si="87"/>
        <v>41991.25</v>
      </c>
      <c r="N918" s="10">
        <v>1419660000</v>
      </c>
      <c r="O918" s="6">
        <f t="shared" si="88"/>
        <v>42000.25</v>
      </c>
      <c r="P918" t="b">
        <v>0</v>
      </c>
      <c r="Q918" t="b">
        <v>0</v>
      </c>
      <c r="R918" t="s">
        <v>122</v>
      </c>
      <c r="S918" t="str">
        <f t="shared" si="89"/>
        <v>photography</v>
      </c>
      <c r="T918" t="str">
        <f t="shared" si="90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5"/>
        <v>58</v>
      </c>
      <c r="G919" t="s">
        <v>47</v>
      </c>
      <c r="H919">
        <v>27</v>
      </c>
      <c r="I919">
        <f t="shared" si="86"/>
        <v>77.67</v>
      </c>
      <c r="J919" t="s">
        <v>40</v>
      </c>
      <c r="K919" t="s">
        <v>41</v>
      </c>
      <c r="L919" s="10">
        <v>1309237200</v>
      </c>
      <c r="M919" s="6">
        <f t="shared" si="87"/>
        <v>40722.208333333336</v>
      </c>
      <c r="N919" s="10">
        <v>1311310800</v>
      </c>
      <c r="O919" s="6">
        <f t="shared" si="88"/>
        <v>40746.208333333336</v>
      </c>
      <c r="P919" t="b">
        <v>0</v>
      </c>
      <c r="Q919" t="b">
        <v>1</v>
      </c>
      <c r="R919" t="s">
        <v>100</v>
      </c>
      <c r="S919" t="str">
        <f t="shared" si="89"/>
        <v>film &amp; video</v>
      </c>
      <c r="T919" t="str">
        <f t="shared" si="90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5"/>
        <v>237</v>
      </c>
      <c r="G920" t="s">
        <v>20</v>
      </c>
      <c r="H920">
        <v>156</v>
      </c>
      <c r="I920">
        <f t="shared" si="86"/>
        <v>57.83</v>
      </c>
      <c r="J920" t="s">
        <v>98</v>
      </c>
      <c r="K920" t="s">
        <v>99</v>
      </c>
      <c r="L920" s="10">
        <v>1343365200</v>
      </c>
      <c r="M920" s="6">
        <f t="shared" si="87"/>
        <v>41117.208333333336</v>
      </c>
      <c r="N920" s="10">
        <v>1344315600</v>
      </c>
      <c r="O920" s="6">
        <f t="shared" si="88"/>
        <v>41128.208333333336</v>
      </c>
      <c r="P920" t="b">
        <v>0</v>
      </c>
      <c r="Q920" t="b">
        <v>0</v>
      </c>
      <c r="R920" t="s">
        <v>133</v>
      </c>
      <c r="S920" t="str">
        <f t="shared" si="89"/>
        <v>publishing</v>
      </c>
      <c r="T920" t="str">
        <f t="shared" si="90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5"/>
        <v>59</v>
      </c>
      <c r="G921" t="s">
        <v>14</v>
      </c>
      <c r="H921">
        <v>225</v>
      </c>
      <c r="I921">
        <f t="shared" si="86"/>
        <v>92.96</v>
      </c>
      <c r="J921" t="s">
        <v>26</v>
      </c>
      <c r="K921" t="s">
        <v>27</v>
      </c>
      <c r="L921" s="10">
        <v>1507957200</v>
      </c>
      <c r="M921" s="6">
        <f t="shared" si="87"/>
        <v>43022.208333333328</v>
      </c>
      <c r="N921" s="10">
        <v>1510725600</v>
      </c>
      <c r="O921" s="6">
        <f t="shared" si="88"/>
        <v>43054.25</v>
      </c>
      <c r="P921" t="b">
        <v>0</v>
      </c>
      <c r="Q921" t="b">
        <v>1</v>
      </c>
      <c r="R921" t="s">
        <v>33</v>
      </c>
      <c r="S921" t="str">
        <f t="shared" si="89"/>
        <v>theater</v>
      </c>
      <c r="T921" t="str">
        <f t="shared" si="90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5"/>
        <v>183</v>
      </c>
      <c r="G922" t="s">
        <v>20</v>
      </c>
      <c r="H922">
        <v>255</v>
      </c>
      <c r="I922">
        <f t="shared" si="86"/>
        <v>37.950000000000003</v>
      </c>
      <c r="J922" t="s">
        <v>21</v>
      </c>
      <c r="K922" t="s">
        <v>22</v>
      </c>
      <c r="L922" s="10">
        <v>1549519200</v>
      </c>
      <c r="M922" s="6">
        <f t="shared" si="87"/>
        <v>43503.25</v>
      </c>
      <c r="N922" s="10">
        <v>1551247200</v>
      </c>
      <c r="O922" s="6">
        <f t="shared" si="88"/>
        <v>43523.25</v>
      </c>
      <c r="P922" t="b">
        <v>1</v>
      </c>
      <c r="Q922" t="b">
        <v>0</v>
      </c>
      <c r="R922" t="s">
        <v>71</v>
      </c>
      <c r="S922" t="str">
        <f t="shared" si="89"/>
        <v>film &amp; video</v>
      </c>
      <c r="T922" t="str">
        <f t="shared" si="90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5"/>
        <v>1</v>
      </c>
      <c r="G923" t="s">
        <v>14</v>
      </c>
      <c r="H923">
        <v>38</v>
      </c>
      <c r="I923">
        <f t="shared" si="86"/>
        <v>31.84</v>
      </c>
      <c r="J923" t="s">
        <v>21</v>
      </c>
      <c r="K923" t="s">
        <v>22</v>
      </c>
      <c r="L923" s="10">
        <v>1329026400</v>
      </c>
      <c r="M923" s="6">
        <f t="shared" si="87"/>
        <v>40951.25</v>
      </c>
      <c r="N923" s="10">
        <v>1330236000</v>
      </c>
      <c r="O923" s="6">
        <f t="shared" si="88"/>
        <v>40965.25</v>
      </c>
      <c r="P923" t="b">
        <v>0</v>
      </c>
      <c r="Q923" t="b">
        <v>0</v>
      </c>
      <c r="R923" t="s">
        <v>28</v>
      </c>
      <c r="S923" t="str">
        <f t="shared" si="89"/>
        <v>technology</v>
      </c>
      <c r="T923" t="str">
        <f t="shared" si="90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5"/>
        <v>176</v>
      </c>
      <c r="G924" t="s">
        <v>20</v>
      </c>
      <c r="H924">
        <v>2261</v>
      </c>
      <c r="I924">
        <f t="shared" si="86"/>
        <v>40</v>
      </c>
      <c r="J924" t="s">
        <v>21</v>
      </c>
      <c r="K924" t="s">
        <v>22</v>
      </c>
      <c r="L924" s="10">
        <v>1544335200</v>
      </c>
      <c r="M924" s="6">
        <f t="shared" si="87"/>
        <v>43443.25</v>
      </c>
      <c r="N924" s="10">
        <v>1545112800</v>
      </c>
      <c r="O924" s="6">
        <f t="shared" si="88"/>
        <v>43452.25</v>
      </c>
      <c r="P924" t="b">
        <v>0</v>
      </c>
      <c r="Q924" t="b">
        <v>1</v>
      </c>
      <c r="R924" t="s">
        <v>319</v>
      </c>
      <c r="S924" t="str">
        <f t="shared" si="89"/>
        <v>music</v>
      </c>
      <c r="T924" t="str">
        <f t="shared" si="90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5"/>
        <v>238</v>
      </c>
      <c r="G925" t="s">
        <v>20</v>
      </c>
      <c r="H925">
        <v>40</v>
      </c>
      <c r="I925">
        <f t="shared" si="86"/>
        <v>101.1</v>
      </c>
      <c r="J925" t="s">
        <v>21</v>
      </c>
      <c r="K925" t="s">
        <v>22</v>
      </c>
      <c r="L925" s="10">
        <v>1279083600</v>
      </c>
      <c r="M925" s="6">
        <f t="shared" si="87"/>
        <v>40373.208333333336</v>
      </c>
      <c r="N925" s="10">
        <v>1279170000</v>
      </c>
      <c r="O925" s="6">
        <f t="shared" si="88"/>
        <v>40374.208333333336</v>
      </c>
      <c r="P925" t="b">
        <v>0</v>
      </c>
      <c r="Q925" t="b">
        <v>0</v>
      </c>
      <c r="R925" t="s">
        <v>33</v>
      </c>
      <c r="S925" t="str">
        <f t="shared" si="89"/>
        <v>theater</v>
      </c>
      <c r="T925" t="str">
        <f t="shared" si="90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5"/>
        <v>488</v>
      </c>
      <c r="G926" t="s">
        <v>20</v>
      </c>
      <c r="H926">
        <v>2289</v>
      </c>
      <c r="I926">
        <f t="shared" si="86"/>
        <v>84.01</v>
      </c>
      <c r="J926" t="s">
        <v>107</v>
      </c>
      <c r="K926" t="s">
        <v>108</v>
      </c>
      <c r="L926" s="10">
        <v>1572498000</v>
      </c>
      <c r="M926" s="6">
        <f t="shared" si="87"/>
        <v>43769.208333333328</v>
      </c>
      <c r="N926" s="10">
        <v>1573452000</v>
      </c>
      <c r="O926" s="6">
        <f t="shared" si="88"/>
        <v>43780.25</v>
      </c>
      <c r="P926" t="b">
        <v>0</v>
      </c>
      <c r="Q926" t="b">
        <v>0</v>
      </c>
      <c r="R926" t="s">
        <v>33</v>
      </c>
      <c r="S926" t="str">
        <f t="shared" si="89"/>
        <v>theater</v>
      </c>
      <c r="T926" t="str">
        <f t="shared" si="90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5"/>
        <v>224</v>
      </c>
      <c r="G927" t="s">
        <v>20</v>
      </c>
      <c r="H927">
        <v>65</v>
      </c>
      <c r="I927">
        <f t="shared" si="86"/>
        <v>103.42</v>
      </c>
      <c r="J927" t="s">
        <v>21</v>
      </c>
      <c r="K927" t="s">
        <v>22</v>
      </c>
      <c r="L927" s="10">
        <v>1506056400</v>
      </c>
      <c r="M927" s="6">
        <f t="shared" si="87"/>
        <v>43000.208333333328</v>
      </c>
      <c r="N927" s="10">
        <v>1507093200</v>
      </c>
      <c r="O927" s="6">
        <f t="shared" si="88"/>
        <v>43012.208333333328</v>
      </c>
      <c r="P927" t="b">
        <v>0</v>
      </c>
      <c r="Q927" t="b">
        <v>0</v>
      </c>
      <c r="R927" t="s">
        <v>33</v>
      </c>
      <c r="S927" t="str">
        <f t="shared" si="89"/>
        <v>theater</v>
      </c>
      <c r="T927" t="str">
        <f t="shared" si="90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5"/>
        <v>18</v>
      </c>
      <c r="G928" t="s">
        <v>14</v>
      </c>
      <c r="H928">
        <v>15</v>
      </c>
      <c r="I928">
        <f t="shared" si="86"/>
        <v>105.13</v>
      </c>
      <c r="J928" t="s">
        <v>21</v>
      </c>
      <c r="K928" t="s">
        <v>22</v>
      </c>
      <c r="L928" s="10">
        <v>1463029200</v>
      </c>
      <c r="M928" s="6">
        <f t="shared" si="87"/>
        <v>42502.208333333328</v>
      </c>
      <c r="N928" s="10">
        <v>1463374800</v>
      </c>
      <c r="O928" s="6">
        <f t="shared" si="88"/>
        <v>42506.208333333328</v>
      </c>
      <c r="P928" t="b">
        <v>0</v>
      </c>
      <c r="Q928" t="b">
        <v>0</v>
      </c>
      <c r="R928" t="s">
        <v>17</v>
      </c>
      <c r="S928" t="str">
        <f t="shared" si="89"/>
        <v>food</v>
      </c>
      <c r="T928" t="str">
        <f t="shared" si="90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5"/>
        <v>46</v>
      </c>
      <c r="G929" t="s">
        <v>14</v>
      </c>
      <c r="H929">
        <v>37</v>
      </c>
      <c r="I929">
        <f t="shared" si="86"/>
        <v>89.22</v>
      </c>
      <c r="J929" t="s">
        <v>21</v>
      </c>
      <c r="K929" t="s">
        <v>22</v>
      </c>
      <c r="L929" s="10">
        <v>1342069200</v>
      </c>
      <c r="M929" s="6">
        <f t="shared" si="87"/>
        <v>41102.208333333336</v>
      </c>
      <c r="N929" s="10">
        <v>1344574800</v>
      </c>
      <c r="O929" s="6">
        <f t="shared" si="88"/>
        <v>41131.208333333336</v>
      </c>
      <c r="P929" t="b">
        <v>0</v>
      </c>
      <c r="Q929" t="b">
        <v>0</v>
      </c>
      <c r="R929" t="s">
        <v>33</v>
      </c>
      <c r="S929" t="str">
        <f t="shared" si="89"/>
        <v>theater</v>
      </c>
      <c r="T929" t="str">
        <f t="shared" si="90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5"/>
        <v>117</v>
      </c>
      <c r="G930" t="s">
        <v>20</v>
      </c>
      <c r="H930">
        <v>3777</v>
      </c>
      <c r="I930">
        <f t="shared" si="86"/>
        <v>52</v>
      </c>
      <c r="J930" t="s">
        <v>107</v>
      </c>
      <c r="K930" t="s">
        <v>108</v>
      </c>
      <c r="L930" s="10">
        <v>1388296800</v>
      </c>
      <c r="M930" s="6">
        <f t="shared" si="87"/>
        <v>41637.25</v>
      </c>
      <c r="N930" s="10">
        <v>1389074400</v>
      </c>
      <c r="O930" s="6">
        <f t="shared" si="88"/>
        <v>41646.25</v>
      </c>
      <c r="P930" t="b">
        <v>0</v>
      </c>
      <c r="Q930" t="b">
        <v>0</v>
      </c>
      <c r="R930" t="s">
        <v>28</v>
      </c>
      <c r="S930" t="str">
        <f t="shared" si="89"/>
        <v>technology</v>
      </c>
      <c r="T930" t="str">
        <f t="shared" si="90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5"/>
        <v>217</v>
      </c>
      <c r="G931" t="s">
        <v>20</v>
      </c>
      <c r="H931">
        <v>184</v>
      </c>
      <c r="I931">
        <f t="shared" si="86"/>
        <v>64.959999999999994</v>
      </c>
      <c r="J931" t="s">
        <v>40</v>
      </c>
      <c r="K931" t="s">
        <v>41</v>
      </c>
      <c r="L931" s="10">
        <v>1493787600</v>
      </c>
      <c r="M931" s="6">
        <f t="shared" si="87"/>
        <v>42858.208333333328</v>
      </c>
      <c r="N931" s="10">
        <v>1494997200</v>
      </c>
      <c r="O931" s="6">
        <f t="shared" si="88"/>
        <v>42872.208333333328</v>
      </c>
      <c r="P931" t="b">
        <v>0</v>
      </c>
      <c r="Q931" t="b">
        <v>0</v>
      </c>
      <c r="R931" t="s">
        <v>33</v>
      </c>
      <c r="S931" t="str">
        <f t="shared" si="89"/>
        <v>theater</v>
      </c>
      <c r="T931" t="str">
        <f t="shared" si="90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5"/>
        <v>112</v>
      </c>
      <c r="G932" t="s">
        <v>20</v>
      </c>
      <c r="H932">
        <v>85</v>
      </c>
      <c r="I932">
        <f t="shared" si="86"/>
        <v>46.24</v>
      </c>
      <c r="J932" t="s">
        <v>21</v>
      </c>
      <c r="K932" t="s">
        <v>22</v>
      </c>
      <c r="L932" s="10">
        <v>1424844000</v>
      </c>
      <c r="M932" s="6">
        <f t="shared" si="87"/>
        <v>42060.25</v>
      </c>
      <c r="N932" s="10">
        <v>1425448800</v>
      </c>
      <c r="O932" s="6">
        <f t="shared" si="88"/>
        <v>42067.25</v>
      </c>
      <c r="P932" t="b">
        <v>0</v>
      </c>
      <c r="Q932" t="b">
        <v>1</v>
      </c>
      <c r="R932" t="s">
        <v>33</v>
      </c>
      <c r="S932" t="str">
        <f t="shared" si="89"/>
        <v>theater</v>
      </c>
      <c r="T932" t="str">
        <f t="shared" si="90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5"/>
        <v>73</v>
      </c>
      <c r="G933" t="s">
        <v>14</v>
      </c>
      <c r="H933">
        <v>112</v>
      </c>
      <c r="I933">
        <f t="shared" si="86"/>
        <v>51.15</v>
      </c>
      <c r="J933" t="s">
        <v>21</v>
      </c>
      <c r="K933" t="s">
        <v>22</v>
      </c>
      <c r="L933" s="10">
        <v>1403931600</v>
      </c>
      <c r="M933" s="6">
        <f t="shared" si="87"/>
        <v>41818.208333333336</v>
      </c>
      <c r="N933" s="10">
        <v>1404104400</v>
      </c>
      <c r="O933" s="6">
        <f t="shared" si="88"/>
        <v>41820.208333333336</v>
      </c>
      <c r="P933" t="b">
        <v>0</v>
      </c>
      <c r="Q933" t="b">
        <v>1</v>
      </c>
      <c r="R933" t="s">
        <v>33</v>
      </c>
      <c r="S933" t="str">
        <f t="shared" si="89"/>
        <v>theater</v>
      </c>
      <c r="T933" t="str">
        <f t="shared" si="90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5"/>
        <v>212</v>
      </c>
      <c r="G934" t="s">
        <v>20</v>
      </c>
      <c r="H934">
        <v>144</v>
      </c>
      <c r="I934">
        <f t="shared" si="86"/>
        <v>33.909999999999997</v>
      </c>
      <c r="J934" t="s">
        <v>21</v>
      </c>
      <c r="K934" t="s">
        <v>22</v>
      </c>
      <c r="L934" s="10">
        <v>1394514000</v>
      </c>
      <c r="M934" s="6">
        <f t="shared" si="87"/>
        <v>41709.208333333336</v>
      </c>
      <c r="N934" s="10">
        <v>1394773200</v>
      </c>
      <c r="O934" s="6">
        <f t="shared" si="88"/>
        <v>41712.208333333336</v>
      </c>
      <c r="P934" t="b">
        <v>0</v>
      </c>
      <c r="Q934" t="b">
        <v>0</v>
      </c>
      <c r="R934" t="s">
        <v>23</v>
      </c>
      <c r="S934" t="str">
        <f t="shared" si="89"/>
        <v>music</v>
      </c>
      <c r="T934" t="str">
        <f t="shared" si="90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5"/>
        <v>240</v>
      </c>
      <c r="G935" t="s">
        <v>20</v>
      </c>
      <c r="H935">
        <v>1902</v>
      </c>
      <c r="I935">
        <f t="shared" si="86"/>
        <v>92.02</v>
      </c>
      <c r="J935" t="s">
        <v>21</v>
      </c>
      <c r="K935" t="s">
        <v>22</v>
      </c>
      <c r="L935" s="10">
        <v>1365397200</v>
      </c>
      <c r="M935" s="6">
        <f t="shared" si="87"/>
        <v>41372.208333333336</v>
      </c>
      <c r="N935" s="10">
        <v>1366520400</v>
      </c>
      <c r="O935" s="6">
        <f t="shared" si="88"/>
        <v>41385.208333333336</v>
      </c>
      <c r="P935" t="b">
        <v>0</v>
      </c>
      <c r="Q935" t="b">
        <v>0</v>
      </c>
      <c r="R935" t="s">
        <v>33</v>
      </c>
      <c r="S935" t="str">
        <f t="shared" si="89"/>
        <v>theater</v>
      </c>
      <c r="T935" t="str">
        <f t="shared" si="90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5"/>
        <v>182</v>
      </c>
      <c r="G936" t="s">
        <v>20</v>
      </c>
      <c r="H936">
        <v>105</v>
      </c>
      <c r="I936">
        <f t="shared" si="86"/>
        <v>107.43</v>
      </c>
      <c r="J936" t="s">
        <v>21</v>
      </c>
      <c r="K936" t="s">
        <v>22</v>
      </c>
      <c r="L936" s="10">
        <v>1456120800</v>
      </c>
      <c r="M936" s="6">
        <f t="shared" si="87"/>
        <v>42422.25</v>
      </c>
      <c r="N936" s="10">
        <v>1456639200</v>
      </c>
      <c r="O936" s="6">
        <f t="shared" si="88"/>
        <v>42428.25</v>
      </c>
      <c r="P936" t="b">
        <v>0</v>
      </c>
      <c r="Q936" t="b">
        <v>0</v>
      </c>
      <c r="R936" t="s">
        <v>33</v>
      </c>
      <c r="S936" t="str">
        <f t="shared" si="89"/>
        <v>theater</v>
      </c>
      <c r="T936" t="str">
        <f t="shared" si="90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5"/>
        <v>164</v>
      </c>
      <c r="G937" t="s">
        <v>20</v>
      </c>
      <c r="H937">
        <v>132</v>
      </c>
      <c r="I937">
        <f t="shared" si="86"/>
        <v>75.849999999999994</v>
      </c>
      <c r="J937" t="s">
        <v>21</v>
      </c>
      <c r="K937" t="s">
        <v>22</v>
      </c>
      <c r="L937" s="10">
        <v>1437714000</v>
      </c>
      <c r="M937" s="6">
        <f t="shared" si="87"/>
        <v>42209.208333333328</v>
      </c>
      <c r="N937" s="10">
        <v>1438318800</v>
      </c>
      <c r="O937" s="6">
        <f t="shared" si="88"/>
        <v>42216.208333333328</v>
      </c>
      <c r="P937" t="b">
        <v>0</v>
      </c>
      <c r="Q937" t="b">
        <v>0</v>
      </c>
      <c r="R937" t="s">
        <v>33</v>
      </c>
      <c r="S937" t="str">
        <f t="shared" si="89"/>
        <v>theater</v>
      </c>
      <c r="T937" t="str">
        <f t="shared" si="90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5"/>
        <v>2</v>
      </c>
      <c r="G938" t="s">
        <v>14</v>
      </c>
      <c r="H938">
        <v>21</v>
      </c>
      <c r="I938">
        <f t="shared" si="86"/>
        <v>80.48</v>
      </c>
      <c r="J938" t="s">
        <v>21</v>
      </c>
      <c r="K938" t="s">
        <v>22</v>
      </c>
      <c r="L938" s="10">
        <v>1563771600</v>
      </c>
      <c r="M938" s="6">
        <f t="shared" si="87"/>
        <v>43668.208333333328</v>
      </c>
      <c r="N938" s="10">
        <v>1564030800</v>
      </c>
      <c r="O938" s="6">
        <f t="shared" si="88"/>
        <v>43671.208333333328</v>
      </c>
      <c r="P938" t="b">
        <v>1</v>
      </c>
      <c r="Q938" t="b">
        <v>0</v>
      </c>
      <c r="R938" t="s">
        <v>33</v>
      </c>
      <c r="S938" t="str">
        <f t="shared" si="89"/>
        <v>theater</v>
      </c>
      <c r="T938" t="str">
        <f t="shared" si="90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5"/>
        <v>50</v>
      </c>
      <c r="G939" t="s">
        <v>74</v>
      </c>
      <c r="H939">
        <v>976</v>
      </c>
      <c r="I939">
        <f t="shared" si="86"/>
        <v>86.98</v>
      </c>
      <c r="J939" t="s">
        <v>21</v>
      </c>
      <c r="K939" t="s">
        <v>22</v>
      </c>
      <c r="L939" s="10">
        <v>1448517600</v>
      </c>
      <c r="M939" s="6">
        <f t="shared" si="87"/>
        <v>42334.25</v>
      </c>
      <c r="N939" s="10">
        <v>1449295200</v>
      </c>
      <c r="O939" s="6">
        <f t="shared" si="88"/>
        <v>42343.25</v>
      </c>
      <c r="P939" t="b">
        <v>0</v>
      </c>
      <c r="Q939" t="b">
        <v>0</v>
      </c>
      <c r="R939" t="s">
        <v>42</v>
      </c>
      <c r="S939" t="str">
        <f t="shared" si="89"/>
        <v>film &amp; video</v>
      </c>
      <c r="T939" t="str">
        <f t="shared" si="90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5"/>
        <v>110</v>
      </c>
      <c r="G940" t="s">
        <v>20</v>
      </c>
      <c r="H940">
        <v>96</v>
      </c>
      <c r="I940">
        <f t="shared" si="86"/>
        <v>105.14</v>
      </c>
      <c r="J940" t="s">
        <v>21</v>
      </c>
      <c r="K940" t="s">
        <v>22</v>
      </c>
      <c r="L940" s="10">
        <v>1528779600</v>
      </c>
      <c r="M940" s="6">
        <f t="shared" si="87"/>
        <v>43263.208333333328</v>
      </c>
      <c r="N940" s="10">
        <v>1531890000</v>
      </c>
      <c r="O940" s="6">
        <f t="shared" si="88"/>
        <v>43299.208333333328</v>
      </c>
      <c r="P940" t="b">
        <v>0</v>
      </c>
      <c r="Q940" t="b">
        <v>1</v>
      </c>
      <c r="R940" t="s">
        <v>119</v>
      </c>
      <c r="S940" t="str">
        <f t="shared" si="89"/>
        <v>publishing</v>
      </c>
      <c r="T940" t="str">
        <f t="shared" si="90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5"/>
        <v>49</v>
      </c>
      <c r="G941" t="s">
        <v>14</v>
      </c>
      <c r="H941">
        <v>67</v>
      </c>
      <c r="I941">
        <f t="shared" si="86"/>
        <v>57.3</v>
      </c>
      <c r="J941" t="s">
        <v>21</v>
      </c>
      <c r="K941" t="s">
        <v>22</v>
      </c>
      <c r="L941" s="10">
        <v>1304744400</v>
      </c>
      <c r="M941" s="6">
        <f t="shared" si="87"/>
        <v>40670.208333333336</v>
      </c>
      <c r="N941" s="10">
        <v>1306213200</v>
      </c>
      <c r="O941" s="6">
        <f t="shared" si="88"/>
        <v>40687.208333333336</v>
      </c>
      <c r="P941" t="b">
        <v>0</v>
      </c>
      <c r="Q941" t="b">
        <v>1</v>
      </c>
      <c r="R941" t="s">
        <v>89</v>
      </c>
      <c r="S941" t="str">
        <f t="shared" si="89"/>
        <v>games</v>
      </c>
      <c r="T941" t="str">
        <f t="shared" si="90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5"/>
        <v>62</v>
      </c>
      <c r="G942" t="s">
        <v>47</v>
      </c>
      <c r="H942">
        <v>66</v>
      </c>
      <c r="I942">
        <f t="shared" si="86"/>
        <v>93.35</v>
      </c>
      <c r="J942" t="s">
        <v>15</v>
      </c>
      <c r="K942" t="s">
        <v>16</v>
      </c>
      <c r="L942" s="10">
        <v>1354341600</v>
      </c>
      <c r="M942" s="6">
        <f t="shared" si="87"/>
        <v>41244.25</v>
      </c>
      <c r="N942" s="10">
        <v>1356242400</v>
      </c>
      <c r="O942" s="6">
        <f t="shared" si="88"/>
        <v>41266.25</v>
      </c>
      <c r="P942" t="b">
        <v>0</v>
      </c>
      <c r="Q942" t="b">
        <v>0</v>
      </c>
      <c r="R942" t="s">
        <v>28</v>
      </c>
      <c r="S942" t="str">
        <f t="shared" si="89"/>
        <v>technology</v>
      </c>
      <c r="T942" t="str">
        <f t="shared" si="90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5"/>
        <v>13</v>
      </c>
      <c r="G943" t="s">
        <v>14</v>
      </c>
      <c r="H943">
        <v>78</v>
      </c>
      <c r="I943">
        <f t="shared" si="86"/>
        <v>71.989999999999995</v>
      </c>
      <c r="J943" t="s">
        <v>21</v>
      </c>
      <c r="K943" t="s">
        <v>22</v>
      </c>
      <c r="L943" s="10">
        <v>1294552800</v>
      </c>
      <c r="M943" s="6">
        <f t="shared" si="87"/>
        <v>40552.25</v>
      </c>
      <c r="N943" s="10">
        <v>1297576800</v>
      </c>
      <c r="O943" s="6">
        <f t="shared" si="88"/>
        <v>40587.25</v>
      </c>
      <c r="P943" t="b">
        <v>1</v>
      </c>
      <c r="Q943" t="b">
        <v>0</v>
      </c>
      <c r="R943" t="s">
        <v>33</v>
      </c>
      <c r="S943" t="str">
        <f t="shared" si="89"/>
        <v>theater</v>
      </c>
      <c r="T943" t="str">
        <f t="shared" si="90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5"/>
        <v>65</v>
      </c>
      <c r="G944" t="s">
        <v>14</v>
      </c>
      <c r="H944">
        <v>67</v>
      </c>
      <c r="I944">
        <f t="shared" si="86"/>
        <v>92.61</v>
      </c>
      <c r="J944" t="s">
        <v>26</v>
      </c>
      <c r="K944" t="s">
        <v>27</v>
      </c>
      <c r="L944" s="10">
        <v>1295935200</v>
      </c>
      <c r="M944" s="6">
        <f t="shared" si="87"/>
        <v>40568.25</v>
      </c>
      <c r="N944" s="10">
        <v>1296194400</v>
      </c>
      <c r="O944" s="6">
        <f t="shared" si="88"/>
        <v>40571.25</v>
      </c>
      <c r="P944" t="b">
        <v>0</v>
      </c>
      <c r="Q944" t="b">
        <v>0</v>
      </c>
      <c r="R944" t="s">
        <v>33</v>
      </c>
      <c r="S944" t="str">
        <f t="shared" si="89"/>
        <v>theater</v>
      </c>
      <c r="T944" t="str">
        <f t="shared" si="90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5"/>
        <v>160</v>
      </c>
      <c r="G945" t="s">
        <v>20</v>
      </c>
      <c r="H945">
        <v>114</v>
      </c>
      <c r="I945">
        <f t="shared" si="86"/>
        <v>104.99</v>
      </c>
      <c r="J945" t="s">
        <v>21</v>
      </c>
      <c r="K945" t="s">
        <v>22</v>
      </c>
      <c r="L945" s="10">
        <v>1411534800</v>
      </c>
      <c r="M945" s="6">
        <f t="shared" si="87"/>
        <v>41906.208333333336</v>
      </c>
      <c r="N945" s="10">
        <v>1414558800</v>
      </c>
      <c r="O945" s="6">
        <f t="shared" si="88"/>
        <v>41941.208333333336</v>
      </c>
      <c r="P945" t="b">
        <v>0</v>
      </c>
      <c r="Q945" t="b">
        <v>0</v>
      </c>
      <c r="R945" t="s">
        <v>17</v>
      </c>
      <c r="S945" t="str">
        <f t="shared" si="89"/>
        <v>food</v>
      </c>
      <c r="T945" t="str">
        <f t="shared" si="90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5"/>
        <v>81</v>
      </c>
      <c r="G946" t="s">
        <v>14</v>
      </c>
      <c r="H946">
        <v>263</v>
      </c>
      <c r="I946">
        <f t="shared" si="86"/>
        <v>30.96</v>
      </c>
      <c r="J946" t="s">
        <v>26</v>
      </c>
      <c r="K946" t="s">
        <v>27</v>
      </c>
      <c r="L946" s="10">
        <v>1486706400</v>
      </c>
      <c r="M946" s="6">
        <f t="shared" si="87"/>
        <v>42776.25</v>
      </c>
      <c r="N946" s="10">
        <v>1488348000</v>
      </c>
      <c r="O946" s="6">
        <f t="shared" si="88"/>
        <v>42795.25</v>
      </c>
      <c r="P946" t="b">
        <v>0</v>
      </c>
      <c r="Q946" t="b">
        <v>0</v>
      </c>
      <c r="R946" t="s">
        <v>122</v>
      </c>
      <c r="S946" t="str">
        <f t="shared" si="89"/>
        <v>photography</v>
      </c>
      <c r="T946" t="str">
        <f t="shared" si="90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5"/>
        <v>32</v>
      </c>
      <c r="G947" t="s">
        <v>14</v>
      </c>
      <c r="H947">
        <v>1691</v>
      </c>
      <c r="I947">
        <f t="shared" si="86"/>
        <v>33</v>
      </c>
      <c r="J947" t="s">
        <v>21</v>
      </c>
      <c r="K947" t="s">
        <v>22</v>
      </c>
      <c r="L947" s="10">
        <v>1333602000</v>
      </c>
      <c r="M947" s="6">
        <f t="shared" si="87"/>
        <v>41004.208333333336</v>
      </c>
      <c r="N947" s="10">
        <v>1334898000</v>
      </c>
      <c r="O947" s="6">
        <f t="shared" si="88"/>
        <v>41019.208333333336</v>
      </c>
      <c r="P947" t="b">
        <v>1</v>
      </c>
      <c r="Q947" t="b">
        <v>0</v>
      </c>
      <c r="R947" t="s">
        <v>122</v>
      </c>
      <c r="S947" t="str">
        <f t="shared" si="89"/>
        <v>photography</v>
      </c>
      <c r="T947" t="str">
        <f t="shared" si="90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5"/>
        <v>10</v>
      </c>
      <c r="G948" t="s">
        <v>14</v>
      </c>
      <c r="H948">
        <v>181</v>
      </c>
      <c r="I948">
        <f t="shared" si="86"/>
        <v>84.19</v>
      </c>
      <c r="J948" t="s">
        <v>21</v>
      </c>
      <c r="K948" t="s">
        <v>22</v>
      </c>
      <c r="L948" s="10">
        <v>1308200400</v>
      </c>
      <c r="M948" s="6">
        <f t="shared" si="87"/>
        <v>40710.208333333336</v>
      </c>
      <c r="N948" s="10">
        <v>1308373200</v>
      </c>
      <c r="O948" s="6">
        <f t="shared" si="88"/>
        <v>40712.208333333336</v>
      </c>
      <c r="P948" t="b">
        <v>0</v>
      </c>
      <c r="Q948" t="b">
        <v>0</v>
      </c>
      <c r="R948" t="s">
        <v>33</v>
      </c>
      <c r="S948" t="str">
        <f t="shared" si="89"/>
        <v>theater</v>
      </c>
      <c r="T948" t="str">
        <f t="shared" si="90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5"/>
        <v>27</v>
      </c>
      <c r="G949" t="s">
        <v>14</v>
      </c>
      <c r="H949">
        <v>13</v>
      </c>
      <c r="I949">
        <f t="shared" si="86"/>
        <v>73.92</v>
      </c>
      <c r="J949" t="s">
        <v>21</v>
      </c>
      <c r="K949" t="s">
        <v>22</v>
      </c>
      <c r="L949" s="10">
        <v>1411707600</v>
      </c>
      <c r="M949" s="6">
        <f t="shared" si="87"/>
        <v>41908.208333333336</v>
      </c>
      <c r="N949" s="10">
        <v>1412312400</v>
      </c>
      <c r="O949" s="6">
        <f t="shared" si="88"/>
        <v>41915.208333333336</v>
      </c>
      <c r="P949" t="b">
        <v>0</v>
      </c>
      <c r="Q949" t="b">
        <v>0</v>
      </c>
      <c r="R949" t="s">
        <v>33</v>
      </c>
      <c r="S949" t="str">
        <f t="shared" si="89"/>
        <v>theater</v>
      </c>
      <c r="T949" t="str">
        <f t="shared" si="90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5"/>
        <v>63</v>
      </c>
      <c r="G950" t="s">
        <v>74</v>
      </c>
      <c r="H950">
        <v>160</v>
      </c>
      <c r="I950">
        <f t="shared" si="86"/>
        <v>36.99</v>
      </c>
      <c r="J950" t="s">
        <v>21</v>
      </c>
      <c r="K950" t="s">
        <v>22</v>
      </c>
      <c r="L950" s="10">
        <v>1418364000</v>
      </c>
      <c r="M950" s="6">
        <f t="shared" si="87"/>
        <v>41985.25</v>
      </c>
      <c r="N950" s="10">
        <v>1419228000</v>
      </c>
      <c r="O950" s="6">
        <f t="shared" si="88"/>
        <v>41995.25</v>
      </c>
      <c r="P950" t="b">
        <v>1</v>
      </c>
      <c r="Q950" t="b">
        <v>1</v>
      </c>
      <c r="R950" t="s">
        <v>42</v>
      </c>
      <c r="S950" t="str">
        <f t="shared" si="89"/>
        <v>film &amp; video</v>
      </c>
      <c r="T950" t="str">
        <f t="shared" si="90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5"/>
        <v>161</v>
      </c>
      <c r="G951" t="s">
        <v>20</v>
      </c>
      <c r="H951">
        <v>203</v>
      </c>
      <c r="I951">
        <f t="shared" si="86"/>
        <v>46.9</v>
      </c>
      <c r="J951" t="s">
        <v>21</v>
      </c>
      <c r="K951" t="s">
        <v>22</v>
      </c>
      <c r="L951" s="10">
        <v>1429333200</v>
      </c>
      <c r="M951" s="6">
        <f t="shared" si="87"/>
        <v>42112.208333333328</v>
      </c>
      <c r="N951" s="10">
        <v>1430974800</v>
      </c>
      <c r="O951" s="6">
        <f t="shared" si="88"/>
        <v>42131.208333333328</v>
      </c>
      <c r="P951" t="b">
        <v>0</v>
      </c>
      <c r="Q951" t="b">
        <v>0</v>
      </c>
      <c r="R951" t="s">
        <v>28</v>
      </c>
      <c r="S951" t="str">
        <f t="shared" si="89"/>
        <v>technology</v>
      </c>
      <c r="T951" t="str">
        <f t="shared" si="90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5"/>
        <v>5</v>
      </c>
      <c r="G952" t="s">
        <v>14</v>
      </c>
      <c r="H952">
        <v>1</v>
      </c>
      <c r="I952">
        <f t="shared" si="86"/>
        <v>5</v>
      </c>
      <c r="J952" t="s">
        <v>21</v>
      </c>
      <c r="K952" t="s">
        <v>22</v>
      </c>
      <c r="L952" s="10">
        <v>1555390800</v>
      </c>
      <c r="M952" s="6">
        <f t="shared" si="87"/>
        <v>43571.208333333328</v>
      </c>
      <c r="N952" s="10">
        <v>1555822800</v>
      </c>
      <c r="O952" s="6">
        <f t="shared" si="88"/>
        <v>43576.208333333328</v>
      </c>
      <c r="P952" t="b">
        <v>0</v>
      </c>
      <c r="Q952" t="b">
        <v>1</v>
      </c>
      <c r="R952" t="s">
        <v>33</v>
      </c>
      <c r="S952" t="str">
        <f t="shared" si="89"/>
        <v>theater</v>
      </c>
      <c r="T952" t="str">
        <f t="shared" si="90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5"/>
        <v>1097</v>
      </c>
      <c r="G953" t="s">
        <v>20</v>
      </c>
      <c r="H953">
        <v>1559</v>
      </c>
      <c r="I953">
        <f t="shared" si="86"/>
        <v>102.02</v>
      </c>
      <c r="J953" t="s">
        <v>21</v>
      </c>
      <c r="K953" t="s">
        <v>22</v>
      </c>
      <c r="L953" s="10">
        <v>1482732000</v>
      </c>
      <c r="M953" s="6">
        <f t="shared" si="87"/>
        <v>42730.25</v>
      </c>
      <c r="N953" s="10">
        <v>1482818400</v>
      </c>
      <c r="O953" s="6">
        <f t="shared" si="88"/>
        <v>42731.25</v>
      </c>
      <c r="P953" t="b">
        <v>0</v>
      </c>
      <c r="Q953" t="b">
        <v>1</v>
      </c>
      <c r="R953" t="s">
        <v>23</v>
      </c>
      <c r="S953" t="str">
        <f t="shared" si="89"/>
        <v>music</v>
      </c>
      <c r="T953" t="str">
        <f t="shared" si="90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5"/>
        <v>70</v>
      </c>
      <c r="G954" t="s">
        <v>74</v>
      </c>
      <c r="H954">
        <v>2266</v>
      </c>
      <c r="I954">
        <f t="shared" si="86"/>
        <v>45.01</v>
      </c>
      <c r="J954" t="s">
        <v>21</v>
      </c>
      <c r="K954" t="s">
        <v>22</v>
      </c>
      <c r="L954" s="10">
        <v>1470718800</v>
      </c>
      <c r="M954" s="6">
        <f t="shared" si="87"/>
        <v>42591.208333333328</v>
      </c>
      <c r="N954" s="10">
        <v>1471928400</v>
      </c>
      <c r="O954" s="6">
        <f t="shared" si="88"/>
        <v>42605.208333333328</v>
      </c>
      <c r="P954" t="b">
        <v>0</v>
      </c>
      <c r="Q954" t="b">
        <v>0</v>
      </c>
      <c r="R954" t="s">
        <v>42</v>
      </c>
      <c r="S954" t="str">
        <f t="shared" si="89"/>
        <v>film &amp; video</v>
      </c>
      <c r="T954" t="str">
        <f t="shared" si="90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5"/>
        <v>60</v>
      </c>
      <c r="G955" t="s">
        <v>14</v>
      </c>
      <c r="H955">
        <v>21</v>
      </c>
      <c r="I955">
        <f t="shared" si="86"/>
        <v>94.29</v>
      </c>
      <c r="J955" t="s">
        <v>21</v>
      </c>
      <c r="K955" t="s">
        <v>22</v>
      </c>
      <c r="L955" s="10">
        <v>1450591200</v>
      </c>
      <c r="M955" s="6">
        <f t="shared" si="87"/>
        <v>42358.25</v>
      </c>
      <c r="N955" s="10">
        <v>1453701600</v>
      </c>
      <c r="O955" s="6">
        <f t="shared" si="88"/>
        <v>42394.25</v>
      </c>
      <c r="P955" t="b">
        <v>0</v>
      </c>
      <c r="Q955" t="b">
        <v>1</v>
      </c>
      <c r="R955" t="s">
        <v>474</v>
      </c>
      <c r="S955" t="str">
        <f t="shared" si="89"/>
        <v>film &amp; video</v>
      </c>
      <c r="T955" t="str">
        <f t="shared" si="90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5"/>
        <v>367</v>
      </c>
      <c r="G956" t="s">
        <v>20</v>
      </c>
      <c r="H956">
        <v>1548</v>
      </c>
      <c r="I956">
        <f t="shared" si="86"/>
        <v>101.02</v>
      </c>
      <c r="J956" t="s">
        <v>26</v>
      </c>
      <c r="K956" t="s">
        <v>27</v>
      </c>
      <c r="L956" s="10">
        <v>1348290000</v>
      </c>
      <c r="M956" s="6">
        <f t="shared" si="87"/>
        <v>41174.208333333336</v>
      </c>
      <c r="N956" s="10">
        <v>1350363600</v>
      </c>
      <c r="O956" s="6">
        <f t="shared" si="88"/>
        <v>41198.208333333336</v>
      </c>
      <c r="P956" t="b">
        <v>0</v>
      </c>
      <c r="Q956" t="b">
        <v>0</v>
      </c>
      <c r="R956" t="s">
        <v>28</v>
      </c>
      <c r="S956" t="str">
        <f t="shared" si="89"/>
        <v>technology</v>
      </c>
      <c r="T956" t="str">
        <f t="shared" si="90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5"/>
        <v>1109</v>
      </c>
      <c r="G957" t="s">
        <v>20</v>
      </c>
      <c r="H957">
        <v>80</v>
      </c>
      <c r="I957">
        <f t="shared" si="86"/>
        <v>97.04</v>
      </c>
      <c r="J957" t="s">
        <v>21</v>
      </c>
      <c r="K957" t="s">
        <v>22</v>
      </c>
      <c r="L957" s="10">
        <v>1353823200</v>
      </c>
      <c r="M957" s="6">
        <f t="shared" si="87"/>
        <v>41238.25</v>
      </c>
      <c r="N957" s="10">
        <v>1353996000</v>
      </c>
      <c r="O957" s="6">
        <f t="shared" si="88"/>
        <v>41240.25</v>
      </c>
      <c r="P957" t="b">
        <v>0</v>
      </c>
      <c r="Q957" t="b">
        <v>0</v>
      </c>
      <c r="R957" t="s">
        <v>33</v>
      </c>
      <c r="S957" t="str">
        <f t="shared" si="89"/>
        <v>theater</v>
      </c>
      <c r="T957" t="str">
        <f t="shared" si="90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5"/>
        <v>19</v>
      </c>
      <c r="G958" t="s">
        <v>14</v>
      </c>
      <c r="H958">
        <v>830</v>
      </c>
      <c r="I958">
        <f t="shared" si="86"/>
        <v>43.01</v>
      </c>
      <c r="J958" t="s">
        <v>21</v>
      </c>
      <c r="K958" t="s">
        <v>22</v>
      </c>
      <c r="L958" s="10">
        <v>1450764000</v>
      </c>
      <c r="M958" s="6">
        <f t="shared" si="87"/>
        <v>42360.25</v>
      </c>
      <c r="N958" s="10">
        <v>1451109600</v>
      </c>
      <c r="O958" s="6">
        <f t="shared" si="88"/>
        <v>42364.25</v>
      </c>
      <c r="P958" t="b">
        <v>0</v>
      </c>
      <c r="Q958" t="b">
        <v>0</v>
      </c>
      <c r="R958" t="s">
        <v>474</v>
      </c>
      <c r="S958" t="str">
        <f t="shared" si="89"/>
        <v>film &amp; video</v>
      </c>
      <c r="T958" t="str">
        <f t="shared" si="90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5"/>
        <v>127</v>
      </c>
      <c r="G959" t="s">
        <v>20</v>
      </c>
      <c r="H959">
        <v>131</v>
      </c>
      <c r="I959">
        <f t="shared" si="86"/>
        <v>94.92</v>
      </c>
      <c r="J959" t="s">
        <v>21</v>
      </c>
      <c r="K959" t="s">
        <v>22</v>
      </c>
      <c r="L959" s="10">
        <v>1329372000</v>
      </c>
      <c r="M959" s="6">
        <f t="shared" si="87"/>
        <v>40955.25</v>
      </c>
      <c r="N959" s="10">
        <v>1329631200</v>
      </c>
      <c r="O959" s="6">
        <f t="shared" si="88"/>
        <v>40958.25</v>
      </c>
      <c r="P959" t="b">
        <v>0</v>
      </c>
      <c r="Q959" t="b">
        <v>0</v>
      </c>
      <c r="R959" t="s">
        <v>33</v>
      </c>
      <c r="S959" t="str">
        <f t="shared" si="89"/>
        <v>theater</v>
      </c>
      <c r="T959" t="str">
        <f t="shared" si="90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5"/>
        <v>735</v>
      </c>
      <c r="G960" t="s">
        <v>20</v>
      </c>
      <c r="H960">
        <v>112</v>
      </c>
      <c r="I960">
        <f t="shared" si="86"/>
        <v>72.150000000000006</v>
      </c>
      <c r="J960" t="s">
        <v>21</v>
      </c>
      <c r="K960" t="s">
        <v>22</v>
      </c>
      <c r="L960" s="10">
        <v>1277096400</v>
      </c>
      <c r="M960" s="6">
        <f t="shared" si="87"/>
        <v>40350.208333333336</v>
      </c>
      <c r="N960" s="10">
        <v>1278997200</v>
      </c>
      <c r="O960" s="6">
        <f t="shared" si="88"/>
        <v>40372.208333333336</v>
      </c>
      <c r="P960" t="b">
        <v>0</v>
      </c>
      <c r="Q960" t="b">
        <v>0</v>
      </c>
      <c r="R960" t="s">
        <v>71</v>
      </c>
      <c r="S960" t="str">
        <f t="shared" si="89"/>
        <v>film &amp; video</v>
      </c>
      <c r="T960" t="str">
        <f t="shared" si="90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5"/>
        <v>5</v>
      </c>
      <c r="G961" t="s">
        <v>14</v>
      </c>
      <c r="H961">
        <v>130</v>
      </c>
      <c r="I961">
        <f t="shared" si="86"/>
        <v>51.01</v>
      </c>
      <c r="J961" t="s">
        <v>21</v>
      </c>
      <c r="K961" t="s">
        <v>22</v>
      </c>
      <c r="L961" s="10">
        <v>1277701200</v>
      </c>
      <c r="M961" s="6">
        <f t="shared" si="87"/>
        <v>40357.208333333336</v>
      </c>
      <c r="N961" s="10">
        <v>1280120400</v>
      </c>
      <c r="O961" s="6">
        <f t="shared" si="88"/>
        <v>40385.208333333336</v>
      </c>
      <c r="P961" t="b">
        <v>0</v>
      </c>
      <c r="Q961" t="b">
        <v>0</v>
      </c>
      <c r="R961" t="s">
        <v>206</v>
      </c>
      <c r="S961" t="str">
        <f t="shared" si="89"/>
        <v>publishing</v>
      </c>
      <c r="T961" t="str">
        <f t="shared" si="90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5"/>
        <v>85</v>
      </c>
      <c r="G962" t="s">
        <v>14</v>
      </c>
      <c r="H962">
        <v>55</v>
      </c>
      <c r="I962">
        <f t="shared" si="86"/>
        <v>85.05</v>
      </c>
      <c r="J962" t="s">
        <v>21</v>
      </c>
      <c r="K962" t="s">
        <v>22</v>
      </c>
      <c r="L962" s="10">
        <v>1454911200</v>
      </c>
      <c r="M962" s="6">
        <f t="shared" si="87"/>
        <v>42408.25</v>
      </c>
      <c r="N962" s="10">
        <v>1458104400</v>
      </c>
      <c r="O962" s="6">
        <f t="shared" si="88"/>
        <v>42445.208333333328</v>
      </c>
      <c r="P962" t="b">
        <v>0</v>
      </c>
      <c r="Q962" t="b">
        <v>0</v>
      </c>
      <c r="R962" t="s">
        <v>28</v>
      </c>
      <c r="S962" t="str">
        <f t="shared" si="89"/>
        <v>technology</v>
      </c>
      <c r="T962" t="str">
        <f t="shared" si="90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1">ROUND((E963/D963)*100,0)</f>
        <v>119</v>
      </c>
      <c r="G963" t="s">
        <v>20</v>
      </c>
      <c r="H963">
        <v>155</v>
      </c>
      <c r="I963">
        <f t="shared" ref="I963:I1001" si="92">IF(H963=0,0,ROUND(E963/H963,2))</f>
        <v>43.87</v>
      </c>
      <c r="J963" t="s">
        <v>21</v>
      </c>
      <c r="K963" t="s">
        <v>22</v>
      </c>
      <c r="L963" s="10">
        <v>1297922400</v>
      </c>
      <c r="M963" s="6">
        <f t="shared" ref="M963:M1001" si="93">(((L963/60)/60)/24)+DATE(1970,1,1)</f>
        <v>40591.25</v>
      </c>
      <c r="N963" s="10">
        <v>1298268000</v>
      </c>
      <c r="O963" s="6">
        <f t="shared" ref="O963:O1001" si="94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5">LEFT(R963,SEARCH("/",R963)-1)</f>
        <v>publishing</v>
      </c>
      <c r="T963" t="str">
        <f t="shared" ref="T963:T1001" si="96">RIGHT(R963,LEN(R963)-SEARCH("/",R963))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1"/>
        <v>296</v>
      </c>
      <c r="G964" t="s">
        <v>20</v>
      </c>
      <c r="H964">
        <v>266</v>
      </c>
      <c r="I964">
        <f t="shared" si="92"/>
        <v>40.06</v>
      </c>
      <c r="J964" t="s">
        <v>21</v>
      </c>
      <c r="K964" t="s">
        <v>22</v>
      </c>
      <c r="L964" s="10">
        <v>1384408800</v>
      </c>
      <c r="M964" s="6">
        <f t="shared" si="93"/>
        <v>41592.25</v>
      </c>
      <c r="N964" s="10">
        <v>1386223200</v>
      </c>
      <c r="O964" s="6">
        <f t="shared" si="94"/>
        <v>41613.25</v>
      </c>
      <c r="P964" t="b">
        <v>0</v>
      </c>
      <c r="Q964" t="b">
        <v>0</v>
      </c>
      <c r="R964" t="s">
        <v>17</v>
      </c>
      <c r="S964" t="str">
        <f t="shared" si="95"/>
        <v>food</v>
      </c>
      <c r="T964" t="str">
        <f t="shared" si="96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1"/>
        <v>85</v>
      </c>
      <c r="G965" t="s">
        <v>14</v>
      </c>
      <c r="H965">
        <v>114</v>
      </c>
      <c r="I965">
        <f t="shared" si="92"/>
        <v>43.83</v>
      </c>
      <c r="J965" t="s">
        <v>107</v>
      </c>
      <c r="K965" t="s">
        <v>108</v>
      </c>
      <c r="L965" s="10">
        <v>1299304800</v>
      </c>
      <c r="M965" s="6">
        <f t="shared" si="93"/>
        <v>40607.25</v>
      </c>
      <c r="N965" s="10">
        <v>1299823200</v>
      </c>
      <c r="O965" s="6">
        <f t="shared" si="94"/>
        <v>40613.25</v>
      </c>
      <c r="P965" t="b">
        <v>0</v>
      </c>
      <c r="Q965" t="b">
        <v>1</v>
      </c>
      <c r="R965" t="s">
        <v>122</v>
      </c>
      <c r="S965" t="str">
        <f t="shared" si="95"/>
        <v>photography</v>
      </c>
      <c r="T965" t="str">
        <f t="shared" si="96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1"/>
        <v>356</v>
      </c>
      <c r="G966" t="s">
        <v>20</v>
      </c>
      <c r="H966">
        <v>155</v>
      </c>
      <c r="I966">
        <f t="shared" si="92"/>
        <v>84.93</v>
      </c>
      <c r="J966" t="s">
        <v>21</v>
      </c>
      <c r="K966" t="s">
        <v>22</v>
      </c>
      <c r="L966" s="10">
        <v>1431320400</v>
      </c>
      <c r="M966" s="6">
        <f t="shared" si="93"/>
        <v>42135.208333333328</v>
      </c>
      <c r="N966" s="10">
        <v>1431752400</v>
      </c>
      <c r="O966" s="6">
        <f t="shared" si="94"/>
        <v>42140.208333333328</v>
      </c>
      <c r="P966" t="b">
        <v>0</v>
      </c>
      <c r="Q966" t="b">
        <v>0</v>
      </c>
      <c r="R966" t="s">
        <v>33</v>
      </c>
      <c r="S966" t="str">
        <f t="shared" si="95"/>
        <v>theater</v>
      </c>
      <c r="T966" t="str">
        <f t="shared" si="96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1"/>
        <v>386</v>
      </c>
      <c r="G967" t="s">
        <v>20</v>
      </c>
      <c r="H967">
        <v>207</v>
      </c>
      <c r="I967">
        <f t="shared" si="92"/>
        <v>41.07</v>
      </c>
      <c r="J967" t="s">
        <v>40</v>
      </c>
      <c r="K967" t="s">
        <v>41</v>
      </c>
      <c r="L967" s="10">
        <v>1264399200</v>
      </c>
      <c r="M967" s="6">
        <f t="shared" si="93"/>
        <v>40203.25</v>
      </c>
      <c r="N967" s="10">
        <v>1267855200</v>
      </c>
      <c r="O967" s="6">
        <f t="shared" si="94"/>
        <v>40243.25</v>
      </c>
      <c r="P967" t="b">
        <v>0</v>
      </c>
      <c r="Q967" t="b">
        <v>0</v>
      </c>
      <c r="R967" t="s">
        <v>23</v>
      </c>
      <c r="S967" t="str">
        <f t="shared" si="95"/>
        <v>music</v>
      </c>
      <c r="T967" t="str">
        <f t="shared" si="96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1"/>
        <v>792</v>
      </c>
      <c r="G968" t="s">
        <v>20</v>
      </c>
      <c r="H968">
        <v>245</v>
      </c>
      <c r="I968">
        <f t="shared" si="92"/>
        <v>54.97</v>
      </c>
      <c r="J968" t="s">
        <v>21</v>
      </c>
      <c r="K968" t="s">
        <v>22</v>
      </c>
      <c r="L968" s="10">
        <v>1497502800</v>
      </c>
      <c r="M968" s="6">
        <f t="shared" si="93"/>
        <v>42901.208333333328</v>
      </c>
      <c r="N968" s="10">
        <v>1497675600</v>
      </c>
      <c r="O968" s="6">
        <f t="shared" si="94"/>
        <v>42903.208333333328</v>
      </c>
      <c r="P968" t="b">
        <v>0</v>
      </c>
      <c r="Q968" t="b">
        <v>0</v>
      </c>
      <c r="R968" t="s">
        <v>33</v>
      </c>
      <c r="S968" t="str">
        <f t="shared" si="95"/>
        <v>theater</v>
      </c>
      <c r="T968" t="str">
        <f t="shared" si="96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1"/>
        <v>137</v>
      </c>
      <c r="G969" t="s">
        <v>20</v>
      </c>
      <c r="H969">
        <v>1573</v>
      </c>
      <c r="I969">
        <f t="shared" si="92"/>
        <v>77.010000000000005</v>
      </c>
      <c r="J969" t="s">
        <v>21</v>
      </c>
      <c r="K969" t="s">
        <v>22</v>
      </c>
      <c r="L969" s="10">
        <v>1333688400</v>
      </c>
      <c r="M969" s="6">
        <f t="shared" si="93"/>
        <v>41005.208333333336</v>
      </c>
      <c r="N969" s="10">
        <v>1336885200</v>
      </c>
      <c r="O969" s="6">
        <f t="shared" si="94"/>
        <v>41042.208333333336</v>
      </c>
      <c r="P969" t="b">
        <v>0</v>
      </c>
      <c r="Q969" t="b">
        <v>0</v>
      </c>
      <c r="R969" t="s">
        <v>319</v>
      </c>
      <c r="S969" t="str">
        <f t="shared" si="95"/>
        <v>music</v>
      </c>
      <c r="T969" t="str">
        <f t="shared" si="96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1"/>
        <v>338</v>
      </c>
      <c r="G970" t="s">
        <v>20</v>
      </c>
      <c r="H970">
        <v>114</v>
      </c>
      <c r="I970">
        <f t="shared" si="92"/>
        <v>71.2</v>
      </c>
      <c r="J970" t="s">
        <v>21</v>
      </c>
      <c r="K970" t="s">
        <v>22</v>
      </c>
      <c r="L970" s="10">
        <v>1293861600</v>
      </c>
      <c r="M970" s="6">
        <f t="shared" si="93"/>
        <v>40544.25</v>
      </c>
      <c r="N970" s="10">
        <v>1295157600</v>
      </c>
      <c r="O970" s="6">
        <f t="shared" si="94"/>
        <v>40559.25</v>
      </c>
      <c r="P970" t="b">
        <v>0</v>
      </c>
      <c r="Q970" t="b">
        <v>0</v>
      </c>
      <c r="R970" t="s">
        <v>17</v>
      </c>
      <c r="S970" t="str">
        <f t="shared" si="95"/>
        <v>food</v>
      </c>
      <c r="T970" t="str">
        <f t="shared" si="96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1"/>
        <v>108</v>
      </c>
      <c r="G971" t="s">
        <v>20</v>
      </c>
      <c r="H971">
        <v>93</v>
      </c>
      <c r="I971">
        <f t="shared" si="92"/>
        <v>91.94</v>
      </c>
      <c r="J971" t="s">
        <v>21</v>
      </c>
      <c r="K971" t="s">
        <v>22</v>
      </c>
      <c r="L971" s="10">
        <v>1576994400</v>
      </c>
      <c r="M971" s="6">
        <f t="shared" si="93"/>
        <v>43821.25</v>
      </c>
      <c r="N971" s="10">
        <v>1577599200</v>
      </c>
      <c r="O971" s="6">
        <f t="shared" si="94"/>
        <v>43828.25</v>
      </c>
      <c r="P971" t="b">
        <v>0</v>
      </c>
      <c r="Q971" t="b">
        <v>0</v>
      </c>
      <c r="R971" t="s">
        <v>33</v>
      </c>
      <c r="S971" t="str">
        <f t="shared" si="95"/>
        <v>theater</v>
      </c>
      <c r="T971" t="str">
        <f t="shared" si="96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1"/>
        <v>61</v>
      </c>
      <c r="G972" t="s">
        <v>14</v>
      </c>
      <c r="H972">
        <v>594</v>
      </c>
      <c r="I972">
        <f t="shared" si="92"/>
        <v>97.07</v>
      </c>
      <c r="J972" t="s">
        <v>21</v>
      </c>
      <c r="K972" t="s">
        <v>22</v>
      </c>
      <c r="L972" s="10">
        <v>1304917200</v>
      </c>
      <c r="M972" s="6">
        <f t="shared" si="93"/>
        <v>40672.208333333336</v>
      </c>
      <c r="N972" s="10">
        <v>1305003600</v>
      </c>
      <c r="O972" s="6">
        <f t="shared" si="94"/>
        <v>40673.208333333336</v>
      </c>
      <c r="P972" t="b">
        <v>0</v>
      </c>
      <c r="Q972" t="b">
        <v>0</v>
      </c>
      <c r="R972" t="s">
        <v>33</v>
      </c>
      <c r="S972" t="str">
        <f t="shared" si="95"/>
        <v>theater</v>
      </c>
      <c r="T972" t="str">
        <f t="shared" si="96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1"/>
        <v>28</v>
      </c>
      <c r="G973" t="s">
        <v>14</v>
      </c>
      <c r="H973">
        <v>24</v>
      </c>
      <c r="I973">
        <f t="shared" si="92"/>
        <v>58.92</v>
      </c>
      <c r="J973" t="s">
        <v>21</v>
      </c>
      <c r="K973" t="s">
        <v>22</v>
      </c>
      <c r="L973" s="10">
        <v>1381208400</v>
      </c>
      <c r="M973" s="6">
        <f t="shared" si="93"/>
        <v>41555.208333333336</v>
      </c>
      <c r="N973" s="10">
        <v>1381726800</v>
      </c>
      <c r="O973" s="6">
        <f t="shared" si="94"/>
        <v>41561.208333333336</v>
      </c>
      <c r="P973" t="b">
        <v>0</v>
      </c>
      <c r="Q973" t="b">
        <v>0</v>
      </c>
      <c r="R973" t="s">
        <v>269</v>
      </c>
      <c r="S973" t="str">
        <f t="shared" si="95"/>
        <v>film &amp; video</v>
      </c>
      <c r="T973" t="str">
        <f t="shared" si="96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1"/>
        <v>228</v>
      </c>
      <c r="G974" t="s">
        <v>20</v>
      </c>
      <c r="H974">
        <v>1681</v>
      </c>
      <c r="I974">
        <f t="shared" si="92"/>
        <v>58.02</v>
      </c>
      <c r="J974" t="s">
        <v>21</v>
      </c>
      <c r="K974" t="s">
        <v>22</v>
      </c>
      <c r="L974" s="10">
        <v>1401685200</v>
      </c>
      <c r="M974" s="6">
        <f t="shared" si="93"/>
        <v>41792.208333333336</v>
      </c>
      <c r="N974" s="10">
        <v>1402462800</v>
      </c>
      <c r="O974" s="6">
        <f t="shared" si="94"/>
        <v>41801.208333333336</v>
      </c>
      <c r="P974" t="b">
        <v>0</v>
      </c>
      <c r="Q974" t="b">
        <v>1</v>
      </c>
      <c r="R974" t="s">
        <v>28</v>
      </c>
      <c r="S974" t="str">
        <f t="shared" si="95"/>
        <v>technology</v>
      </c>
      <c r="T974" t="str">
        <f t="shared" si="96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1"/>
        <v>22</v>
      </c>
      <c r="G975" t="s">
        <v>14</v>
      </c>
      <c r="H975">
        <v>252</v>
      </c>
      <c r="I975">
        <f t="shared" si="92"/>
        <v>103.87</v>
      </c>
      <c r="J975" t="s">
        <v>21</v>
      </c>
      <c r="K975" t="s">
        <v>22</v>
      </c>
      <c r="L975" s="10">
        <v>1291960800</v>
      </c>
      <c r="M975" s="6">
        <f t="shared" si="93"/>
        <v>40522.25</v>
      </c>
      <c r="N975" s="10">
        <v>1292133600</v>
      </c>
      <c r="O975" s="6">
        <f t="shared" si="94"/>
        <v>40524.25</v>
      </c>
      <c r="P975" t="b">
        <v>0</v>
      </c>
      <c r="Q975" t="b">
        <v>1</v>
      </c>
      <c r="R975" t="s">
        <v>33</v>
      </c>
      <c r="S975" t="str">
        <f t="shared" si="95"/>
        <v>theater</v>
      </c>
      <c r="T975" t="str">
        <f t="shared" si="96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1"/>
        <v>374</v>
      </c>
      <c r="G976" t="s">
        <v>20</v>
      </c>
      <c r="H976">
        <v>32</v>
      </c>
      <c r="I976">
        <f t="shared" si="92"/>
        <v>93.47</v>
      </c>
      <c r="J976" t="s">
        <v>21</v>
      </c>
      <c r="K976" t="s">
        <v>22</v>
      </c>
      <c r="L976" s="10">
        <v>1368853200</v>
      </c>
      <c r="M976" s="6">
        <f t="shared" si="93"/>
        <v>41412.208333333336</v>
      </c>
      <c r="N976" s="10">
        <v>1368939600</v>
      </c>
      <c r="O976" s="6">
        <f t="shared" si="94"/>
        <v>41413.208333333336</v>
      </c>
      <c r="P976" t="b">
        <v>0</v>
      </c>
      <c r="Q976" t="b">
        <v>0</v>
      </c>
      <c r="R976" t="s">
        <v>60</v>
      </c>
      <c r="S976" t="str">
        <f t="shared" si="95"/>
        <v>music</v>
      </c>
      <c r="T976" t="str">
        <f t="shared" si="96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1"/>
        <v>155</v>
      </c>
      <c r="G977" t="s">
        <v>20</v>
      </c>
      <c r="H977">
        <v>135</v>
      </c>
      <c r="I977">
        <f t="shared" si="92"/>
        <v>61.97</v>
      </c>
      <c r="J977" t="s">
        <v>21</v>
      </c>
      <c r="K977" t="s">
        <v>22</v>
      </c>
      <c r="L977" s="10">
        <v>1448776800</v>
      </c>
      <c r="M977" s="6">
        <f t="shared" si="93"/>
        <v>42337.25</v>
      </c>
      <c r="N977" s="10">
        <v>1452146400</v>
      </c>
      <c r="O977" s="6">
        <f t="shared" si="94"/>
        <v>42376.25</v>
      </c>
      <c r="P977" t="b">
        <v>0</v>
      </c>
      <c r="Q977" t="b">
        <v>1</v>
      </c>
      <c r="R977" t="s">
        <v>33</v>
      </c>
      <c r="S977" t="str">
        <f t="shared" si="95"/>
        <v>theater</v>
      </c>
      <c r="T977" t="str">
        <f t="shared" si="96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1"/>
        <v>322</v>
      </c>
      <c r="G978" t="s">
        <v>20</v>
      </c>
      <c r="H978">
        <v>140</v>
      </c>
      <c r="I978">
        <f t="shared" si="92"/>
        <v>92.04</v>
      </c>
      <c r="J978" t="s">
        <v>21</v>
      </c>
      <c r="K978" t="s">
        <v>22</v>
      </c>
      <c r="L978" s="10">
        <v>1296194400</v>
      </c>
      <c r="M978" s="6">
        <f t="shared" si="93"/>
        <v>40571.25</v>
      </c>
      <c r="N978" s="10">
        <v>1296712800</v>
      </c>
      <c r="O978" s="6">
        <f t="shared" si="94"/>
        <v>40577.25</v>
      </c>
      <c r="P978" t="b">
        <v>0</v>
      </c>
      <c r="Q978" t="b">
        <v>1</v>
      </c>
      <c r="R978" t="s">
        <v>33</v>
      </c>
      <c r="S978" t="str">
        <f t="shared" si="95"/>
        <v>theater</v>
      </c>
      <c r="T978" t="str">
        <f t="shared" si="96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1"/>
        <v>74</v>
      </c>
      <c r="G979" t="s">
        <v>14</v>
      </c>
      <c r="H979">
        <v>67</v>
      </c>
      <c r="I979">
        <f t="shared" si="92"/>
        <v>77.27</v>
      </c>
      <c r="J979" t="s">
        <v>21</v>
      </c>
      <c r="K979" t="s">
        <v>22</v>
      </c>
      <c r="L979" s="10">
        <v>1517983200</v>
      </c>
      <c r="M979" s="6">
        <f t="shared" si="93"/>
        <v>43138.25</v>
      </c>
      <c r="N979" s="10">
        <v>1520748000</v>
      </c>
      <c r="O979" s="6">
        <f t="shared" si="94"/>
        <v>43170.25</v>
      </c>
      <c r="P979" t="b">
        <v>0</v>
      </c>
      <c r="Q979" t="b">
        <v>0</v>
      </c>
      <c r="R979" t="s">
        <v>17</v>
      </c>
      <c r="S979" t="str">
        <f t="shared" si="95"/>
        <v>food</v>
      </c>
      <c r="T979" t="str">
        <f t="shared" si="96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1"/>
        <v>864</v>
      </c>
      <c r="G980" t="s">
        <v>20</v>
      </c>
      <c r="H980">
        <v>92</v>
      </c>
      <c r="I980">
        <f t="shared" si="92"/>
        <v>93.92</v>
      </c>
      <c r="J980" t="s">
        <v>21</v>
      </c>
      <c r="K980" t="s">
        <v>22</v>
      </c>
      <c r="L980" s="10">
        <v>1478930400</v>
      </c>
      <c r="M980" s="6">
        <f t="shared" si="93"/>
        <v>42686.25</v>
      </c>
      <c r="N980" s="10">
        <v>1480831200</v>
      </c>
      <c r="O980" s="6">
        <f t="shared" si="94"/>
        <v>42708.25</v>
      </c>
      <c r="P980" t="b">
        <v>0</v>
      </c>
      <c r="Q980" t="b">
        <v>0</v>
      </c>
      <c r="R980" t="s">
        <v>89</v>
      </c>
      <c r="S980" t="str">
        <f t="shared" si="95"/>
        <v>games</v>
      </c>
      <c r="T980" t="str">
        <f t="shared" si="96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1"/>
        <v>143</v>
      </c>
      <c r="G981" t="s">
        <v>20</v>
      </c>
      <c r="H981">
        <v>1015</v>
      </c>
      <c r="I981">
        <f t="shared" si="92"/>
        <v>84.97</v>
      </c>
      <c r="J981" t="s">
        <v>40</v>
      </c>
      <c r="K981" t="s">
        <v>41</v>
      </c>
      <c r="L981" s="10">
        <v>1426395600</v>
      </c>
      <c r="M981" s="6">
        <f t="shared" si="93"/>
        <v>42078.208333333328</v>
      </c>
      <c r="N981" s="10">
        <v>1426914000</v>
      </c>
      <c r="O981" s="6">
        <f t="shared" si="94"/>
        <v>42084.208333333328</v>
      </c>
      <c r="P981" t="b">
        <v>0</v>
      </c>
      <c r="Q981" t="b">
        <v>0</v>
      </c>
      <c r="R981" t="s">
        <v>33</v>
      </c>
      <c r="S981" t="str">
        <f t="shared" si="95"/>
        <v>theater</v>
      </c>
      <c r="T981" t="str">
        <f t="shared" si="96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1"/>
        <v>40</v>
      </c>
      <c r="G982" t="s">
        <v>14</v>
      </c>
      <c r="H982">
        <v>742</v>
      </c>
      <c r="I982">
        <f t="shared" si="92"/>
        <v>105.97</v>
      </c>
      <c r="J982" t="s">
        <v>21</v>
      </c>
      <c r="K982" t="s">
        <v>22</v>
      </c>
      <c r="L982" s="10">
        <v>1446181200</v>
      </c>
      <c r="M982" s="6">
        <f t="shared" si="93"/>
        <v>42307.208333333328</v>
      </c>
      <c r="N982" s="10">
        <v>1446616800</v>
      </c>
      <c r="O982" s="6">
        <f t="shared" si="94"/>
        <v>42312.25</v>
      </c>
      <c r="P982" t="b">
        <v>1</v>
      </c>
      <c r="Q982" t="b">
        <v>0</v>
      </c>
      <c r="R982" t="s">
        <v>68</v>
      </c>
      <c r="S982" t="str">
        <f t="shared" si="95"/>
        <v>publishing</v>
      </c>
      <c r="T982" t="str">
        <f t="shared" si="96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1"/>
        <v>178</v>
      </c>
      <c r="G983" t="s">
        <v>20</v>
      </c>
      <c r="H983">
        <v>323</v>
      </c>
      <c r="I983">
        <f t="shared" si="92"/>
        <v>36.97</v>
      </c>
      <c r="J983" t="s">
        <v>21</v>
      </c>
      <c r="K983" t="s">
        <v>22</v>
      </c>
      <c r="L983" s="10">
        <v>1514181600</v>
      </c>
      <c r="M983" s="6">
        <f t="shared" si="93"/>
        <v>43094.25</v>
      </c>
      <c r="N983" s="10">
        <v>1517032800</v>
      </c>
      <c r="O983" s="6">
        <f t="shared" si="94"/>
        <v>43127.25</v>
      </c>
      <c r="P983" t="b">
        <v>0</v>
      </c>
      <c r="Q983" t="b">
        <v>0</v>
      </c>
      <c r="R983" t="s">
        <v>28</v>
      </c>
      <c r="S983" t="str">
        <f t="shared" si="95"/>
        <v>technology</v>
      </c>
      <c r="T983" t="str">
        <f t="shared" si="96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1"/>
        <v>85</v>
      </c>
      <c r="G984" t="s">
        <v>14</v>
      </c>
      <c r="H984">
        <v>75</v>
      </c>
      <c r="I984">
        <f t="shared" si="92"/>
        <v>81.53</v>
      </c>
      <c r="J984" t="s">
        <v>21</v>
      </c>
      <c r="K984" t="s">
        <v>22</v>
      </c>
      <c r="L984" s="10">
        <v>1311051600</v>
      </c>
      <c r="M984" s="6">
        <f t="shared" si="93"/>
        <v>40743.208333333336</v>
      </c>
      <c r="N984" s="10">
        <v>1311224400</v>
      </c>
      <c r="O984" s="6">
        <f t="shared" si="94"/>
        <v>40745.208333333336</v>
      </c>
      <c r="P984" t="b">
        <v>0</v>
      </c>
      <c r="Q984" t="b">
        <v>1</v>
      </c>
      <c r="R984" t="s">
        <v>42</v>
      </c>
      <c r="S984" t="str">
        <f t="shared" si="95"/>
        <v>film &amp; video</v>
      </c>
      <c r="T984" t="str">
        <f t="shared" si="96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1"/>
        <v>146</v>
      </c>
      <c r="G985" t="s">
        <v>20</v>
      </c>
      <c r="H985">
        <v>2326</v>
      </c>
      <c r="I985">
        <f t="shared" si="92"/>
        <v>81</v>
      </c>
      <c r="J985" t="s">
        <v>21</v>
      </c>
      <c r="K985" t="s">
        <v>22</v>
      </c>
      <c r="L985" s="10">
        <v>1564894800</v>
      </c>
      <c r="M985" s="6">
        <f t="shared" si="93"/>
        <v>43681.208333333328</v>
      </c>
      <c r="N985" s="10">
        <v>1566190800</v>
      </c>
      <c r="O985" s="6">
        <f t="shared" si="94"/>
        <v>43696.208333333328</v>
      </c>
      <c r="P985" t="b">
        <v>0</v>
      </c>
      <c r="Q985" t="b">
        <v>0</v>
      </c>
      <c r="R985" t="s">
        <v>42</v>
      </c>
      <c r="S985" t="str">
        <f t="shared" si="95"/>
        <v>film &amp; video</v>
      </c>
      <c r="T985" t="str">
        <f t="shared" si="96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1"/>
        <v>152</v>
      </c>
      <c r="G986" t="s">
        <v>20</v>
      </c>
      <c r="H986">
        <v>381</v>
      </c>
      <c r="I986">
        <f t="shared" si="92"/>
        <v>26.01</v>
      </c>
      <c r="J986" t="s">
        <v>21</v>
      </c>
      <c r="K986" t="s">
        <v>22</v>
      </c>
      <c r="L986" s="10">
        <v>1567918800</v>
      </c>
      <c r="M986" s="6">
        <f t="shared" si="93"/>
        <v>43716.208333333328</v>
      </c>
      <c r="N986" s="10">
        <v>1570165200</v>
      </c>
      <c r="O986" s="6">
        <f t="shared" si="94"/>
        <v>43742.208333333328</v>
      </c>
      <c r="P986" t="b">
        <v>0</v>
      </c>
      <c r="Q986" t="b">
        <v>0</v>
      </c>
      <c r="R986" t="s">
        <v>33</v>
      </c>
      <c r="S986" t="str">
        <f t="shared" si="95"/>
        <v>theater</v>
      </c>
      <c r="T986" t="str">
        <f t="shared" si="96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1"/>
        <v>67</v>
      </c>
      <c r="G987" t="s">
        <v>14</v>
      </c>
      <c r="H987">
        <v>4405</v>
      </c>
      <c r="I987">
        <f t="shared" si="92"/>
        <v>26</v>
      </c>
      <c r="J987" t="s">
        <v>21</v>
      </c>
      <c r="K987" t="s">
        <v>22</v>
      </c>
      <c r="L987" s="10">
        <v>1386309600</v>
      </c>
      <c r="M987" s="6">
        <f t="shared" si="93"/>
        <v>41614.25</v>
      </c>
      <c r="N987" s="10">
        <v>1388556000</v>
      </c>
      <c r="O987" s="6">
        <f t="shared" si="94"/>
        <v>41640.25</v>
      </c>
      <c r="P987" t="b">
        <v>0</v>
      </c>
      <c r="Q987" t="b">
        <v>1</v>
      </c>
      <c r="R987" t="s">
        <v>23</v>
      </c>
      <c r="S987" t="str">
        <f t="shared" si="95"/>
        <v>music</v>
      </c>
      <c r="T987" t="str">
        <f t="shared" si="96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1"/>
        <v>40</v>
      </c>
      <c r="G988" t="s">
        <v>14</v>
      </c>
      <c r="H988">
        <v>92</v>
      </c>
      <c r="I988">
        <f t="shared" si="92"/>
        <v>34.17</v>
      </c>
      <c r="J988" t="s">
        <v>21</v>
      </c>
      <c r="K988" t="s">
        <v>22</v>
      </c>
      <c r="L988" s="10">
        <v>1301979600</v>
      </c>
      <c r="M988" s="6">
        <f t="shared" si="93"/>
        <v>40638.208333333336</v>
      </c>
      <c r="N988" s="10">
        <v>1303189200</v>
      </c>
      <c r="O988" s="6">
        <f t="shared" si="94"/>
        <v>40652.208333333336</v>
      </c>
      <c r="P988" t="b">
        <v>0</v>
      </c>
      <c r="Q988" t="b">
        <v>0</v>
      </c>
      <c r="R988" t="s">
        <v>23</v>
      </c>
      <c r="S988" t="str">
        <f t="shared" si="95"/>
        <v>music</v>
      </c>
      <c r="T988" t="str">
        <f t="shared" si="96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1"/>
        <v>217</v>
      </c>
      <c r="G989" t="s">
        <v>20</v>
      </c>
      <c r="H989">
        <v>480</v>
      </c>
      <c r="I989">
        <f t="shared" si="92"/>
        <v>28</v>
      </c>
      <c r="J989" t="s">
        <v>21</v>
      </c>
      <c r="K989" t="s">
        <v>22</v>
      </c>
      <c r="L989" s="10">
        <v>1493269200</v>
      </c>
      <c r="M989" s="6">
        <f t="shared" si="93"/>
        <v>42852.208333333328</v>
      </c>
      <c r="N989" s="10">
        <v>1494478800</v>
      </c>
      <c r="O989" s="6">
        <f t="shared" si="94"/>
        <v>42866.208333333328</v>
      </c>
      <c r="P989" t="b">
        <v>0</v>
      </c>
      <c r="Q989" t="b">
        <v>0</v>
      </c>
      <c r="R989" t="s">
        <v>42</v>
      </c>
      <c r="S989" t="str">
        <f t="shared" si="95"/>
        <v>film &amp; video</v>
      </c>
      <c r="T989" t="str">
        <f t="shared" si="96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1"/>
        <v>52</v>
      </c>
      <c r="G990" t="s">
        <v>14</v>
      </c>
      <c r="H990">
        <v>64</v>
      </c>
      <c r="I990">
        <f t="shared" si="92"/>
        <v>76.55</v>
      </c>
      <c r="J990" t="s">
        <v>21</v>
      </c>
      <c r="K990" t="s">
        <v>22</v>
      </c>
      <c r="L990" s="10">
        <v>1478930400</v>
      </c>
      <c r="M990" s="6">
        <f t="shared" si="93"/>
        <v>42686.25</v>
      </c>
      <c r="N990" s="10">
        <v>1480744800</v>
      </c>
      <c r="O990" s="6">
        <f t="shared" si="94"/>
        <v>42707.25</v>
      </c>
      <c r="P990" t="b">
        <v>0</v>
      </c>
      <c r="Q990" t="b">
        <v>0</v>
      </c>
      <c r="R990" t="s">
        <v>133</v>
      </c>
      <c r="S990" t="str">
        <f t="shared" si="95"/>
        <v>publishing</v>
      </c>
      <c r="T990" t="str">
        <f t="shared" si="96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1"/>
        <v>500</v>
      </c>
      <c r="G991" t="s">
        <v>20</v>
      </c>
      <c r="H991">
        <v>226</v>
      </c>
      <c r="I991">
        <f t="shared" si="92"/>
        <v>53.05</v>
      </c>
      <c r="J991" t="s">
        <v>21</v>
      </c>
      <c r="K991" t="s">
        <v>22</v>
      </c>
      <c r="L991" s="10">
        <v>1555390800</v>
      </c>
      <c r="M991" s="6">
        <f t="shared" si="93"/>
        <v>43571.208333333328</v>
      </c>
      <c r="N991" s="10">
        <v>1555822800</v>
      </c>
      <c r="O991" s="6">
        <f t="shared" si="94"/>
        <v>43576.208333333328</v>
      </c>
      <c r="P991" t="b">
        <v>0</v>
      </c>
      <c r="Q991" t="b">
        <v>0</v>
      </c>
      <c r="R991" t="s">
        <v>206</v>
      </c>
      <c r="S991" t="str">
        <f t="shared" si="95"/>
        <v>publishing</v>
      </c>
      <c r="T991" t="str">
        <f t="shared" si="96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1"/>
        <v>88</v>
      </c>
      <c r="G992" t="s">
        <v>14</v>
      </c>
      <c r="H992">
        <v>64</v>
      </c>
      <c r="I992">
        <f t="shared" si="92"/>
        <v>106.86</v>
      </c>
      <c r="J992" t="s">
        <v>21</v>
      </c>
      <c r="K992" t="s">
        <v>22</v>
      </c>
      <c r="L992" s="10">
        <v>1456984800</v>
      </c>
      <c r="M992" s="6">
        <f t="shared" si="93"/>
        <v>42432.25</v>
      </c>
      <c r="N992" s="10">
        <v>1458882000</v>
      </c>
      <c r="O992" s="6">
        <f t="shared" si="94"/>
        <v>42454.208333333328</v>
      </c>
      <c r="P992" t="b">
        <v>0</v>
      </c>
      <c r="Q992" t="b">
        <v>1</v>
      </c>
      <c r="R992" t="s">
        <v>53</v>
      </c>
      <c r="S992" t="str">
        <f t="shared" si="95"/>
        <v>film &amp; video</v>
      </c>
      <c r="T992" t="str">
        <f t="shared" si="96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1"/>
        <v>113</v>
      </c>
      <c r="G993" t="s">
        <v>20</v>
      </c>
      <c r="H993">
        <v>241</v>
      </c>
      <c r="I993">
        <f t="shared" si="92"/>
        <v>46.02</v>
      </c>
      <c r="J993" t="s">
        <v>21</v>
      </c>
      <c r="K993" t="s">
        <v>22</v>
      </c>
      <c r="L993" s="10">
        <v>1411621200</v>
      </c>
      <c r="M993" s="6">
        <f t="shared" si="93"/>
        <v>41907.208333333336</v>
      </c>
      <c r="N993" s="10">
        <v>1411966800</v>
      </c>
      <c r="O993" s="6">
        <f t="shared" si="94"/>
        <v>41911.208333333336</v>
      </c>
      <c r="P993" t="b">
        <v>0</v>
      </c>
      <c r="Q993" t="b">
        <v>1</v>
      </c>
      <c r="R993" t="s">
        <v>23</v>
      </c>
      <c r="S993" t="str">
        <f t="shared" si="95"/>
        <v>music</v>
      </c>
      <c r="T993" t="str">
        <f t="shared" si="96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1"/>
        <v>427</v>
      </c>
      <c r="G994" t="s">
        <v>20</v>
      </c>
      <c r="H994">
        <v>132</v>
      </c>
      <c r="I994">
        <f t="shared" si="92"/>
        <v>100.17</v>
      </c>
      <c r="J994" t="s">
        <v>21</v>
      </c>
      <c r="K994" t="s">
        <v>22</v>
      </c>
      <c r="L994" s="10">
        <v>1525669200</v>
      </c>
      <c r="M994" s="6">
        <f t="shared" si="93"/>
        <v>43227.208333333328</v>
      </c>
      <c r="N994" s="10">
        <v>1526878800</v>
      </c>
      <c r="O994" s="6">
        <f t="shared" si="94"/>
        <v>43241.208333333328</v>
      </c>
      <c r="P994" t="b">
        <v>0</v>
      </c>
      <c r="Q994" t="b">
        <v>1</v>
      </c>
      <c r="R994" t="s">
        <v>53</v>
      </c>
      <c r="S994" t="str">
        <f t="shared" si="95"/>
        <v>film &amp; video</v>
      </c>
      <c r="T994" t="str">
        <f t="shared" si="96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1"/>
        <v>78</v>
      </c>
      <c r="G995" t="s">
        <v>74</v>
      </c>
      <c r="H995">
        <v>75</v>
      </c>
      <c r="I995">
        <f t="shared" si="92"/>
        <v>101.44</v>
      </c>
      <c r="J995" t="s">
        <v>107</v>
      </c>
      <c r="K995" t="s">
        <v>108</v>
      </c>
      <c r="L995" s="10">
        <v>1450936800</v>
      </c>
      <c r="M995" s="6">
        <f t="shared" si="93"/>
        <v>42362.25</v>
      </c>
      <c r="N995" s="10">
        <v>1452405600</v>
      </c>
      <c r="O995" s="6">
        <f t="shared" si="94"/>
        <v>42379.25</v>
      </c>
      <c r="P995" t="b">
        <v>0</v>
      </c>
      <c r="Q995" t="b">
        <v>1</v>
      </c>
      <c r="R995" t="s">
        <v>122</v>
      </c>
      <c r="S995" t="str">
        <f t="shared" si="95"/>
        <v>photography</v>
      </c>
      <c r="T995" t="str">
        <f t="shared" si="96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1"/>
        <v>52</v>
      </c>
      <c r="G996" t="s">
        <v>14</v>
      </c>
      <c r="H996">
        <v>842</v>
      </c>
      <c r="I996">
        <f t="shared" si="92"/>
        <v>87.97</v>
      </c>
      <c r="J996" t="s">
        <v>21</v>
      </c>
      <c r="K996" t="s">
        <v>22</v>
      </c>
      <c r="L996" s="10">
        <v>1413522000</v>
      </c>
      <c r="M996" s="6">
        <f t="shared" si="93"/>
        <v>41929.208333333336</v>
      </c>
      <c r="N996" s="10">
        <v>1414040400</v>
      </c>
      <c r="O996" s="6">
        <f t="shared" si="94"/>
        <v>41935.208333333336</v>
      </c>
      <c r="P996" t="b">
        <v>0</v>
      </c>
      <c r="Q996" t="b">
        <v>1</v>
      </c>
      <c r="R996" t="s">
        <v>206</v>
      </c>
      <c r="S996" t="str">
        <f t="shared" si="95"/>
        <v>publishing</v>
      </c>
      <c r="T996" t="str">
        <f t="shared" si="96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1"/>
        <v>157</v>
      </c>
      <c r="G997" t="s">
        <v>20</v>
      </c>
      <c r="H997">
        <v>2043</v>
      </c>
      <c r="I997">
        <f t="shared" si="92"/>
        <v>75</v>
      </c>
      <c r="J997" t="s">
        <v>21</v>
      </c>
      <c r="K997" t="s">
        <v>22</v>
      </c>
      <c r="L997" s="10">
        <v>1541307600</v>
      </c>
      <c r="M997" s="6">
        <f t="shared" si="93"/>
        <v>43408.208333333328</v>
      </c>
      <c r="N997" s="10">
        <v>1543816800</v>
      </c>
      <c r="O997" s="6">
        <f t="shared" si="94"/>
        <v>43437.25</v>
      </c>
      <c r="P997" t="b">
        <v>0</v>
      </c>
      <c r="Q997" t="b">
        <v>1</v>
      </c>
      <c r="R997" t="s">
        <v>17</v>
      </c>
      <c r="S997" t="str">
        <f t="shared" si="95"/>
        <v>food</v>
      </c>
      <c r="T997" t="str">
        <f t="shared" si="96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1"/>
        <v>73</v>
      </c>
      <c r="G998" t="s">
        <v>14</v>
      </c>
      <c r="H998">
        <v>112</v>
      </c>
      <c r="I998">
        <f t="shared" si="92"/>
        <v>42.98</v>
      </c>
      <c r="J998" t="s">
        <v>21</v>
      </c>
      <c r="K998" t="s">
        <v>22</v>
      </c>
      <c r="L998" s="10">
        <v>1357106400</v>
      </c>
      <c r="M998" s="6">
        <f t="shared" si="93"/>
        <v>41276.25</v>
      </c>
      <c r="N998" s="10">
        <v>1359698400</v>
      </c>
      <c r="O998" s="6">
        <f t="shared" si="94"/>
        <v>41306.25</v>
      </c>
      <c r="P998" t="b">
        <v>0</v>
      </c>
      <c r="Q998" t="b">
        <v>0</v>
      </c>
      <c r="R998" t="s">
        <v>33</v>
      </c>
      <c r="S998" t="str">
        <f t="shared" si="95"/>
        <v>theater</v>
      </c>
      <c r="T998" t="str">
        <f t="shared" si="96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1"/>
        <v>61</v>
      </c>
      <c r="G999" t="s">
        <v>74</v>
      </c>
      <c r="H999">
        <v>139</v>
      </c>
      <c r="I999">
        <f t="shared" si="92"/>
        <v>33.119999999999997</v>
      </c>
      <c r="J999" t="s">
        <v>107</v>
      </c>
      <c r="K999" t="s">
        <v>108</v>
      </c>
      <c r="L999" s="10">
        <v>1390197600</v>
      </c>
      <c r="M999" s="6">
        <f t="shared" si="93"/>
        <v>41659.25</v>
      </c>
      <c r="N999" s="10">
        <v>1390629600</v>
      </c>
      <c r="O999" s="6">
        <f t="shared" si="94"/>
        <v>41664.25</v>
      </c>
      <c r="P999" t="b">
        <v>0</v>
      </c>
      <c r="Q999" t="b">
        <v>0</v>
      </c>
      <c r="R999" t="s">
        <v>33</v>
      </c>
      <c r="S999" t="str">
        <f t="shared" si="95"/>
        <v>theater</v>
      </c>
      <c r="T999" t="str">
        <f t="shared" si="96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1"/>
        <v>57</v>
      </c>
      <c r="G1000" t="s">
        <v>14</v>
      </c>
      <c r="H1000">
        <v>374</v>
      </c>
      <c r="I1000">
        <f t="shared" si="92"/>
        <v>101.13</v>
      </c>
      <c r="J1000" t="s">
        <v>21</v>
      </c>
      <c r="K1000" t="s">
        <v>22</v>
      </c>
      <c r="L1000" s="10">
        <v>1265868000</v>
      </c>
      <c r="M1000" s="6">
        <f t="shared" si="93"/>
        <v>40220.25</v>
      </c>
      <c r="N1000" s="10">
        <v>1267077600</v>
      </c>
      <c r="O1000" s="6">
        <f t="shared" si="94"/>
        <v>40234.25</v>
      </c>
      <c r="P1000" t="b">
        <v>0</v>
      </c>
      <c r="Q1000" t="b">
        <v>1</v>
      </c>
      <c r="R1000" t="s">
        <v>60</v>
      </c>
      <c r="S1000" t="str">
        <f t="shared" si="95"/>
        <v>music</v>
      </c>
      <c r="T1000" t="str">
        <f t="shared" si="96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1"/>
        <v>57</v>
      </c>
      <c r="G1001" t="s">
        <v>74</v>
      </c>
      <c r="H1001">
        <v>1122</v>
      </c>
      <c r="I1001">
        <f t="shared" si="92"/>
        <v>55.99</v>
      </c>
      <c r="J1001" t="s">
        <v>21</v>
      </c>
      <c r="K1001" t="s">
        <v>22</v>
      </c>
      <c r="L1001" s="10">
        <v>1467176400</v>
      </c>
      <c r="M1001" s="6">
        <f t="shared" si="93"/>
        <v>42550.208333333328</v>
      </c>
      <c r="N1001" s="10">
        <v>1467781200</v>
      </c>
      <c r="O1001" s="6">
        <f t="shared" si="94"/>
        <v>42557.208333333328</v>
      </c>
      <c r="P1001" t="b">
        <v>0</v>
      </c>
      <c r="Q1001" t="b">
        <v>0</v>
      </c>
      <c r="R1001" t="s">
        <v>17</v>
      </c>
      <c r="S1001" t="str">
        <f t="shared" si="95"/>
        <v>food</v>
      </c>
      <c r="T1001" t="str">
        <f t="shared" si="96"/>
        <v>food trucks</v>
      </c>
    </row>
  </sheetData>
  <autoFilter ref="A1:T1001" xr:uid="{00000000-0001-0000-0000-000000000000}"/>
  <conditionalFormatting sqref="F1:F1048576">
    <cfRule type="colorScale" priority="9">
      <colorScale>
        <cfvo type="num" val="0"/>
        <cfvo type="num" val="100"/>
        <cfvo type="num" val="200"/>
        <color rgb="FFC00000"/>
        <color rgb="FF92D050"/>
        <color theme="4" tint="-0.249977111117893"/>
      </colorScale>
    </cfRule>
  </conditionalFormatting>
  <conditionalFormatting sqref="G1:G1048576">
    <cfRule type="containsText" dxfId="19" priority="1" operator="containsText" text="live">
      <formula>NOT(ISERROR(SEARCH("live",G1)))</formula>
    </cfRule>
    <cfRule type="containsText" dxfId="18" priority="2" operator="containsText" text="canceled">
      <formula>NOT(ISERROR(SEARCH("canceled",G1)))</formula>
    </cfRule>
    <cfRule type="containsText" dxfId="17" priority="3" operator="containsText" text="successful">
      <formula>NOT(ISERROR(SEARCH("successful",G1)))</formula>
    </cfRule>
    <cfRule type="containsText" dxfId="16" priority="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ACAF-5DFA-421A-99FB-AF5578D65965}">
  <dimension ref="A1:H13"/>
  <sheetViews>
    <sheetView tabSelected="1" workbookViewId="0">
      <selection activeCell="I2" sqref="I2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20.6640625" style="13" bestFit="1" customWidth="1"/>
    <col min="7" max="7" width="15.4140625" style="13" bestFit="1" customWidth="1"/>
    <col min="8" max="8" width="18.08203125" style="13" bestFit="1" customWidth="1"/>
  </cols>
  <sheetData>
    <row r="1" spans="1:8" x14ac:dyDescent="0.35">
      <c r="A1" t="s">
        <v>2085</v>
      </c>
      <c r="B1" s="16" t="s">
        <v>2086</v>
      </c>
      <c r="C1" s="17" t="s">
        <v>2087</v>
      </c>
      <c r="D1" s="15" t="s">
        <v>2088</v>
      </c>
      <c r="E1" t="s">
        <v>2089</v>
      </c>
      <c r="F1" s="13" t="s">
        <v>2090</v>
      </c>
      <c r="G1" s="13" t="s">
        <v>2091</v>
      </c>
      <c r="H1" s="13" t="s">
        <v>2092</v>
      </c>
    </row>
    <row r="2" spans="1:8" x14ac:dyDescent="0.35">
      <c r="A2" t="s">
        <v>2093</v>
      </c>
      <c r="B2" s="16">
        <f>COUNTIFS(Crowdfunding!$G:$G,"successful",Crowdfunding!$D:$D,"&lt;1000")</f>
        <v>30</v>
      </c>
      <c r="C2" s="17">
        <f>COUNTIFS(Crowdfunding!G:G,"=Failed",Crowdfunding!D:D,"&gt;1000")</f>
        <v>343</v>
      </c>
      <c r="D2" s="15">
        <f>COUNTIFS(Crowdfunding!G:G,"=canceled",Crowdfunding!D:D,"&lt;1000")</f>
        <v>1</v>
      </c>
      <c r="E2">
        <f>SUM(B2:D2)</f>
        <v>374</v>
      </c>
      <c r="F2" s="19">
        <f>(B2/E2*100)/100</f>
        <v>8.0213903743315509E-2</v>
      </c>
      <c r="G2" s="14">
        <f>(C2/E2*100)/100</f>
        <v>0.91711229946524075</v>
      </c>
      <c r="H2" s="14">
        <f>(D2/E2*100)/100</f>
        <v>2.6737967914438497E-3</v>
      </c>
    </row>
    <row r="3" spans="1:8" x14ac:dyDescent="0.35">
      <c r="A3" t="s">
        <v>2094</v>
      </c>
      <c r="B3" s="16">
        <f>COUNTIFS(Crowdfunding!$G:$G,"=successful",Crowdfunding!$D:$D,"&gt;1000",Crowdfunding!$D:$D,"&lt;4999")</f>
        <v>185</v>
      </c>
      <c r="C3" s="17">
        <f>COUNTIFS(Crowdfunding!$G:$G,"=failed",Crowdfunding!$D:$D,"&gt;1000",Crowdfunding!$D:$D,"&lt;4999")</f>
        <v>37</v>
      </c>
      <c r="D3" s="15">
        <f>COUNTIFS(Crowdfunding!$G:$G,"=canceled",Crowdfunding!$D:$D,"&gt;1000",Crowdfunding!$D:$D,"&lt;4999")</f>
        <v>2</v>
      </c>
      <c r="E3">
        <f t="shared" ref="E3:E13" si="0">SUM(B3:D3)</f>
        <v>224</v>
      </c>
      <c r="F3" s="19">
        <f t="shared" ref="F3:F13" si="1">(B3/E3*100)/100</f>
        <v>0.8258928571428571</v>
      </c>
      <c r="G3" s="14">
        <f t="shared" ref="G3:G13" si="2">(C3/E3*100)/100</f>
        <v>0.16517857142857142</v>
      </c>
      <c r="H3" s="14">
        <f t="shared" ref="H3:H13" si="3">(D3/E3*100)/100</f>
        <v>8.9285714285714281E-3</v>
      </c>
    </row>
    <row r="4" spans="1:8" x14ac:dyDescent="0.35">
      <c r="A4" t="s">
        <v>2095</v>
      </c>
      <c r="B4" s="16">
        <f>COUNTIFS(Crowdfunding!$G:$G,"=successful",Crowdfunding!$D:$D,"&gt;5000",Crowdfunding!$D:$D,"&lt;9999")</f>
        <v>157</v>
      </c>
      <c r="C4" s="17">
        <f>COUNTIFS(Crowdfunding!$G:$G,"=failed",Crowdfunding!$D:$D,"&gt;5000",Crowdfunding!$D:$D,"&lt;9999")</f>
        <v>125</v>
      </c>
      <c r="D4" s="15">
        <f>COUNTIFS(Crowdfunding!$G:$G,"=canceled",Crowdfunding!$D:$D,"&gt;5000",Crowdfunding!$D:$D,"&lt;9999")</f>
        <v>25</v>
      </c>
      <c r="E4">
        <f t="shared" si="0"/>
        <v>307</v>
      </c>
      <c r="F4" s="19">
        <f t="shared" si="1"/>
        <v>0.51140065146579805</v>
      </c>
      <c r="G4" s="14">
        <f t="shared" si="2"/>
        <v>0.40716612377850159</v>
      </c>
      <c r="H4" s="14">
        <f t="shared" si="3"/>
        <v>8.143322475570032E-2</v>
      </c>
    </row>
    <row r="5" spans="1:8" x14ac:dyDescent="0.35">
      <c r="A5" t="s">
        <v>2096</v>
      </c>
      <c r="B5" s="16">
        <f>COUNTIFS(Crowdfunding!$G:$G,"=successful",Crowdfunding!$D:$D,"&gt;10000",Crowdfunding!$D:$D,"&lt;14999")</f>
        <v>2</v>
      </c>
      <c r="C5" s="17">
        <f>COUNTIFS(Crowdfunding!$G:$G,"=failed",Crowdfunding!$D:$D,"&gt;10000",Crowdfunding!$D:$D,"&lt;14999")</f>
        <v>0</v>
      </c>
      <c r="D5" s="15">
        <f>COUNTIFS(Crowdfunding!$G:$G,"=canceled",Crowdfunding!$D:$D,"&gt;10000",Crowdfunding!$D:$D,"&lt;14999")</f>
        <v>0</v>
      </c>
      <c r="E5">
        <f t="shared" si="0"/>
        <v>2</v>
      </c>
      <c r="F5" s="19">
        <f t="shared" si="1"/>
        <v>1</v>
      </c>
      <c r="G5" s="14">
        <f t="shared" si="2"/>
        <v>0</v>
      </c>
      <c r="H5" s="14">
        <f t="shared" si="3"/>
        <v>0</v>
      </c>
    </row>
    <row r="6" spans="1:8" x14ac:dyDescent="0.35">
      <c r="A6" t="s">
        <v>2097</v>
      </c>
      <c r="B6" s="16">
        <f>COUNTIFS(Crowdfunding!$G:$G,"=successful",Crowdfunding!$D:$D,"&gt;15000",Crowdfunding!$D:$D,"&lt;19999")</f>
        <v>10</v>
      </c>
      <c r="C6" s="17">
        <f>COUNTIFS(Crowdfunding!$G:$G,"=failed",Crowdfunding!$D:$D,"&gt;15000",Crowdfunding!$D:$D,"&lt;4999")</f>
        <v>0</v>
      </c>
      <c r="D6" s="15">
        <f>COUNTIFS(Crowdfunding!$G:$G,"=canceled",Crowdfunding!$D:$D,"&gt;15000",Crowdfunding!$D:$D,"&lt;19999")</f>
        <v>0</v>
      </c>
      <c r="E6">
        <f t="shared" si="0"/>
        <v>10</v>
      </c>
      <c r="F6" s="19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5">
      <c r="A7" t="s">
        <v>2098</v>
      </c>
      <c r="B7" s="16">
        <f>COUNTIFS(Crowdfunding!$G:$G,"=successful",Crowdfunding!$D:$D,"&gt;20000",Crowdfunding!$D:$D,"&lt;24999")</f>
        <v>5</v>
      </c>
      <c r="C7" s="17">
        <f>COUNTIFS(Crowdfunding!$G:$G,"=failed",Crowdfunding!$D:$D,"&gt;20000",Crowdfunding!$D:$D,"&lt;24999")</f>
        <v>0</v>
      </c>
      <c r="D7" s="15">
        <f>COUNTIFS(Crowdfunding!$G:$G,"=canceled",Crowdfunding!$D:$D,"&gt;20000",Crowdfunding!$D:$D,"&lt;24999")</f>
        <v>0</v>
      </c>
      <c r="E7">
        <f t="shared" si="0"/>
        <v>5</v>
      </c>
      <c r="F7" s="19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5">
      <c r="A8" t="s">
        <v>2099</v>
      </c>
      <c r="B8" s="16">
        <f>COUNTIFS(Crowdfunding!$G:$G,"=successful",Crowdfunding!$D:$D,"&gt;25000",Crowdfunding!$D:$D,"&lt;29999")</f>
        <v>10</v>
      </c>
      <c r="C8" s="17">
        <f>COUNTIFS(Crowdfunding!$G:$G,"=failed",Crowdfunding!$D:$D,"&gt;25000",Crowdfunding!$D:$D,"&lt;29999")</f>
        <v>3</v>
      </c>
      <c r="D8" s="15">
        <f>COUNTIFS(Crowdfunding!$G:$G,"=canceled",Crowdfunding!$D:$D,"&gt;25000",Crowdfunding!$D:$D,"&lt;29999")</f>
        <v>0</v>
      </c>
      <c r="E8">
        <f t="shared" si="0"/>
        <v>13</v>
      </c>
      <c r="F8" s="19">
        <f t="shared" si="1"/>
        <v>0.76923076923076938</v>
      </c>
      <c r="G8" s="14">
        <f t="shared" si="2"/>
        <v>0.23076923076923075</v>
      </c>
      <c r="H8" s="14">
        <f t="shared" si="3"/>
        <v>0</v>
      </c>
    </row>
    <row r="9" spans="1:8" x14ac:dyDescent="0.35">
      <c r="A9" t="s">
        <v>2100</v>
      </c>
      <c r="B9" s="16">
        <f>COUNTIFS(Crowdfunding!$G:$G,"=successful",Crowdfunding!$D:$D,"&gt;30000",Crowdfunding!$D:$D,"&lt;34999")</f>
        <v>7</v>
      </c>
      <c r="C9" s="17">
        <f>COUNTIFS(Crowdfunding!$G:$G,"=failed",Crowdfunding!$D:$D,"&gt;30000",Crowdfunding!$D:$D,"&lt;34999")</f>
        <v>0</v>
      </c>
      <c r="D9" s="15">
        <f>COUNTIFS(Crowdfunding!$G:$G,"=canceled",Crowdfunding!$D:$D,"&gt;30000",Crowdfunding!$D:$D,"&lt;34999")</f>
        <v>0</v>
      </c>
      <c r="E9">
        <f t="shared" si="0"/>
        <v>7</v>
      </c>
      <c r="F9" s="19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5">
      <c r="A10" t="s">
        <v>2101</v>
      </c>
      <c r="B10" s="16">
        <f>COUNTIFS(Crowdfunding!$G:$G,"=successful",Crowdfunding!$D:$D,"&gt;35000",Crowdfunding!$D:$D,"&lt;39999")</f>
        <v>7</v>
      </c>
      <c r="C10" s="17">
        <f>COUNTIFS(Crowdfunding!$G:$G,"=failed",Crowdfunding!$D:$D,"&gt;35000",Crowdfunding!$D:$D,"&lt;39999")</f>
        <v>3</v>
      </c>
      <c r="D10" s="15">
        <f>COUNTIFS(Crowdfunding!$G:$G,"=canceled",Crowdfunding!$D:$D,"&gt;35000",Crowdfunding!$D:$D,"&lt;39999")</f>
        <v>1</v>
      </c>
      <c r="E10">
        <f t="shared" si="0"/>
        <v>11</v>
      </c>
      <c r="F10" s="19">
        <f t="shared" si="1"/>
        <v>0.63636363636363635</v>
      </c>
      <c r="G10" s="14">
        <f t="shared" si="2"/>
        <v>0.27272727272727271</v>
      </c>
      <c r="H10" s="14">
        <f t="shared" si="3"/>
        <v>9.0909090909090912E-2</v>
      </c>
    </row>
    <row r="11" spans="1:8" x14ac:dyDescent="0.35">
      <c r="A11" t="s">
        <v>2102</v>
      </c>
      <c r="B11" s="16">
        <f>COUNTIFS(Crowdfunding!$G:$G,"=successful",Crowdfunding!$D:$D,"&gt;40000",Crowdfunding!$D:$D,"&lt;44999")</f>
        <v>11</v>
      </c>
      <c r="C11" s="17">
        <f>COUNTIFS(Crowdfunding!$G:$G,"=failed",Crowdfunding!$D:$D,"&gt;40000",Crowdfunding!$D:$D,"&lt;44999")</f>
        <v>3</v>
      </c>
      <c r="D11" s="15">
        <f>COUNTIFS(Crowdfunding!$G:$G,"=canceled",Crowdfunding!$D:$D,"&gt;40000",Crowdfunding!$D:$D,"&lt;44999")</f>
        <v>0</v>
      </c>
      <c r="E11">
        <f t="shared" si="0"/>
        <v>14</v>
      </c>
      <c r="F11" s="19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5">
      <c r="A12" t="s">
        <v>2103</v>
      </c>
      <c r="B12" s="16">
        <f>COUNTIFS(Crowdfunding!$G:$G,"=successful",Crowdfunding!$D:$D,"&gt;45000",Crowdfunding!$D:$D,"&lt;49999")</f>
        <v>8</v>
      </c>
      <c r="C12" s="17">
        <f>COUNTIFS(Crowdfunding!$G:$G,"=failed",Crowdfunding!$D:$D,"&gt;45000",Crowdfunding!$D:$D,"&lt;49999")</f>
        <v>3</v>
      </c>
      <c r="D12" s="15">
        <f>COUNTIFS(Crowdfunding!$G:$G,"=canceled",Crowdfunding!$D:$D,"&gt;45000",Crowdfunding!$D:$D,"&lt;49999")</f>
        <v>0</v>
      </c>
      <c r="E12">
        <f t="shared" si="0"/>
        <v>11</v>
      </c>
      <c r="F12" s="19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35">
      <c r="A13" t="s">
        <v>2104</v>
      </c>
      <c r="B13" s="16">
        <f>COUNTIFS(Crowdfunding!$G:$G,"=successful",Crowdfunding!$D:$D,"&gt;=50000")</f>
        <v>114</v>
      </c>
      <c r="C13" s="17">
        <f>COUNTIFS(Crowdfunding!$G:$G,"=failed",Crowdfunding!$D:$D,"&gt;=1000")</f>
        <v>344</v>
      </c>
      <c r="D13" s="15">
        <f>COUNTIFS(Crowdfunding!$G:$G,"=canceled",Crowdfunding!$D:$D,"&gt;50000")</f>
        <v>28</v>
      </c>
      <c r="E13">
        <f t="shared" si="0"/>
        <v>486</v>
      </c>
      <c r="F13" s="19">
        <f t="shared" si="1"/>
        <v>0.23456790123456789</v>
      </c>
      <c r="G13" s="14">
        <f t="shared" si="2"/>
        <v>0.70781893004115237</v>
      </c>
      <c r="H13" s="14">
        <f t="shared" si="3"/>
        <v>5.7613168724279837E-2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1A3E-25D2-4FCE-AB42-7B4D6FD23530}">
  <dimension ref="A1:M566"/>
  <sheetViews>
    <sheetView workbookViewId="0">
      <selection activeCell="M9" sqref="M9"/>
    </sheetView>
  </sheetViews>
  <sheetFormatPr defaultRowHeight="15.5" x14ac:dyDescent="0.35"/>
  <cols>
    <col min="1" max="1" width="8.9140625" bestFit="1" customWidth="1"/>
    <col min="2" max="2" width="13.08203125" bestFit="1" customWidth="1"/>
    <col min="3" max="3" width="8.1640625" bestFit="1" customWidth="1"/>
    <col min="4" max="4" width="13.08203125" bestFit="1" customWidth="1"/>
    <col min="7" max="7" width="13.58203125" bestFit="1" customWidth="1"/>
    <col min="8" max="8" width="6" bestFit="1" customWidth="1"/>
    <col min="9" max="9" width="7.75" bestFit="1" customWidth="1"/>
    <col min="10" max="10" width="9.58203125" bestFit="1" customWidth="1"/>
    <col min="11" max="11" width="9.9140625" bestFit="1" customWidth="1"/>
    <col min="12" max="12" width="9.25" bestFit="1" customWidth="1"/>
    <col min="13" max="13" width="19.75" bestFit="1" customWidth="1"/>
  </cols>
  <sheetData>
    <row r="1" spans="1:13" x14ac:dyDescent="0.35">
      <c r="A1" s="1" t="s">
        <v>4</v>
      </c>
      <c r="B1" s="1" t="s">
        <v>5</v>
      </c>
      <c r="C1" s="1" t="s">
        <v>4</v>
      </c>
      <c r="D1" s="1" t="s">
        <v>5</v>
      </c>
      <c r="G1" t="s">
        <v>2113</v>
      </c>
      <c r="H1" t="s">
        <v>2105</v>
      </c>
      <c r="I1" t="s">
        <v>2106</v>
      </c>
      <c r="J1" t="s">
        <v>2107</v>
      </c>
      <c r="K1" t="s">
        <v>2108</v>
      </c>
      <c r="L1" t="s">
        <v>2109</v>
      </c>
      <c r="M1" t="s">
        <v>2110</v>
      </c>
    </row>
    <row r="2" spans="1:13" x14ac:dyDescent="0.35">
      <c r="A2" t="s">
        <v>20</v>
      </c>
      <c r="B2">
        <v>158</v>
      </c>
      <c r="C2" t="s">
        <v>14</v>
      </c>
      <c r="D2">
        <v>0</v>
      </c>
      <c r="G2" t="s">
        <v>2111</v>
      </c>
      <c r="H2" s="20">
        <f>AVERAGE(B2:B566)</f>
        <v>851.14690265486729</v>
      </c>
      <c r="I2" s="12">
        <f>MEDIAN(B2:B566)</f>
        <v>201</v>
      </c>
      <c r="J2" s="12">
        <f>MIN(B2:B566)</f>
        <v>16</v>
      </c>
      <c r="K2" s="12">
        <f>MAX(B2:B566)</f>
        <v>7295</v>
      </c>
      <c r="L2" s="20">
        <f t="array" ref="L2">_xlfn.VAR.P(B2:B566)</f>
        <v>1603373.7324019109</v>
      </c>
      <c r="M2" s="20">
        <f>_xlfn.STDEV.P(B2:B566)</f>
        <v>1266.2439466397898</v>
      </c>
    </row>
    <row r="3" spans="1:13" x14ac:dyDescent="0.35">
      <c r="A3" t="s">
        <v>20</v>
      </c>
      <c r="B3">
        <v>1425</v>
      </c>
      <c r="C3" t="s">
        <v>14</v>
      </c>
      <c r="D3">
        <v>24</v>
      </c>
      <c r="G3" t="s">
        <v>2112</v>
      </c>
      <c r="H3" s="21">
        <f>AVERAGE(D2:D365)</f>
        <v>585.61538461538464</v>
      </c>
      <c r="I3" s="11">
        <f>MEDIAN(D2:D365)</f>
        <v>114.5</v>
      </c>
      <c r="J3" s="11">
        <f>MIN(D2:D365)</f>
        <v>0</v>
      </c>
      <c r="K3" s="11">
        <f>MAX(D2:D365)</f>
        <v>6080</v>
      </c>
      <c r="L3" s="21">
        <f>_xlfn.VAR.P(D2:D365)</f>
        <v>921574.68174133555</v>
      </c>
      <c r="M3" s="21">
        <f>_xlfn.STDEV.P(D2:D365)</f>
        <v>959.98681331637863</v>
      </c>
    </row>
    <row r="4" spans="1:13" x14ac:dyDescent="0.35">
      <c r="A4" t="s">
        <v>20</v>
      </c>
      <c r="B4">
        <v>174</v>
      </c>
      <c r="C4" t="s">
        <v>14</v>
      </c>
      <c r="D4">
        <v>53</v>
      </c>
    </row>
    <row r="5" spans="1:13" x14ac:dyDescent="0.35">
      <c r="A5" t="s">
        <v>20</v>
      </c>
      <c r="B5">
        <v>227</v>
      </c>
      <c r="C5" t="s">
        <v>14</v>
      </c>
      <c r="D5">
        <v>18</v>
      </c>
    </row>
    <row r="6" spans="1:13" x14ac:dyDescent="0.35">
      <c r="A6" t="s">
        <v>20</v>
      </c>
      <c r="B6">
        <v>220</v>
      </c>
      <c r="C6" t="s">
        <v>14</v>
      </c>
      <c r="D6">
        <v>44</v>
      </c>
    </row>
    <row r="7" spans="1:13" x14ac:dyDescent="0.35">
      <c r="A7" t="s">
        <v>20</v>
      </c>
      <c r="B7">
        <v>98</v>
      </c>
      <c r="C7" t="s">
        <v>14</v>
      </c>
      <c r="D7">
        <v>27</v>
      </c>
    </row>
    <row r="8" spans="1:13" x14ac:dyDescent="0.35">
      <c r="A8" t="s">
        <v>20</v>
      </c>
      <c r="B8">
        <v>100</v>
      </c>
      <c r="C8" t="s">
        <v>14</v>
      </c>
      <c r="D8">
        <v>55</v>
      </c>
    </row>
    <row r="9" spans="1:13" x14ac:dyDescent="0.35">
      <c r="A9" t="s">
        <v>20</v>
      </c>
      <c r="B9">
        <v>1249</v>
      </c>
      <c r="C9" t="s">
        <v>14</v>
      </c>
      <c r="D9">
        <v>200</v>
      </c>
    </row>
    <row r="10" spans="1:13" x14ac:dyDescent="0.35">
      <c r="A10" t="s">
        <v>20</v>
      </c>
      <c r="B10">
        <v>1396</v>
      </c>
      <c r="C10" t="s">
        <v>14</v>
      </c>
      <c r="D10">
        <v>452</v>
      </c>
    </row>
    <row r="11" spans="1:13" x14ac:dyDescent="0.35">
      <c r="A11" t="s">
        <v>20</v>
      </c>
      <c r="B11">
        <v>890</v>
      </c>
      <c r="C11" t="s">
        <v>14</v>
      </c>
      <c r="D11">
        <v>674</v>
      </c>
    </row>
    <row r="12" spans="1:13" x14ac:dyDescent="0.35">
      <c r="A12" t="s">
        <v>20</v>
      </c>
      <c r="B12">
        <v>142</v>
      </c>
      <c r="C12" t="s">
        <v>14</v>
      </c>
      <c r="D12">
        <v>558</v>
      </c>
    </row>
    <row r="13" spans="1:13" x14ac:dyDescent="0.35">
      <c r="A13" t="s">
        <v>20</v>
      </c>
      <c r="B13">
        <v>2673</v>
      </c>
      <c r="C13" t="s">
        <v>14</v>
      </c>
      <c r="D13">
        <v>15</v>
      </c>
    </row>
    <row r="14" spans="1:13" x14ac:dyDescent="0.35">
      <c r="A14" t="s">
        <v>20</v>
      </c>
      <c r="B14">
        <v>163</v>
      </c>
      <c r="C14" t="s">
        <v>14</v>
      </c>
      <c r="D14">
        <v>2307</v>
      </c>
    </row>
    <row r="15" spans="1:13" x14ac:dyDescent="0.35">
      <c r="A15" t="s">
        <v>20</v>
      </c>
      <c r="B15">
        <v>2220</v>
      </c>
      <c r="C15" t="s">
        <v>14</v>
      </c>
      <c r="D15">
        <v>88</v>
      </c>
    </row>
    <row r="16" spans="1:13" x14ac:dyDescent="0.35">
      <c r="A16" t="s">
        <v>20</v>
      </c>
      <c r="B16">
        <v>1606</v>
      </c>
      <c r="C16" t="s">
        <v>14</v>
      </c>
      <c r="D16">
        <v>48</v>
      </c>
    </row>
    <row r="17" spans="1:4" x14ac:dyDescent="0.35">
      <c r="A17" t="s">
        <v>20</v>
      </c>
      <c r="B17">
        <v>129</v>
      </c>
      <c r="C17" t="s">
        <v>14</v>
      </c>
      <c r="D17">
        <v>1</v>
      </c>
    </row>
    <row r="18" spans="1:4" x14ac:dyDescent="0.35">
      <c r="A18" t="s">
        <v>20</v>
      </c>
      <c r="B18">
        <v>226</v>
      </c>
      <c r="C18" t="s">
        <v>14</v>
      </c>
      <c r="D18">
        <v>1467</v>
      </c>
    </row>
    <row r="19" spans="1:4" x14ac:dyDescent="0.35">
      <c r="A19" t="s">
        <v>20</v>
      </c>
      <c r="B19">
        <v>5419</v>
      </c>
      <c r="C19" t="s">
        <v>14</v>
      </c>
      <c r="D19">
        <v>75</v>
      </c>
    </row>
    <row r="20" spans="1:4" x14ac:dyDescent="0.35">
      <c r="A20" t="s">
        <v>20</v>
      </c>
      <c r="B20">
        <v>165</v>
      </c>
      <c r="C20" t="s">
        <v>14</v>
      </c>
      <c r="D20">
        <v>120</v>
      </c>
    </row>
    <row r="21" spans="1:4" x14ac:dyDescent="0.35">
      <c r="A21" t="s">
        <v>20</v>
      </c>
      <c r="B21">
        <v>1965</v>
      </c>
      <c r="C21" t="s">
        <v>14</v>
      </c>
      <c r="D21">
        <v>2253</v>
      </c>
    </row>
    <row r="22" spans="1:4" x14ac:dyDescent="0.35">
      <c r="A22" t="s">
        <v>20</v>
      </c>
      <c r="B22">
        <v>16</v>
      </c>
      <c r="C22" t="s">
        <v>14</v>
      </c>
      <c r="D22">
        <v>5</v>
      </c>
    </row>
    <row r="23" spans="1:4" x14ac:dyDescent="0.35">
      <c r="A23" t="s">
        <v>20</v>
      </c>
      <c r="B23">
        <v>107</v>
      </c>
      <c r="C23" t="s">
        <v>14</v>
      </c>
      <c r="D23">
        <v>38</v>
      </c>
    </row>
    <row r="24" spans="1:4" x14ac:dyDescent="0.35">
      <c r="A24" t="s">
        <v>20</v>
      </c>
      <c r="B24">
        <v>134</v>
      </c>
      <c r="C24" t="s">
        <v>14</v>
      </c>
      <c r="D24">
        <v>12</v>
      </c>
    </row>
    <row r="25" spans="1:4" x14ac:dyDescent="0.35">
      <c r="A25" t="s">
        <v>20</v>
      </c>
      <c r="B25">
        <v>198</v>
      </c>
      <c r="C25" t="s">
        <v>14</v>
      </c>
      <c r="D25">
        <v>1684</v>
      </c>
    </row>
    <row r="26" spans="1:4" x14ac:dyDescent="0.35">
      <c r="A26" t="s">
        <v>20</v>
      </c>
      <c r="B26">
        <v>111</v>
      </c>
      <c r="C26" t="s">
        <v>14</v>
      </c>
      <c r="D26">
        <v>56</v>
      </c>
    </row>
    <row r="27" spans="1:4" x14ac:dyDescent="0.35">
      <c r="A27" t="s">
        <v>20</v>
      </c>
      <c r="B27">
        <v>222</v>
      </c>
      <c r="C27" t="s">
        <v>14</v>
      </c>
      <c r="D27">
        <v>838</v>
      </c>
    </row>
    <row r="28" spans="1:4" x14ac:dyDescent="0.35">
      <c r="A28" t="s">
        <v>20</v>
      </c>
      <c r="B28">
        <v>6212</v>
      </c>
      <c r="C28" t="s">
        <v>14</v>
      </c>
      <c r="D28">
        <v>1000</v>
      </c>
    </row>
    <row r="29" spans="1:4" x14ac:dyDescent="0.35">
      <c r="A29" t="s">
        <v>20</v>
      </c>
      <c r="B29">
        <v>98</v>
      </c>
      <c r="C29" t="s">
        <v>14</v>
      </c>
      <c r="D29">
        <v>1482</v>
      </c>
    </row>
    <row r="30" spans="1:4" x14ac:dyDescent="0.35">
      <c r="A30" t="s">
        <v>20</v>
      </c>
      <c r="B30">
        <v>92</v>
      </c>
      <c r="C30" t="s">
        <v>14</v>
      </c>
      <c r="D30">
        <v>106</v>
      </c>
    </row>
    <row r="31" spans="1:4" x14ac:dyDescent="0.35">
      <c r="A31" t="s">
        <v>20</v>
      </c>
      <c r="B31">
        <v>149</v>
      </c>
      <c r="C31" t="s">
        <v>14</v>
      </c>
      <c r="D31">
        <v>679</v>
      </c>
    </row>
    <row r="32" spans="1:4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C1047941:C1048141">
    <cfRule type="colorScale" priority="18">
      <colorScale>
        <cfvo type="num" val="0"/>
        <cfvo type="num" val="100"/>
        <cfvo type="num" val="200"/>
        <color rgb="FFC00000"/>
        <color rgb="FF92D050"/>
        <color theme="4" tint="-0.249977111117893"/>
      </colorScale>
    </cfRule>
  </conditionalFormatting>
  <conditionalFormatting sqref="D1047941:D1048141">
    <cfRule type="containsText" dxfId="15" priority="14" operator="containsText" text="live">
      <formula>NOT(ISERROR(SEARCH("live",D1047941)))</formula>
    </cfRule>
    <cfRule type="containsText" dxfId="14" priority="15" operator="containsText" text="canceled">
      <formula>NOT(ISERROR(SEARCH("canceled",D1047941)))</formula>
    </cfRule>
    <cfRule type="containsText" dxfId="13" priority="16" operator="containsText" text="successful">
      <formula>NOT(ISERROR(SEARCH("successful",D1047941)))</formula>
    </cfRule>
    <cfRule type="containsText" dxfId="12" priority="17" operator="containsText" text="failed">
      <formula>NOT(ISERROR(SEARCH("failed",D1047941)))</formula>
    </cfRule>
  </conditionalFormatting>
  <conditionalFormatting sqref="A1:A1048141">
    <cfRule type="containsText" dxfId="11" priority="10" operator="containsText" text="live">
      <formula>NOT(ISERROR(SEARCH("live",A1)))</formula>
    </cfRule>
    <cfRule type="containsText" dxfId="10" priority="11" operator="containsText" text="canceled">
      <formula>NOT(ISERROR(SEARCH("canceled",A1)))</formula>
    </cfRule>
    <cfRule type="containsText" dxfId="9" priority="12" operator="containsText" text="successful">
      <formula>NOT(ISERROR(SEARCH("successful",A1)))</formula>
    </cfRule>
    <cfRule type="containsText" dxfId="8" priority="13" operator="containsText" text="failed">
      <formula>NOT(ISERROR(SEARCH("failed",A1)))</formula>
    </cfRule>
  </conditionalFormatting>
  <conditionalFormatting sqref="C1:C1047940">
    <cfRule type="containsText" dxfId="3" priority="1" operator="containsText" text="live">
      <formula>NOT(ISERROR(SEARCH("live",C1)))</formula>
    </cfRule>
    <cfRule type="containsText" dxfId="2" priority="2" operator="containsText" text="canceled">
      <formula>NOT(ISERROR(SEARCH("canceled",C1)))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Catagory</vt:lpstr>
      <vt:lpstr>Subcatagory</vt:lpstr>
      <vt:lpstr>success rate</vt:lpstr>
      <vt:lpstr>Crowdfunding</vt:lpstr>
      <vt:lpstr>Goal</vt:lpstr>
      <vt:lpstr>Statistic Anylist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Fallendragon umana</cp:lastModifiedBy>
  <dcterms:created xsi:type="dcterms:W3CDTF">2021-09-29T18:52:28Z</dcterms:created>
  <dcterms:modified xsi:type="dcterms:W3CDTF">2024-06-16T15:15:35Z</dcterms:modified>
</cp:coreProperties>
</file>