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brandon_freire_epn_edu_ec/Documents/Universidad/Quinto/Metodos Num/Tareas/"/>
    </mc:Choice>
  </mc:AlternateContent>
  <xr:revisionPtr revIDLastSave="953" documentId="13_ncr:1_{2B86B505-5F0D-43CB-88B0-28F3778B2D21}" xr6:coauthVersionLast="47" xr6:coauthVersionMax="47" xr10:uidLastSave="{3436E8E2-44CB-48F8-A658-0DC4D6ABD76C}"/>
  <bookViews>
    <workbookView xWindow="-105" yWindow="0" windowWidth="12777" windowHeight="13536" firstSheet="2" activeTab="3" xr2:uid="{357D95F5-4EC3-4DD1-96EF-25C2127E8AF7}"/>
  </bookViews>
  <sheets>
    <sheet name="Hoja1" sheetId="1" r:id="rId1"/>
    <sheet name="Tarea05" sheetId="2" r:id="rId2"/>
    <sheet name="Practica03" sheetId="3" r:id="rId3"/>
    <sheet name="Tarea6 M. Secante y Newton" sheetId="5" r:id="rId4"/>
    <sheet name="Tarea7 NewtonSecFalsa" sheetId="6" r:id="rId5"/>
    <sheet name="Metodo A Falsa" sheetId="4" r:id="rId6"/>
    <sheet name="Repas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H5" i="5"/>
  <c r="G80" i="7"/>
  <c r="M13" i="7"/>
  <c r="M4" i="7"/>
  <c r="K6" i="7"/>
  <c r="L6" i="7" s="1"/>
  <c r="M5" i="7"/>
  <c r="L4" i="7"/>
  <c r="K5" i="7" s="1"/>
  <c r="L5" i="7" s="1"/>
  <c r="F90" i="7"/>
  <c r="E90" i="7"/>
  <c r="F80" i="7"/>
  <c r="E80" i="7"/>
  <c r="B81" i="7"/>
  <c r="E81" i="7" s="1"/>
  <c r="E71" i="7"/>
  <c r="D71" i="7"/>
  <c r="F50" i="7"/>
  <c r="E50" i="7"/>
  <c r="H50" i="7"/>
  <c r="D50" i="7"/>
  <c r="G50" i="7" s="1"/>
  <c r="F26" i="7"/>
  <c r="E26" i="7"/>
  <c r="F4" i="7"/>
  <c r="E4" i="7"/>
  <c r="H26" i="7"/>
  <c r="D26" i="7"/>
  <c r="G26" i="7" s="1"/>
  <c r="H4" i="7"/>
  <c r="D4" i="7"/>
  <c r="G4" i="7" s="1"/>
  <c r="B304" i="6"/>
  <c r="D304" i="6"/>
  <c r="F304" i="6" s="1"/>
  <c r="C304" i="6" s="1"/>
  <c r="E304" i="6"/>
  <c r="E302" i="6"/>
  <c r="D302" i="6"/>
  <c r="E296" i="6"/>
  <c r="D296" i="6"/>
  <c r="E324" i="6"/>
  <c r="D324" i="6"/>
  <c r="F310" i="6"/>
  <c r="E310" i="6"/>
  <c r="B311" i="6"/>
  <c r="E311" i="6" s="1"/>
  <c r="E289" i="6"/>
  <c r="D289" i="6"/>
  <c r="E284" i="6"/>
  <c r="D284" i="6"/>
  <c r="E279" i="6"/>
  <c r="D279" i="6"/>
  <c r="E274" i="6"/>
  <c r="D274" i="6"/>
  <c r="E267" i="6"/>
  <c r="D267" i="6"/>
  <c r="F253" i="6"/>
  <c r="E253" i="6"/>
  <c r="B254" i="6"/>
  <c r="E254" i="6" s="1"/>
  <c r="F239" i="6"/>
  <c r="E239" i="6"/>
  <c r="F225" i="6"/>
  <c r="E225" i="6"/>
  <c r="D225" i="6"/>
  <c r="G225" i="6" s="1"/>
  <c r="E214" i="6"/>
  <c r="G5" i="5"/>
  <c r="E191" i="6"/>
  <c r="F191" i="6"/>
  <c r="C15" i="5"/>
  <c r="B192" i="6"/>
  <c r="E192" i="6" s="1"/>
  <c r="D214" i="6"/>
  <c r="E206" i="6"/>
  <c r="D206" i="6"/>
  <c r="F183" i="6"/>
  <c r="E183" i="6"/>
  <c r="B184" i="6"/>
  <c r="E184" i="6" s="1"/>
  <c r="F159" i="6"/>
  <c r="E159" i="6"/>
  <c r="F135" i="6"/>
  <c r="E135" i="6"/>
  <c r="F113" i="6"/>
  <c r="E113" i="6"/>
  <c r="F104" i="6"/>
  <c r="E104" i="6"/>
  <c r="B105" i="6"/>
  <c r="E105" i="6" s="1"/>
  <c r="E96" i="6"/>
  <c r="D96" i="6"/>
  <c r="H16" i="3"/>
  <c r="F74" i="6"/>
  <c r="E74" i="6"/>
  <c r="F61" i="6"/>
  <c r="E61" i="6"/>
  <c r="B62" i="6"/>
  <c r="E62" i="6" s="1"/>
  <c r="E54" i="6"/>
  <c r="D54" i="6"/>
  <c r="B46" i="6"/>
  <c r="E46" i="6" s="1"/>
  <c r="B39" i="6"/>
  <c r="E39" i="6" s="1"/>
  <c r="E30" i="6"/>
  <c r="D30" i="6"/>
  <c r="E22" i="6"/>
  <c r="D22" i="6"/>
  <c r="E16" i="6"/>
  <c r="D16" i="6"/>
  <c r="E10" i="6"/>
  <c r="D10" i="6"/>
  <c r="E4" i="6"/>
  <c r="D4" i="6"/>
  <c r="G15" i="5"/>
  <c r="G16" i="5"/>
  <c r="G17" i="5"/>
  <c r="G18" i="5"/>
  <c r="B17" i="5"/>
  <c r="E17" i="5" s="1"/>
  <c r="D16" i="5"/>
  <c r="F16" i="5" s="1"/>
  <c r="C16" i="5" s="1"/>
  <c r="E16" i="5"/>
  <c r="D17" i="5"/>
  <c r="B16" i="5"/>
  <c r="F15" i="5"/>
  <c r="E15" i="5"/>
  <c r="D15" i="5"/>
  <c r="B15" i="5"/>
  <c r="E5" i="5"/>
  <c r="C5" i="5"/>
  <c r="F5" i="5" s="1"/>
  <c r="E16" i="3"/>
  <c r="F12" i="4"/>
  <c r="F11" i="4"/>
  <c r="G12" i="4" s="1"/>
  <c r="F9" i="4"/>
  <c r="G9" i="4" s="1"/>
  <c r="G8" i="4"/>
  <c r="B35" i="3"/>
  <c r="D35" i="3" s="1"/>
  <c r="G35" i="3" s="1"/>
  <c r="C35" i="3"/>
  <c r="F35" i="3"/>
  <c r="F33" i="3"/>
  <c r="E33" i="3"/>
  <c r="H33" i="3"/>
  <c r="D33" i="3"/>
  <c r="G33" i="3" s="1"/>
  <c r="F16" i="3"/>
  <c r="D16" i="3"/>
  <c r="G16" i="3" s="1"/>
  <c r="F5" i="3"/>
  <c r="E5" i="3"/>
  <c r="H5" i="3"/>
  <c r="D5" i="3"/>
  <c r="G5" i="3" s="1"/>
  <c r="H169" i="2"/>
  <c r="F169" i="2"/>
  <c r="E169" i="2"/>
  <c r="D169" i="2"/>
  <c r="G169" i="2" s="1"/>
  <c r="C170" i="2" s="1"/>
  <c r="H137" i="2"/>
  <c r="G137" i="2"/>
  <c r="C138" i="2" s="1"/>
  <c r="F137" i="2"/>
  <c r="E137" i="2"/>
  <c r="D137" i="2"/>
  <c r="B124" i="2"/>
  <c r="D124" i="2" s="1"/>
  <c r="G124" i="2" s="1"/>
  <c r="C124" i="2"/>
  <c r="F124" i="2" s="1"/>
  <c r="H105" i="2"/>
  <c r="F105" i="2"/>
  <c r="E105" i="2"/>
  <c r="D105" i="2"/>
  <c r="F99" i="2"/>
  <c r="E99" i="2"/>
  <c r="B100" i="2"/>
  <c r="H99" i="2"/>
  <c r="D99" i="2"/>
  <c r="G99" i="2" s="1"/>
  <c r="B84" i="2"/>
  <c r="E84" i="2" s="1"/>
  <c r="F83" i="2"/>
  <c r="E83" i="2"/>
  <c r="H83" i="2"/>
  <c r="D83" i="2"/>
  <c r="C84" i="2" s="1"/>
  <c r="B63" i="2"/>
  <c r="B64" i="2" s="1"/>
  <c r="E64" i="2" s="1"/>
  <c r="F62" i="2"/>
  <c r="E62" i="2"/>
  <c r="H62" i="2"/>
  <c r="D62" i="2"/>
  <c r="G62" i="2" s="1"/>
  <c r="C44" i="2"/>
  <c r="F44" i="2" s="1"/>
  <c r="F43" i="2"/>
  <c r="E43" i="2"/>
  <c r="H43" i="2"/>
  <c r="D43" i="2"/>
  <c r="B44" i="2" s="1"/>
  <c r="E44" i="2" s="1"/>
  <c r="B32" i="2"/>
  <c r="H31" i="2"/>
  <c r="F31" i="2"/>
  <c r="E31" i="2"/>
  <c r="D31" i="2"/>
  <c r="G31" i="2" s="1"/>
  <c r="C19" i="2"/>
  <c r="F19" i="2" s="1"/>
  <c r="H18" i="2"/>
  <c r="F18" i="2"/>
  <c r="E18" i="2"/>
  <c r="D18" i="2"/>
  <c r="G18" i="2" s="1"/>
  <c r="C11" i="2"/>
  <c r="F11" i="2" s="1"/>
  <c r="D10" i="2"/>
  <c r="B11" i="2" s="1"/>
  <c r="G10" i="2"/>
  <c r="E10" i="2"/>
  <c r="H10" i="2"/>
  <c r="F10" i="2"/>
  <c r="D5" i="2"/>
  <c r="G5" i="2" s="1"/>
  <c r="C8" i="2"/>
  <c r="F8" i="2" s="1"/>
  <c r="F6" i="2"/>
  <c r="F7" i="2"/>
  <c r="F9" i="2"/>
  <c r="E6" i="2"/>
  <c r="E7" i="2"/>
  <c r="E8" i="2"/>
  <c r="E9" i="2"/>
  <c r="H5" i="2"/>
  <c r="F5" i="2"/>
  <c r="E5" i="2"/>
  <c r="D6" i="2"/>
  <c r="G6" i="2" s="1"/>
  <c r="H9" i="2"/>
  <c r="D9" i="2"/>
  <c r="G9" i="2" s="1"/>
  <c r="H7" i="2"/>
  <c r="D7" i="2"/>
  <c r="G7" i="2" s="1"/>
  <c r="H6" i="2"/>
  <c r="F5" i="1"/>
  <c r="G19" i="1"/>
  <c r="E19" i="1"/>
  <c r="D19" i="1"/>
  <c r="G24" i="1"/>
  <c r="E24" i="1"/>
  <c r="D24" i="1"/>
  <c r="J24" i="1" s="1"/>
  <c r="C24" i="1"/>
  <c r="F24" i="1" s="1"/>
  <c r="G23" i="1"/>
  <c r="E23" i="1"/>
  <c r="D23" i="1"/>
  <c r="J23" i="1" s="1"/>
  <c r="C23" i="1"/>
  <c r="F23" i="1" s="1"/>
  <c r="G22" i="1"/>
  <c r="E22" i="1"/>
  <c r="D22" i="1"/>
  <c r="C22" i="1"/>
  <c r="F22" i="1" s="1"/>
  <c r="G21" i="1"/>
  <c r="E21" i="1"/>
  <c r="D21" i="1"/>
  <c r="C21" i="1"/>
  <c r="F21" i="1" s="1"/>
  <c r="G20" i="1"/>
  <c r="E20" i="1"/>
  <c r="D20" i="1"/>
  <c r="C20" i="1"/>
  <c r="F20" i="1" s="1"/>
  <c r="C19" i="1"/>
  <c r="F19" i="1" s="1"/>
  <c r="C9" i="1"/>
  <c r="F9" i="1" s="1"/>
  <c r="C8" i="1"/>
  <c r="F8" i="1" s="1"/>
  <c r="G5" i="1"/>
  <c r="G6" i="1"/>
  <c r="G7" i="1"/>
  <c r="G8" i="1"/>
  <c r="G9" i="1"/>
  <c r="G4" i="1"/>
  <c r="D5" i="1"/>
  <c r="D6" i="1"/>
  <c r="D7" i="1"/>
  <c r="D8" i="1"/>
  <c r="D9" i="1"/>
  <c r="D4" i="1"/>
  <c r="E9" i="1"/>
  <c r="E5" i="1"/>
  <c r="J5" i="1" s="1"/>
  <c r="E6" i="1"/>
  <c r="E7" i="1"/>
  <c r="J7" i="1" s="1"/>
  <c r="E8" i="1"/>
  <c r="E4" i="1"/>
  <c r="C5" i="1"/>
  <c r="C6" i="1"/>
  <c r="F6" i="1" s="1"/>
  <c r="C7" i="1"/>
  <c r="F7" i="1" s="1"/>
  <c r="C4" i="1"/>
  <c r="F4" i="1" s="1"/>
  <c r="M6" i="7" l="1"/>
  <c r="K7" i="7"/>
  <c r="L7" i="7" s="1"/>
  <c r="D90" i="7"/>
  <c r="G90" i="7" s="1"/>
  <c r="C91" i="7" s="1"/>
  <c r="F91" i="7" s="1"/>
  <c r="F71" i="7"/>
  <c r="C71" i="7" s="1"/>
  <c r="G71" i="7" s="1"/>
  <c r="D80" i="7"/>
  <c r="C51" i="7"/>
  <c r="F51" i="7" s="1"/>
  <c r="B51" i="7"/>
  <c r="E51" i="7" s="1"/>
  <c r="C27" i="7"/>
  <c r="F27" i="7" s="1"/>
  <c r="B27" i="7"/>
  <c r="E27" i="7" s="1"/>
  <c r="C5" i="7"/>
  <c r="F5" i="7" s="1"/>
  <c r="B5" i="7"/>
  <c r="E5" i="7" s="1"/>
  <c r="G304" i="6"/>
  <c r="B305" i="6"/>
  <c r="F302" i="6"/>
  <c r="C302" i="6" s="1"/>
  <c r="G302" i="6" s="1"/>
  <c r="F296" i="6"/>
  <c r="C296" i="6" s="1"/>
  <c r="B297" i="6" s="1"/>
  <c r="F279" i="6"/>
  <c r="C279" i="6" s="1"/>
  <c r="B280" i="6" s="1"/>
  <c r="F284" i="6"/>
  <c r="C284" i="6" s="1"/>
  <c r="G284" i="6" s="1"/>
  <c r="F324" i="6"/>
  <c r="C324" i="6" s="1"/>
  <c r="G324" i="6" s="1"/>
  <c r="F267" i="6"/>
  <c r="C267" i="6" s="1"/>
  <c r="B268" i="6" s="1"/>
  <c r="C6" i="5"/>
  <c r="G310" i="6"/>
  <c r="D310" i="6" s="1"/>
  <c r="C311" i="6" s="1"/>
  <c r="B312" i="6" s="1"/>
  <c r="E312" i="6" s="1"/>
  <c r="F289" i="6"/>
  <c r="C289" i="6" s="1"/>
  <c r="B290" i="6" s="1"/>
  <c r="F274" i="6"/>
  <c r="C274" i="6" s="1"/>
  <c r="G274" i="6" s="1"/>
  <c r="G253" i="6"/>
  <c r="D253" i="6" s="1"/>
  <c r="C254" i="6" s="1"/>
  <c r="G183" i="6"/>
  <c r="D239" i="6"/>
  <c r="G104" i="6"/>
  <c r="D104" i="6" s="1"/>
  <c r="C105" i="6" s="1"/>
  <c r="B226" i="6"/>
  <c r="C226" i="6"/>
  <c r="D135" i="6"/>
  <c r="G135" i="6" s="1"/>
  <c r="D159" i="6"/>
  <c r="G159" i="6" s="1"/>
  <c r="B160" i="6" s="1"/>
  <c r="E160" i="6" s="1"/>
  <c r="F214" i="6"/>
  <c r="C214" i="6" s="1"/>
  <c r="G214" i="6" s="1"/>
  <c r="G191" i="6"/>
  <c r="D191" i="6" s="1"/>
  <c r="C192" i="6" s="1"/>
  <c r="F206" i="6"/>
  <c r="C206" i="6" s="1"/>
  <c r="B207" i="6" s="1"/>
  <c r="D207" i="6" s="1"/>
  <c r="D74" i="6"/>
  <c r="G74" i="6" s="1"/>
  <c r="B75" i="6" s="1"/>
  <c r="E75" i="6" s="1"/>
  <c r="D113" i="6"/>
  <c r="G113" i="6" s="1"/>
  <c r="C114" i="6" s="1"/>
  <c r="F114" i="6" s="1"/>
  <c r="F96" i="6"/>
  <c r="C96" i="6" s="1"/>
  <c r="B97" i="6" s="1"/>
  <c r="G61" i="6"/>
  <c r="D61" i="6" s="1"/>
  <c r="F54" i="6"/>
  <c r="C54" i="6" s="1"/>
  <c r="D39" i="6"/>
  <c r="F39" i="6" s="1"/>
  <c r="C39" i="6" s="1"/>
  <c r="G39" i="6" s="1"/>
  <c r="D46" i="6"/>
  <c r="F46" i="6" s="1"/>
  <c r="C46" i="6" s="1"/>
  <c r="F30" i="6"/>
  <c r="C30" i="6" s="1"/>
  <c r="B31" i="6" s="1"/>
  <c r="F10" i="6"/>
  <c r="C10" i="6" s="1"/>
  <c r="B11" i="6" s="1"/>
  <c r="F4" i="6"/>
  <c r="C4" i="6" s="1"/>
  <c r="F22" i="6"/>
  <c r="C22" i="6" s="1"/>
  <c r="B23" i="6" s="1"/>
  <c r="F16" i="6"/>
  <c r="C16" i="6" s="1"/>
  <c r="B17" i="6" s="1"/>
  <c r="E17" i="6" s="1"/>
  <c r="F17" i="5"/>
  <c r="C17" i="5" s="1"/>
  <c r="B6" i="5"/>
  <c r="E6" i="5" s="1"/>
  <c r="F10" i="4"/>
  <c r="H35" i="3"/>
  <c r="E35" i="3"/>
  <c r="B34" i="3"/>
  <c r="E34" i="3" s="1"/>
  <c r="C34" i="3"/>
  <c r="F34" i="3" s="1"/>
  <c r="B17" i="3"/>
  <c r="E17" i="3" s="1"/>
  <c r="C17" i="3"/>
  <c r="F17" i="3" s="1"/>
  <c r="C6" i="3"/>
  <c r="F6" i="3" s="1"/>
  <c r="B6" i="3"/>
  <c r="E6" i="3" s="1"/>
  <c r="F170" i="2"/>
  <c r="B170" i="2"/>
  <c r="F138" i="2"/>
  <c r="B138" i="2"/>
  <c r="H124" i="2"/>
  <c r="E124" i="2"/>
  <c r="G105" i="2"/>
  <c r="B106" i="2" s="1"/>
  <c r="C100" i="2"/>
  <c r="E100" i="2"/>
  <c r="G83" i="2"/>
  <c r="G43" i="2"/>
  <c r="H100" i="2"/>
  <c r="D100" i="2"/>
  <c r="B101" i="2" s="1"/>
  <c r="E101" i="2" s="1"/>
  <c r="C85" i="2"/>
  <c r="F85" i="2" s="1"/>
  <c r="F84" i="2"/>
  <c r="E63" i="2"/>
  <c r="C63" i="2"/>
  <c r="F63" i="2" s="1"/>
  <c r="D84" i="2"/>
  <c r="H84" i="2"/>
  <c r="D63" i="2"/>
  <c r="C45" i="2"/>
  <c r="H44" i="2"/>
  <c r="D44" i="2"/>
  <c r="C32" i="2"/>
  <c r="H32" i="2" s="1"/>
  <c r="E11" i="2"/>
  <c r="D11" i="2"/>
  <c r="G11" i="2" s="1"/>
  <c r="B19" i="2"/>
  <c r="D19" i="2" s="1"/>
  <c r="H11" i="2"/>
  <c r="C20" i="2"/>
  <c r="E32" i="2"/>
  <c r="H8" i="2"/>
  <c r="D8" i="2"/>
  <c r="G8" i="2" s="1"/>
  <c r="J4" i="1"/>
  <c r="J6" i="1"/>
  <c r="J21" i="1"/>
  <c r="J20" i="1"/>
  <c r="J22" i="1"/>
  <c r="J19" i="1"/>
  <c r="J9" i="1"/>
  <c r="J8" i="1"/>
  <c r="M7" i="7" l="1"/>
  <c r="K8" i="7"/>
  <c r="L8" i="7" s="1"/>
  <c r="B91" i="7"/>
  <c r="E91" i="7" s="1"/>
  <c r="C81" i="7"/>
  <c r="B72" i="7"/>
  <c r="D51" i="7"/>
  <c r="G51" i="7" s="1"/>
  <c r="H51" i="7"/>
  <c r="H27" i="7"/>
  <c r="D27" i="7"/>
  <c r="G27" i="7" s="1"/>
  <c r="D5" i="7"/>
  <c r="G5" i="7" s="1"/>
  <c r="H5" i="7"/>
  <c r="D305" i="6"/>
  <c r="E305" i="6"/>
  <c r="F305" i="6"/>
  <c r="C305" i="6" s="1"/>
  <c r="G305" i="6" s="1"/>
  <c r="B303" i="6"/>
  <c r="E303" i="6"/>
  <c r="D303" i="6"/>
  <c r="F303" i="6" s="1"/>
  <c r="C303" i="6" s="1"/>
  <c r="B275" i="6"/>
  <c r="D275" i="6" s="1"/>
  <c r="G296" i="6"/>
  <c r="E297" i="6"/>
  <c r="D297" i="6"/>
  <c r="B285" i="6"/>
  <c r="D285" i="6" s="1"/>
  <c r="G279" i="6"/>
  <c r="B325" i="6"/>
  <c r="G206" i="6"/>
  <c r="F311" i="6"/>
  <c r="G311" i="6" s="1"/>
  <c r="D311" i="6" s="1"/>
  <c r="C312" i="6" s="1"/>
  <c r="G289" i="6"/>
  <c r="E290" i="6"/>
  <c r="D290" i="6"/>
  <c r="E280" i="6"/>
  <c r="D280" i="6"/>
  <c r="D268" i="6"/>
  <c r="E268" i="6"/>
  <c r="G267" i="6"/>
  <c r="G239" i="6"/>
  <c r="C240" i="6" s="1"/>
  <c r="F240" i="6" s="1"/>
  <c r="F254" i="6"/>
  <c r="G254" i="6" s="1"/>
  <c r="D254" i="6" s="1"/>
  <c r="C255" i="6" s="1"/>
  <c r="B255" i="6"/>
  <c r="E255" i="6" s="1"/>
  <c r="B215" i="6"/>
  <c r="D215" i="6" s="1"/>
  <c r="F226" i="6"/>
  <c r="D226" i="6"/>
  <c r="G226" i="6" s="1"/>
  <c r="E226" i="6"/>
  <c r="B193" i="6"/>
  <c r="E193" i="6" s="1"/>
  <c r="G96" i="6"/>
  <c r="E207" i="6"/>
  <c r="F207" i="6" s="1"/>
  <c r="C207" i="6" s="1"/>
  <c r="H104" i="6"/>
  <c r="D183" i="6"/>
  <c r="H183" i="6" s="1"/>
  <c r="H191" i="6"/>
  <c r="F192" i="6"/>
  <c r="G192" i="6" s="1"/>
  <c r="C160" i="6"/>
  <c r="F160" i="6" s="1"/>
  <c r="D160" i="6" s="1"/>
  <c r="G160" i="6" s="1"/>
  <c r="C75" i="6"/>
  <c r="F75" i="6" s="1"/>
  <c r="C136" i="6"/>
  <c r="F136" i="6" s="1"/>
  <c r="B114" i="6"/>
  <c r="E114" i="6" s="1"/>
  <c r="D97" i="6"/>
  <c r="E97" i="6"/>
  <c r="B106" i="6"/>
  <c r="E106" i="6" s="1"/>
  <c r="F105" i="6"/>
  <c r="G105" i="6" s="1"/>
  <c r="D105" i="6" s="1"/>
  <c r="C106" i="6" s="1"/>
  <c r="C62" i="6"/>
  <c r="H61" i="6"/>
  <c r="B55" i="6"/>
  <c r="G54" i="6"/>
  <c r="B47" i="6"/>
  <c r="G46" i="6"/>
  <c r="E31" i="6"/>
  <c r="D31" i="6"/>
  <c r="B40" i="6"/>
  <c r="E40" i="6" s="1"/>
  <c r="G30" i="6"/>
  <c r="G22" i="6"/>
  <c r="D17" i="6"/>
  <c r="F17" i="6" s="1"/>
  <c r="C17" i="6" s="1"/>
  <c r="D11" i="6"/>
  <c r="E11" i="6"/>
  <c r="B5" i="6"/>
  <c r="B18" i="5"/>
  <c r="F6" i="5"/>
  <c r="G6" i="5" s="1"/>
  <c r="D6" i="5" s="1"/>
  <c r="H6" i="5" s="1"/>
  <c r="B7" i="5"/>
  <c r="E7" i="5" s="1"/>
  <c r="G10" i="4"/>
  <c r="G11" i="4"/>
  <c r="C36" i="3"/>
  <c r="B36" i="3"/>
  <c r="H34" i="3"/>
  <c r="D34" i="3"/>
  <c r="H17" i="3"/>
  <c r="D17" i="3"/>
  <c r="G17" i="3" s="1"/>
  <c r="B18" i="3" s="1"/>
  <c r="D6" i="3"/>
  <c r="G6" i="3" s="1"/>
  <c r="H6" i="3"/>
  <c r="E170" i="2"/>
  <c r="D170" i="2"/>
  <c r="G170" i="2" s="1"/>
  <c r="H170" i="2"/>
  <c r="E138" i="2"/>
  <c r="D138" i="2"/>
  <c r="G138" i="2" s="1"/>
  <c r="H138" i="2"/>
  <c r="B125" i="2"/>
  <c r="C125" i="2"/>
  <c r="E106" i="2"/>
  <c r="C106" i="2"/>
  <c r="D106" i="2" s="1"/>
  <c r="G106" i="2" s="1"/>
  <c r="H63" i="2"/>
  <c r="F100" i="2"/>
  <c r="C101" i="2"/>
  <c r="F101" i="2" s="1"/>
  <c r="G100" i="2"/>
  <c r="G44" i="2"/>
  <c r="B45" i="2"/>
  <c r="E45" i="2" s="1"/>
  <c r="H19" i="2"/>
  <c r="F45" i="2"/>
  <c r="C46" i="2"/>
  <c r="C47" i="2" s="1"/>
  <c r="G84" i="2"/>
  <c r="B85" i="2"/>
  <c r="C64" i="2"/>
  <c r="D64" i="2" s="1"/>
  <c r="G63" i="2"/>
  <c r="E19" i="2"/>
  <c r="D32" i="2"/>
  <c r="B33" i="2" s="1"/>
  <c r="B34" i="2" s="1"/>
  <c r="B35" i="2" s="1"/>
  <c r="B36" i="2" s="1"/>
  <c r="C33" i="2"/>
  <c r="F32" i="2"/>
  <c r="G19" i="2"/>
  <c r="B20" i="2"/>
  <c r="E20" i="2" s="1"/>
  <c r="D20" i="2"/>
  <c r="H20" i="2"/>
  <c r="F20" i="2"/>
  <c r="C21" i="2"/>
  <c r="F33" i="2"/>
  <c r="M8" i="7" l="1"/>
  <c r="K9" i="7"/>
  <c r="L9" i="7" s="1"/>
  <c r="B82" i="7"/>
  <c r="E82" i="7" s="1"/>
  <c r="F81" i="7"/>
  <c r="D91" i="7"/>
  <c r="D81" i="7"/>
  <c r="D72" i="7"/>
  <c r="E72" i="7"/>
  <c r="C52" i="7"/>
  <c r="F52" i="7" s="1"/>
  <c r="B52" i="7"/>
  <c r="E52" i="7" s="1"/>
  <c r="C28" i="7"/>
  <c r="F28" i="7" s="1"/>
  <c r="B28" i="7"/>
  <c r="E28" i="7" s="1"/>
  <c r="B6" i="7"/>
  <c r="E6" i="7" s="1"/>
  <c r="C6" i="7"/>
  <c r="F6" i="7" s="1"/>
  <c r="G303" i="6"/>
  <c r="E275" i="6"/>
  <c r="F275" i="6" s="1"/>
  <c r="C275" i="6" s="1"/>
  <c r="G275" i="6" s="1"/>
  <c r="F297" i="6"/>
  <c r="C297" i="6" s="1"/>
  <c r="B298" i="6" s="1"/>
  <c r="F280" i="6"/>
  <c r="C280" i="6" s="1"/>
  <c r="B281" i="6" s="1"/>
  <c r="E285" i="6"/>
  <c r="F285" i="6" s="1"/>
  <c r="C285" i="6" s="1"/>
  <c r="D325" i="6"/>
  <c r="E325" i="6"/>
  <c r="F290" i="6"/>
  <c r="C290" i="6" s="1"/>
  <c r="B291" i="6" s="1"/>
  <c r="B240" i="6"/>
  <c r="E240" i="6" s="1"/>
  <c r="B313" i="6"/>
  <c r="E313" i="6" s="1"/>
  <c r="F312" i="6"/>
  <c r="G312" i="6" s="1"/>
  <c r="D312" i="6" s="1"/>
  <c r="C313" i="6" s="1"/>
  <c r="C184" i="6"/>
  <c r="B185" i="6" s="1"/>
  <c r="E185" i="6" s="1"/>
  <c r="F268" i="6"/>
  <c r="C268" i="6" s="1"/>
  <c r="B269" i="6" s="1"/>
  <c r="F255" i="6"/>
  <c r="G255" i="6" s="1"/>
  <c r="D255" i="6" s="1"/>
  <c r="C256" i="6" s="1"/>
  <c r="B256" i="6"/>
  <c r="E256" i="6" s="1"/>
  <c r="E215" i="6"/>
  <c r="F215" i="6" s="1"/>
  <c r="C215" i="6" s="1"/>
  <c r="C227" i="6"/>
  <c r="B227" i="6"/>
  <c r="D192" i="6"/>
  <c r="B208" i="6"/>
  <c r="G207" i="6"/>
  <c r="F97" i="6"/>
  <c r="C97" i="6"/>
  <c r="B98" i="6" s="1"/>
  <c r="D98" i="6" s="1"/>
  <c r="B136" i="6"/>
  <c r="E136" i="6" s="1"/>
  <c r="C161" i="6"/>
  <c r="B161" i="6"/>
  <c r="E161" i="6" s="1"/>
  <c r="D75" i="6"/>
  <c r="G75" i="6" s="1"/>
  <c r="D114" i="6"/>
  <c r="F106" i="6"/>
  <c r="G106" i="6" s="1"/>
  <c r="D106" i="6" s="1"/>
  <c r="B107" i="6"/>
  <c r="E107" i="6" s="1"/>
  <c r="H105" i="6"/>
  <c r="B63" i="6"/>
  <c r="E63" i="6" s="1"/>
  <c r="F62" i="6"/>
  <c r="G62" i="6" s="1"/>
  <c r="D62" i="6" s="1"/>
  <c r="C63" i="6" s="1"/>
  <c r="D55" i="6"/>
  <c r="E55" i="6"/>
  <c r="D47" i="6"/>
  <c r="E47" i="6"/>
  <c r="D40" i="6"/>
  <c r="F40" i="6" s="1"/>
  <c r="C40" i="6" s="1"/>
  <c r="B41" i="6" s="1"/>
  <c r="F31" i="6"/>
  <c r="C31" i="6" s="1"/>
  <c r="F11" i="6"/>
  <c r="C11" i="6" s="1"/>
  <c r="E23" i="6"/>
  <c r="D23" i="6"/>
  <c r="D5" i="6"/>
  <c r="E5" i="6"/>
  <c r="D18" i="5"/>
  <c r="E18" i="5"/>
  <c r="C7" i="5"/>
  <c r="D36" i="3"/>
  <c r="G36" i="3" s="1"/>
  <c r="E36" i="3"/>
  <c r="H36" i="3"/>
  <c r="F36" i="3"/>
  <c r="G34" i="3"/>
  <c r="C18" i="3"/>
  <c r="H18" i="3" s="1"/>
  <c r="E18" i="3"/>
  <c r="C7" i="3"/>
  <c r="F7" i="3" s="1"/>
  <c r="B7" i="3"/>
  <c r="E7" i="3" s="1"/>
  <c r="B171" i="2"/>
  <c r="C171" i="2"/>
  <c r="C139" i="2"/>
  <c r="B139" i="2"/>
  <c r="H125" i="2"/>
  <c r="F125" i="2"/>
  <c r="E125" i="2"/>
  <c r="D125" i="2"/>
  <c r="G125" i="2" s="1"/>
  <c r="H101" i="2"/>
  <c r="F106" i="2"/>
  <c r="H106" i="2"/>
  <c r="B107" i="2"/>
  <c r="E107" i="2" s="1"/>
  <c r="C107" i="2"/>
  <c r="F107" i="2"/>
  <c r="H107" i="2"/>
  <c r="D101" i="2"/>
  <c r="G101" i="2" s="1"/>
  <c r="C65" i="2"/>
  <c r="F65" i="2" s="1"/>
  <c r="F64" i="2"/>
  <c r="E85" i="2"/>
  <c r="B86" i="2"/>
  <c r="E86" i="2" s="1"/>
  <c r="D85" i="2"/>
  <c r="H85" i="2"/>
  <c r="H64" i="2"/>
  <c r="G64" i="2"/>
  <c r="B65" i="2"/>
  <c r="D45" i="2"/>
  <c r="H45" i="2"/>
  <c r="H33" i="2"/>
  <c r="G32" i="2"/>
  <c r="F21" i="2"/>
  <c r="G20" i="2"/>
  <c r="B21" i="2"/>
  <c r="D33" i="2"/>
  <c r="C34" i="2" s="1"/>
  <c r="F34" i="2" s="1"/>
  <c r="E33" i="2"/>
  <c r="K10" i="7" l="1"/>
  <c r="L10" i="7" s="1"/>
  <c r="M9" i="7"/>
  <c r="G81" i="7"/>
  <c r="C82" i="7"/>
  <c r="H91" i="7"/>
  <c r="G91" i="7"/>
  <c r="F72" i="7"/>
  <c r="C72" i="7" s="1"/>
  <c r="D52" i="7"/>
  <c r="G52" i="7" s="1"/>
  <c r="H52" i="7"/>
  <c r="D28" i="7"/>
  <c r="G28" i="7" s="1"/>
  <c r="H28" i="7"/>
  <c r="H6" i="7"/>
  <c r="D6" i="7"/>
  <c r="G6" i="7" s="1"/>
  <c r="B276" i="6"/>
  <c r="E276" i="6" s="1"/>
  <c r="F325" i="6"/>
  <c r="C325" i="6" s="1"/>
  <c r="G297" i="6"/>
  <c r="B286" i="6"/>
  <c r="E286" i="6" s="1"/>
  <c r="G285" i="6"/>
  <c r="G280" i="6"/>
  <c r="E298" i="6"/>
  <c r="D298" i="6"/>
  <c r="G325" i="6"/>
  <c r="B326" i="6"/>
  <c r="E326" i="6" s="1"/>
  <c r="G290" i="6"/>
  <c r="D240" i="6"/>
  <c r="G240" i="6" s="1"/>
  <c r="C241" i="6" s="1"/>
  <c r="F241" i="6" s="1"/>
  <c r="F313" i="6"/>
  <c r="G313" i="6" s="1"/>
  <c r="D313" i="6" s="1"/>
  <c r="C314" i="6" s="1"/>
  <c r="B314" i="6"/>
  <c r="E314" i="6" s="1"/>
  <c r="F184" i="6"/>
  <c r="G184" i="6" s="1"/>
  <c r="D184" i="6" s="1"/>
  <c r="H184" i="6" s="1"/>
  <c r="E291" i="6"/>
  <c r="D291" i="6"/>
  <c r="E281" i="6"/>
  <c r="D281" i="6"/>
  <c r="D269" i="6"/>
  <c r="E269" i="6"/>
  <c r="G268" i="6"/>
  <c r="F256" i="6"/>
  <c r="G256" i="6" s="1"/>
  <c r="D256" i="6" s="1"/>
  <c r="C257" i="6" s="1"/>
  <c r="B257" i="6"/>
  <c r="E257" i="6" s="1"/>
  <c r="F227" i="6"/>
  <c r="D227" i="6"/>
  <c r="G227" i="6" s="1"/>
  <c r="E227" i="6"/>
  <c r="G215" i="6"/>
  <c r="B216" i="6"/>
  <c r="G97" i="6"/>
  <c r="C193" i="6"/>
  <c r="F193" i="6" s="1"/>
  <c r="H192" i="6"/>
  <c r="E208" i="6"/>
  <c r="D208" i="6"/>
  <c r="E98" i="6"/>
  <c r="F98" i="6" s="1"/>
  <c r="C98" i="6" s="1"/>
  <c r="G98" i="6" s="1"/>
  <c r="D136" i="6"/>
  <c r="G136" i="6" s="1"/>
  <c r="C137" i="6" s="1"/>
  <c r="F137" i="6" s="1"/>
  <c r="F161" i="6"/>
  <c r="D161" i="6" s="1"/>
  <c r="G161" i="6" s="1"/>
  <c r="B76" i="6"/>
  <c r="E76" i="6" s="1"/>
  <c r="C76" i="6"/>
  <c r="F76" i="6" s="1"/>
  <c r="G114" i="6"/>
  <c r="C115" i="6" s="1"/>
  <c r="F115" i="6" s="1"/>
  <c r="H106" i="6"/>
  <c r="C107" i="6"/>
  <c r="F47" i="6"/>
  <c r="C47" i="6" s="1"/>
  <c r="B48" i="6" s="1"/>
  <c r="D48" i="6" s="1"/>
  <c r="F63" i="6"/>
  <c r="G63" i="6" s="1"/>
  <c r="D63" i="6" s="1"/>
  <c r="B64" i="6"/>
  <c r="E64" i="6" s="1"/>
  <c r="H62" i="6"/>
  <c r="F55" i="6"/>
  <c r="C55" i="6" s="1"/>
  <c r="B56" i="6" s="1"/>
  <c r="G31" i="6"/>
  <c r="B32" i="6"/>
  <c r="D41" i="6"/>
  <c r="E41" i="6"/>
  <c r="G40" i="6"/>
  <c r="F23" i="6"/>
  <c r="C23" i="6" s="1"/>
  <c r="B24" i="6" s="1"/>
  <c r="F5" i="6"/>
  <c r="C5" i="6" s="1"/>
  <c r="F18" i="5"/>
  <c r="C18" i="5" s="1"/>
  <c r="F7" i="5"/>
  <c r="G7" i="5" s="1"/>
  <c r="D7" i="5" s="1"/>
  <c r="H7" i="5" s="1"/>
  <c r="B8" i="5"/>
  <c r="E8" i="5" s="1"/>
  <c r="F18" i="3"/>
  <c r="D18" i="3"/>
  <c r="B37" i="3"/>
  <c r="C37" i="3"/>
  <c r="G18" i="3"/>
  <c r="C19" i="3" s="1"/>
  <c r="D7" i="3"/>
  <c r="G7" i="3" s="1"/>
  <c r="H7" i="3"/>
  <c r="E171" i="2"/>
  <c r="D171" i="2"/>
  <c r="G171" i="2" s="1"/>
  <c r="F171" i="2"/>
  <c r="H171" i="2"/>
  <c r="E139" i="2"/>
  <c r="D139" i="2"/>
  <c r="G139" i="2" s="1"/>
  <c r="F139" i="2"/>
  <c r="H139" i="2"/>
  <c r="C126" i="2"/>
  <c r="B126" i="2"/>
  <c r="D107" i="2"/>
  <c r="G107" i="2" s="1"/>
  <c r="B108" i="2" s="1"/>
  <c r="E65" i="2"/>
  <c r="B66" i="2"/>
  <c r="G45" i="2"/>
  <c r="B46" i="2"/>
  <c r="E46" i="2" s="1"/>
  <c r="G85" i="2"/>
  <c r="C86" i="2"/>
  <c r="D65" i="2"/>
  <c r="C66" i="2" s="1"/>
  <c r="H65" i="2"/>
  <c r="F46" i="2"/>
  <c r="E21" i="2"/>
  <c r="B22" i="2"/>
  <c r="D21" i="2"/>
  <c r="H21" i="2"/>
  <c r="G33" i="2"/>
  <c r="K11" i="7" l="1"/>
  <c r="L11" i="7" s="1"/>
  <c r="M10" i="7"/>
  <c r="C92" i="7"/>
  <c r="F92" i="7" s="1"/>
  <c r="B92" i="7"/>
  <c r="E92" i="7" s="1"/>
  <c r="B83" i="7"/>
  <c r="E83" i="7" s="1"/>
  <c r="F82" i="7"/>
  <c r="D82" i="7" s="1"/>
  <c r="G72" i="7"/>
  <c r="B73" i="7"/>
  <c r="B53" i="7"/>
  <c r="E53" i="7" s="1"/>
  <c r="C53" i="7"/>
  <c r="F53" i="7" s="1"/>
  <c r="C29" i="7"/>
  <c r="F29" i="7" s="1"/>
  <c r="B29" i="7"/>
  <c r="E29" i="7" s="1"/>
  <c r="B7" i="7"/>
  <c r="E7" i="7" s="1"/>
  <c r="C7" i="7"/>
  <c r="F7" i="7" s="1"/>
  <c r="D276" i="6"/>
  <c r="F276" i="6" s="1"/>
  <c r="C276" i="6" s="1"/>
  <c r="G276" i="6" s="1"/>
  <c r="D286" i="6"/>
  <c r="F286" i="6" s="1"/>
  <c r="C286" i="6" s="1"/>
  <c r="G286" i="6" s="1"/>
  <c r="F291" i="6"/>
  <c r="C291" i="6" s="1"/>
  <c r="G291" i="6" s="1"/>
  <c r="D76" i="6"/>
  <c r="G76" i="6" s="1"/>
  <c r="B77" i="6" s="1"/>
  <c r="E77" i="6" s="1"/>
  <c r="F281" i="6"/>
  <c r="C281" i="6" s="1"/>
  <c r="G281" i="6" s="1"/>
  <c r="F298" i="6"/>
  <c r="C298" i="6" s="1"/>
  <c r="G298" i="6" s="1"/>
  <c r="D326" i="6"/>
  <c r="F326" i="6" s="1"/>
  <c r="C326" i="6" s="1"/>
  <c r="F269" i="6"/>
  <c r="C269" i="6" s="1"/>
  <c r="G269" i="6" s="1"/>
  <c r="B315" i="6"/>
  <c r="E315" i="6" s="1"/>
  <c r="F314" i="6"/>
  <c r="G314" i="6" s="1"/>
  <c r="D314" i="6" s="1"/>
  <c r="C315" i="6" s="1"/>
  <c r="B258" i="6"/>
  <c r="E258" i="6" s="1"/>
  <c r="F257" i="6"/>
  <c r="G257" i="6" s="1"/>
  <c r="D257" i="6" s="1"/>
  <c r="C258" i="6" s="1"/>
  <c r="B241" i="6"/>
  <c r="E241" i="6" s="1"/>
  <c r="F208" i="6"/>
  <c r="C208" i="6" s="1"/>
  <c r="B209" i="6" s="1"/>
  <c r="D209" i="6" s="1"/>
  <c r="C228" i="6"/>
  <c r="B228" i="6"/>
  <c r="D216" i="6"/>
  <c r="E216" i="6"/>
  <c r="G193" i="6"/>
  <c r="D193" i="6" s="1"/>
  <c r="H193" i="6" s="1"/>
  <c r="B194" i="6"/>
  <c r="E194" i="6" s="1"/>
  <c r="C185" i="6"/>
  <c r="B99" i="6"/>
  <c r="D99" i="6" s="1"/>
  <c r="B137" i="6"/>
  <c r="E137" i="6" s="1"/>
  <c r="C162" i="6"/>
  <c r="F162" i="6" s="1"/>
  <c r="B162" i="6"/>
  <c r="E162" i="6" s="1"/>
  <c r="E48" i="6"/>
  <c r="F48" i="6" s="1"/>
  <c r="C48" i="6" s="1"/>
  <c r="G48" i="6" s="1"/>
  <c r="B115" i="6"/>
  <c r="E115" i="6" s="1"/>
  <c r="F107" i="6"/>
  <c r="G107" i="6" s="1"/>
  <c r="D107" i="6" s="1"/>
  <c r="B108" i="6"/>
  <c r="E108" i="6" s="1"/>
  <c r="G47" i="6"/>
  <c r="H63" i="6"/>
  <c r="C64" i="6"/>
  <c r="F41" i="6"/>
  <c r="C41" i="6" s="1"/>
  <c r="G41" i="6" s="1"/>
  <c r="D56" i="6"/>
  <c r="E56" i="6"/>
  <c r="G55" i="6"/>
  <c r="D32" i="6"/>
  <c r="E32" i="6"/>
  <c r="G23" i="6"/>
  <c r="C8" i="5"/>
  <c r="H37" i="3"/>
  <c r="F37" i="3"/>
  <c r="D37" i="3"/>
  <c r="G37" i="3" s="1"/>
  <c r="E37" i="3"/>
  <c r="B19" i="3"/>
  <c r="D19" i="3" s="1"/>
  <c r="F19" i="3"/>
  <c r="C8" i="3"/>
  <c r="F8" i="3" s="1"/>
  <c r="B8" i="3"/>
  <c r="E8" i="3" s="1"/>
  <c r="B172" i="2"/>
  <c r="C172" i="2"/>
  <c r="C140" i="2"/>
  <c r="B140" i="2"/>
  <c r="D126" i="2"/>
  <c r="G126" i="2" s="1"/>
  <c r="E126" i="2"/>
  <c r="F126" i="2"/>
  <c r="H126" i="2"/>
  <c r="E108" i="2"/>
  <c r="C108" i="2"/>
  <c r="C67" i="2"/>
  <c r="F66" i="2"/>
  <c r="C87" i="2"/>
  <c r="F86" i="2"/>
  <c r="H86" i="2"/>
  <c r="D86" i="2"/>
  <c r="G65" i="2"/>
  <c r="E66" i="2"/>
  <c r="H46" i="2"/>
  <c r="D46" i="2"/>
  <c r="G21" i="2"/>
  <c r="C22" i="2"/>
  <c r="D22" i="2" s="1"/>
  <c r="E22" i="2"/>
  <c r="D34" i="2"/>
  <c r="C35" i="2" s="1"/>
  <c r="E34" i="2"/>
  <c r="H34" i="2"/>
  <c r="K12" i="7" l="1"/>
  <c r="L12" i="7" s="1"/>
  <c r="M11" i="7"/>
  <c r="G82" i="7"/>
  <c r="C83" i="7"/>
  <c r="D92" i="7"/>
  <c r="D73" i="7"/>
  <c r="E73" i="7"/>
  <c r="D53" i="7"/>
  <c r="G53" i="7" s="1"/>
  <c r="H53" i="7"/>
  <c r="D29" i="7"/>
  <c r="G29" i="7" s="1"/>
  <c r="H29" i="7"/>
  <c r="H7" i="7"/>
  <c r="D7" i="7"/>
  <c r="G7" i="7" s="1"/>
  <c r="C77" i="6"/>
  <c r="F77" i="6" s="1"/>
  <c r="G326" i="6"/>
  <c r="B327" i="6"/>
  <c r="E327" i="6" s="1"/>
  <c r="F315" i="6"/>
  <c r="G315" i="6" s="1"/>
  <c r="D315" i="6" s="1"/>
  <c r="C316" i="6" s="1"/>
  <c r="B316" i="6"/>
  <c r="E316" i="6" s="1"/>
  <c r="E209" i="6"/>
  <c r="F209" i="6" s="1"/>
  <c r="C209" i="6" s="1"/>
  <c r="G209" i="6" s="1"/>
  <c r="G208" i="6"/>
  <c r="D241" i="6"/>
  <c r="F216" i="6"/>
  <c r="C216" i="6" s="1"/>
  <c r="G216" i="6" s="1"/>
  <c r="F258" i="6"/>
  <c r="G258" i="6" s="1"/>
  <c r="D258" i="6" s="1"/>
  <c r="B259" i="6"/>
  <c r="E259" i="6" s="1"/>
  <c r="G241" i="6"/>
  <c r="B242" i="6" s="1"/>
  <c r="E242" i="6" s="1"/>
  <c r="F228" i="6"/>
  <c r="E228" i="6"/>
  <c r="D228" i="6"/>
  <c r="G228" i="6" s="1"/>
  <c r="B217" i="6"/>
  <c r="C194" i="6"/>
  <c r="F185" i="6"/>
  <c r="G185" i="6" s="1"/>
  <c r="D185" i="6" s="1"/>
  <c r="B186" i="6"/>
  <c r="E186" i="6" s="1"/>
  <c r="E99" i="6"/>
  <c r="F99" i="6" s="1"/>
  <c r="C99" i="6" s="1"/>
  <c r="D137" i="6"/>
  <c r="G137" i="6" s="1"/>
  <c r="C138" i="6" s="1"/>
  <c r="F138" i="6" s="1"/>
  <c r="D162" i="6"/>
  <c r="G162" i="6" s="1"/>
  <c r="B163" i="6" s="1"/>
  <c r="E163" i="6" s="1"/>
  <c r="F56" i="6"/>
  <c r="C56" i="6" s="1"/>
  <c r="G56" i="6" s="1"/>
  <c r="D115" i="6"/>
  <c r="C108" i="6"/>
  <c r="F108" i="6" s="1"/>
  <c r="G108" i="6" s="1"/>
  <c r="D108" i="6" s="1"/>
  <c r="H108" i="6" s="1"/>
  <c r="H107" i="6"/>
  <c r="B65" i="6"/>
  <c r="E65" i="6" s="1"/>
  <c r="F64" i="6"/>
  <c r="G64" i="6" s="1"/>
  <c r="D64" i="6" s="1"/>
  <c r="F32" i="6"/>
  <c r="C32" i="6" s="1"/>
  <c r="D24" i="6"/>
  <c r="E24" i="6"/>
  <c r="F8" i="5"/>
  <c r="G8" i="5" s="1"/>
  <c r="D8" i="5" s="1"/>
  <c r="H8" i="5" s="1"/>
  <c r="B9" i="5"/>
  <c r="E9" i="5" s="1"/>
  <c r="B38" i="3"/>
  <c r="C38" i="3"/>
  <c r="E19" i="3"/>
  <c r="H19" i="3"/>
  <c r="G19" i="3"/>
  <c r="D8" i="3"/>
  <c r="G8" i="3" s="1"/>
  <c r="H8" i="3"/>
  <c r="H172" i="2"/>
  <c r="F172" i="2"/>
  <c r="E172" i="2"/>
  <c r="D172" i="2"/>
  <c r="G172" i="2" s="1"/>
  <c r="E140" i="2"/>
  <c r="D140" i="2"/>
  <c r="G140" i="2" s="1"/>
  <c r="H140" i="2"/>
  <c r="F140" i="2"/>
  <c r="B127" i="2"/>
  <c r="C127" i="2"/>
  <c r="F108" i="2"/>
  <c r="H108" i="2"/>
  <c r="D108" i="2"/>
  <c r="G108" i="2" s="1"/>
  <c r="G46" i="2"/>
  <c r="B47" i="2"/>
  <c r="G86" i="2"/>
  <c r="B87" i="2"/>
  <c r="F87" i="2"/>
  <c r="C88" i="2"/>
  <c r="C68" i="2"/>
  <c r="F68" i="2" s="1"/>
  <c r="F67" i="2"/>
  <c r="D66" i="2"/>
  <c r="B67" i="2" s="1"/>
  <c r="H66" i="2"/>
  <c r="F47" i="2"/>
  <c r="G22" i="2"/>
  <c r="B23" i="2"/>
  <c r="H22" i="2"/>
  <c r="F22" i="2"/>
  <c r="C23" i="2"/>
  <c r="E35" i="2"/>
  <c r="G34" i="2"/>
  <c r="M12" i="7" l="1"/>
  <c r="K13" i="7"/>
  <c r="L13" i="7" s="1"/>
  <c r="F83" i="7"/>
  <c r="D83" i="7" s="1"/>
  <c r="B84" i="7"/>
  <c r="E84" i="7" s="1"/>
  <c r="G92" i="7"/>
  <c r="H92" i="7"/>
  <c r="F73" i="7"/>
  <c r="C54" i="7"/>
  <c r="F54" i="7" s="1"/>
  <c r="B54" i="7"/>
  <c r="E54" i="7" s="1"/>
  <c r="C30" i="7"/>
  <c r="F30" i="7" s="1"/>
  <c r="B30" i="7"/>
  <c r="E30" i="7" s="1"/>
  <c r="B8" i="7"/>
  <c r="E8" i="7" s="1"/>
  <c r="C8" i="7"/>
  <c r="F8" i="7" s="1"/>
  <c r="D77" i="6"/>
  <c r="G77" i="6" s="1"/>
  <c r="B78" i="6" s="1"/>
  <c r="E78" i="6" s="1"/>
  <c r="D327" i="6"/>
  <c r="F327" i="6" s="1"/>
  <c r="C327" i="6" s="1"/>
  <c r="G327" i="6" s="1"/>
  <c r="B317" i="6"/>
  <c r="E317" i="6" s="1"/>
  <c r="F316" i="6"/>
  <c r="G316" i="6" s="1"/>
  <c r="D316" i="6" s="1"/>
  <c r="C317" i="6" s="1"/>
  <c r="C242" i="6"/>
  <c r="F242" i="6" s="1"/>
  <c r="C259" i="6"/>
  <c r="B229" i="6"/>
  <c r="C229" i="6"/>
  <c r="B138" i="6"/>
  <c r="E138" i="6" s="1"/>
  <c r="D217" i="6"/>
  <c r="E217" i="6"/>
  <c r="B195" i="6"/>
  <c r="E195" i="6" s="1"/>
  <c r="F194" i="6"/>
  <c r="H185" i="6"/>
  <c r="C186" i="6"/>
  <c r="C163" i="6"/>
  <c r="F163" i="6" s="1"/>
  <c r="D163" i="6" s="1"/>
  <c r="G163" i="6" s="1"/>
  <c r="G115" i="6"/>
  <c r="B116" i="6" s="1"/>
  <c r="E116" i="6" s="1"/>
  <c r="G99" i="6"/>
  <c r="C65" i="6"/>
  <c r="H64" i="6"/>
  <c r="F24" i="6"/>
  <c r="C24" i="6" s="1"/>
  <c r="B25" i="6" s="1"/>
  <c r="E25" i="6" s="1"/>
  <c r="G32" i="6"/>
  <c r="B33" i="6"/>
  <c r="C9" i="5"/>
  <c r="F38" i="3"/>
  <c r="H38" i="3"/>
  <c r="D38" i="3"/>
  <c r="G38" i="3" s="1"/>
  <c r="E38" i="3"/>
  <c r="C20" i="3"/>
  <c r="B20" i="3"/>
  <c r="E20" i="3"/>
  <c r="C9" i="3"/>
  <c r="F9" i="3" s="1"/>
  <c r="B9" i="3"/>
  <c r="E9" i="3" s="1"/>
  <c r="C173" i="2"/>
  <c r="B173" i="2"/>
  <c r="C141" i="2"/>
  <c r="B141" i="2"/>
  <c r="H127" i="2"/>
  <c r="F127" i="2"/>
  <c r="D127" i="2"/>
  <c r="G127" i="2" s="1"/>
  <c r="E127" i="2"/>
  <c r="B109" i="2"/>
  <c r="C109" i="2"/>
  <c r="F88" i="2"/>
  <c r="C89" i="2"/>
  <c r="E87" i="2"/>
  <c r="D87" i="2"/>
  <c r="H87" i="2"/>
  <c r="B48" i="2"/>
  <c r="E48" i="2" s="1"/>
  <c r="E47" i="2"/>
  <c r="E67" i="2"/>
  <c r="G66" i="2"/>
  <c r="D67" i="2"/>
  <c r="B68" i="2" s="1"/>
  <c r="B69" i="2" s="1"/>
  <c r="E69" i="2" s="1"/>
  <c r="H47" i="2"/>
  <c r="D47" i="2"/>
  <c r="H23" i="2"/>
  <c r="F23" i="2"/>
  <c r="B24" i="2"/>
  <c r="D23" i="2"/>
  <c r="E23" i="2"/>
  <c r="H35" i="2"/>
  <c r="F35" i="2"/>
  <c r="D35" i="2"/>
  <c r="C36" i="2" s="1"/>
  <c r="C37" i="2" s="1"/>
  <c r="K14" i="7" l="1"/>
  <c r="L14" i="7" s="1"/>
  <c r="C93" i="7"/>
  <c r="F93" i="7" s="1"/>
  <c r="B93" i="7"/>
  <c r="E93" i="7" s="1"/>
  <c r="G83" i="7"/>
  <c r="C84" i="7"/>
  <c r="C73" i="7"/>
  <c r="B74" i="7" s="1"/>
  <c r="D54" i="7"/>
  <c r="G54" i="7" s="1"/>
  <c r="H54" i="7"/>
  <c r="D30" i="7"/>
  <c r="G30" i="7" s="1"/>
  <c r="H30" i="7"/>
  <c r="D8" i="7"/>
  <c r="G8" i="7" s="1"/>
  <c r="H8" i="7"/>
  <c r="C78" i="6"/>
  <c r="F78" i="6" s="1"/>
  <c r="D78" i="6" s="1"/>
  <c r="G78" i="6" s="1"/>
  <c r="C79" i="6" s="1"/>
  <c r="F79" i="6" s="1"/>
  <c r="F217" i="6"/>
  <c r="C217" i="6" s="1"/>
  <c r="B218" i="6" s="1"/>
  <c r="B328" i="6"/>
  <c r="E328" i="6" s="1"/>
  <c r="F317" i="6"/>
  <c r="G317" i="6" s="1"/>
  <c r="D317" i="6" s="1"/>
  <c r="C318" i="6" s="1"/>
  <c r="B318" i="6"/>
  <c r="E318" i="6" s="1"/>
  <c r="D138" i="6"/>
  <c r="G138" i="6" s="1"/>
  <c r="B139" i="6" s="1"/>
  <c r="E139" i="6" s="1"/>
  <c r="D242" i="6"/>
  <c r="G242" i="6" s="1"/>
  <c r="C243" i="6" s="1"/>
  <c r="F259" i="6"/>
  <c r="G259" i="6" s="1"/>
  <c r="D259" i="6" s="1"/>
  <c r="B260" i="6"/>
  <c r="E260" i="6" s="1"/>
  <c r="F229" i="6"/>
  <c r="E229" i="6"/>
  <c r="D229" i="6"/>
  <c r="G229" i="6" s="1"/>
  <c r="G194" i="6"/>
  <c r="D194" i="6" s="1"/>
  <c r="H194" i="6" s="1"/>
  <c r="B79" i="6"/>
  <c r="E79" i="6" s="1"/>
  <c r="D79" i="6" s="1"/>
  <c r="G79" i="6" s="1"/>
  <c r="F186" i="6"/>
  <c r="G186" i="6" s="1"/>
  <c r="D186" i="6" s="1"/>
  <c r="H186" i="6" s="1"/>
  <c r="G24" i="6"/>
  <c r="B164" i="6"/>
  <c r="E164" i="6" s="1"/>
  <c r="C164" i="6"/>
  <c r="F164" i="6" s="1"/>
  <c r="C116" i="6"/>
  <c r="F116" i="6" s="1"/>
  <c r="F65" i="6"/>
  <c r="G65" i="6" s="1"/>
  <c r="D65" i="6" s="1"/>
  <c r="B66" i="6"/>
  <c r="E66" i="6" s="1"/>
  <c r="D33" i="6"/>
  <c r="E33" i="6"/>
  <c r="D25" i="6"/>
  <c r="F25" i="6" s="1"/>
  <c r="C25" i="6" s="1"/>
  <c r="F9" i="5"/>
  <c r="G9" i="5" s="1"/>
  <c r="D9" i="5" s="1"/>
  <c r="H9" i="5" s="1"/>
  <c r="B10" i="5"/>
  <c r="E10" i="5" s="1"/>
  <c r="C39" i="3"/>
  <c r="B39" i="3"/>
  <c r="H20" i="3"/>
  <c r="F20" i="3"/>
  <c r="D20" i="3"/>
  <c r="G20" i="3"/>
  <c r="B21" i="3" s="1"/>
  <c r="D9" i="3"/>
  <c r="G9" i="3" s="1"/>
  <c r="H9" i="3"/>
  <c r="H173" i="2"/>
  <c r="F173" i="2"/>
  <c r="E173" i="2"/>
  <c r="D173" i="2"/>
  <c r="G173" i="2" s="1"/>
  <c r="E141" i="2"/>
  <c r="D141" i="2"/>
  <c r="G141" i="2" s="1"/>
  <c r="H141" i="2"/>
  <c r="F141" i="2"/>
  <c r="B128" i="2"/>
  <c r="C128" i="2"/>
  <c r="F109" i="2"/>
  <c r="H109" i="2"/>
  <c r="D109" i="2"/>
  <c r="G109" i="2" s="1"/>
  <c r="E109" i="2"/>
  <c r="G47" i="2"/>
  <c r="C48" i="2"/>
  <c r="C49" i="2" s="1"/>
  <c r="F49" i="2" s="1"/>
  <c r="G87" i="2"/>
  <c r="B88" i="2"/>
  <c r="F89" i="2"/>
  <c r="C90" i="2"/>
  <c r="E68" i="2"/>
  <c r="G67" i="2"/>
  <c r="H67" i="2"/>
  <c r="C24" i="2"/>
  <c r="D24" i="2" s="1"/>
  <c r="G23" i="2"/>
  <c r="B25" i="2"/>
  <c r="E24" i="2"/>
  <c r="G35" i="2"/>
  <c r="F36" i="2"/>
  <c r="M14" i="7" l="1"/>
  <c r="K15" i="7"/>
  <c r="L15" i="7" s="1"/>
  <c r="D93" i="7"/>
  <c r="G93" i="7"/>
  <c r="B94" i="7" s="1"/>
  <c r="E94" i="7" s="1"/>
  <c r="H93" i="7"/>
  <c r="B85" i="7"/>
  <c r="E85" i="7" s="1"/>
  <c r="F84" i="7"/>
  <c r="D84" i="7" s="1"/>
  <c r="G73" i="7"/>
  <c r="D74" i="7"/>
  <c r="E74" i="7"/>
  <c r="C55" i="7"/>
  <c r="F55" i="7" s="1"/>
  <c r="B55" i="7"/>
  <c r="E55" i="7" s="1"/>
  <c r="B31" i="7"/>
  <c r="E31" i="7" s="1"/>
  <c r="C31" i="7"/>
  <c r="F31" i="7" s="1"/>
  <c r="B9" i="7"/>
  <c r="E9" i="7" s="1"/>
  <c r="C9" i="7"/>
  <c r="F9" i="7" s="1"/>
  <c r="G217" i="6"/>
  <c r="D328" i="6"/>
  <c r="F328" i="6" s="1"/>
  <c r="C328" i="6" s="1"/>
  <c r="C139" i="6"/>
  <c r="F139" i="6" s="1"/>
  <c r="D139" i="6" s="1"/>
  <c r="G139" i="6" s="1"/>
  <c r="B140" i="6" s="1"/>
  <c r="E140" i="6" s="1"/>
  <c r="B319" i="6"/>
  <c r="E319" i="6" s="1"/>
  <c r="F318" i="6"/>
  <c r="G318" i="6" s="1"/>
  <c r="D318" i="6" s="1"/>
  <c r="C319" i="6" s="1"/>
  <c r="F319" i="6" s="1"/>
  <c r="G319" i="6" s="1"/>
  <c r="D319" i="6" s="1"/>
  <c r="C260" i="6"/>
  <c r="F243" i="6"/>
  <c r="B243" i="6"/>
  <c r="E243" i="6" s="1"/>
  <c r="C80" i="6"/>
  <c r="F80" i="6" s="1"/>
  <c r="B80" i="6"/>
  <c r="E80" i="6" s="1"/>
  <c r="C230" i="6"/>
  <c r="B230" i="6"/>
  <c r="D218" i="6"/>
  <c r="E218" i="6"/>
  <c r="C195" i="6"/>
  <c r="D116" i="6"/>
  <c r="G116" i="6" s="1"/>
  <c r="B117" i="6" s="1"/>
  <c r="E117" i="6" s="1"/>
  <c r="D164" i="6"/>
  <c r="G164" i="6" s="1"/>
  <c r="C165" i="6" s="1"/>
  <c r="H65" i="6"/>
  <c r="C66" i="6"/>
  <c r="F33" i="6"/>
  <c r="C33" i="6" s="1"/>
  <c r="G25" i="6"/>
  <c r="C10" i="5"/>
  <c r="E39" i="3"/>
  <c r="D39" i="3"/>
  <c r="G39" i="3" s="1"/>
  <c r="F39" i="3"/>
  <c r="H39" i="3"/>
  <c r="C21" i="3"/>
  <c r="E21" i="3"/>
  <c r="F21" i="3"/>
  <c r="B10" i="3"/>
  <c r="E10" i="3" s="1"/>
  <c r="C10" i="3"/>
  <c r="F10" i="3" s="1"/>
  <c r="B174" i="2"/>
  <c r="C174" i="2"/>
  <c r="B142" i="2"/>
  <c r="C142" i="2"/>
  <c r="D128" i="2"/>
  <c r="G128" i="2" s="1"/>
  <c r="E128" i="2"/>
  <c r="H128" i="2"/>
  <c r="F128" i="2"/>
  <c r="C110" i="2"/>
  <c r="B110" i="2"/>
  <c r="F48" i="2"/>
  <c r="F90" i="2"/>
  <c r="C91" i="2"/>
  <c r="E88" i="2"/>
  <c r="D88" i="2"/>
  <c r="H88" i="2"/>
  <c r="H68" i="2"/>
  <c r="D68" i="2"/>
  <c r="H48" i="2"/>
  <c r="D48" i="2"/>
  <c r="G24" i="2"/>
  <c r="C25" i="2"/>
  <c r="D25" i="2" s="1"/>
  <c r="G25" i="2" s="1"/>
  <c r="E25" i="2"/>
  <c r="H24" i="2"/>
  <c r="F24" i="2"/>
  <c r="E36" i="2"/>
  <c r="D36" i="2"/>
  <c r="B37" i="2" s="1"/>
  <c r="H36" i="2"/>
  <c r="M15" i="7" l="1"/>
  <c r="K16" i="7"/>
  <c r="L16" i="7" s="1"/>
  <c r="C94" i="7"/>
  <c r="F94" i="7" s="1"/>
  <c r="D94" i="7" s="1"/>
  <c r="F74" i="7"/>
  <c r="C74" i="7" s="1"/>
  <c r="G84" i="7"/>
  <c r="C85" i="7"/>
  <c r="F85" i="7" s="1"/>
  <c r="D85" i="7" s="1"/>
  <c r="G85" i="7" s="1"/>
  <c r="B75" i="7"/>
  <c r="G74" i="7"/>
  <c r="D55" i="7"/>
  <c r="G55" i="7" s="1"/>
  <c r="H55" i="7"/>
  <c r="H31" i="7"/>
  <c r="D31" i="7"/>
  <c r="G31" i="7" s="1"/>
  <c r="D9" i="7"/>
  <c r="G9" i="7" s="1"/>
  <c r="H9" i="7"/>
  <c r="C140" i="6"/>
  <c r="F140" i="6" s="1"/>
  <c r="D140" i="6" s="1"/>
  <c r="G140" i="6" s="1"/>
  <c r="B141" i="6" s="1"/>
  <c r="E141" i="6" s="1"/>
  <c r="D80" i="6"/>
  <c r="G80" i="6" s="1"/>
  <c r="C81" i="6" s="1"/>
  <c r="G328" i="6"/>
  <c r="B329" i="6"/>
  <c r="E329" i="6" s="1"/>
  <c r="D329" i="6"/>
  <c r="D243" i="6"/>
  <c r="G243" i="6" s="1"/>
  <c r="B244" i="6" s="1"/>
  <c r="E244" i="6" s="1"/>
  <c r="F260" i="6"/>
  <c r="G260" i="6" s="1"/>
  <c r="D260" i="6" s="1"/>
  <c r="B261" i="6"/>
  <c r="E261" i="6" s="1"/>
  <c r="E230" i="6"/>
  <c r="D230" i="6"/>
  <c r="G230" i="6" s="1"/>
  <c r="F230" i="6"/>
  <c r="F218" i="6"/>
  <c r="C218" i="6" s="1"/>
  <c r="B196" i="6"/>
  <c r="E196" i="6" s="1"/>
  <c r="F195" i="6"/>
  <c r="B165" i="6"/>
  <c r="E165" i="6" s="1"/>
  <c r="F165" i="6"/>
  <c r="C117" i="6"/>
  <c r="F66" i="6"/>
  <c r="G66" i="6" s="1"/>
  <c r="D66" i="6" s="1"/>
  <c r="B67" i="6"/>
  <c r="E67" i="6" s="1"/>
  <c r="B34" i="6"/>
  <c r="G33" i="6"/>
  <c r="F10" i="5"/>
  <c r="G10" i="5" s="1"/>
  <c r="D10" i="5" s="1"/>
  <c r="H10" i="5" s="1"/>
  <c r="C40" i="3"/>
  <c r="B40" i="3"/>
  <c r="D21" i="3"/>
  <c r="H21" i="3"/>
  <c r="G21" i="3"/>
  <c r="B22" i="3" s="1"/>
  <c r="H10" i="3"/>
  <c r="D10" i="3"/>
  <c r="G10" i="3" s="1"/>
  <c r="H174" i="2"/>
  <c r="F174" i="2"/>
  <c r="E174" i="2"/>
  <c r="D174" i="2"/>
  <c r="G174" i="2" s="1"/>
  <c r="H142" i="2"/>
  <c r="F142" i="2"/>
  <c r="E142" i="2"/>
  <c r="D142" i="2"/>
  <c r="G142" i="2" s="1"/>
  <c r="B129" i="2"/>
  <c r="C129" i="2"/>
  <c r="D110" i="2"/>
  <c r="G110" i="2" s="1"/>
  <c r="E110" i="2"/>
  <c r="F110" i="2"/>
  <c r="H110" i="2"/>
  <c r="G68" i="2"/>
  <c r="C69" i="2"/>
  <c r="G48" i="2"/>
  <c r="B49" i="2"/>
  <c r="B50" i="2" s="1"/>
  <c r="G88" i="2"/>
  <c r="B89" i="2"/>
  <c r="C92" i="2"/>
  <c r="F91" i="2"/>
  <c r="H25" i="2"/>
  <c r="F25" i="2"/>
  <c r="E37" i="2"/>
  <c r="G36" i="2"/>
  <c r="K17" i="7" l="1"/>
  <c r="L17" i="7" s="1"/>
  <c r="M16" i="7"/>
  <c r="G94" i="7"/>
  <c r="H94" i="7"/>
  <c r="D75" i="7"/>
  <c r="E75" i="7"/>
  <c r="C56" i="7"/>
  <c r="F56" i="7" s="1"/>
  <c r="B56" i="7"/>
  <c r="E56" i="7" s="1"/>
  <c r="C32" i="7"/>
  <c r="F32" i="7" s="1"/>
  <c r="B32" i="7"/>
  <c r="E32" i="7" s="1"/>
  <c r="B10" i="7"/>
  <c r="E10" i="7" s="1"/>
  <c r="C10" i="7"/>
  <c r="F10" i="7" s="1"/>
  <c r="B81" i="6"/>
  <c r="E81" i="6" s="1"/>
  <c r="C141" i="6"/>
  <c r="F141" i="6" s="1"/>
  <c r="D141" i="6" s="1"/>
  <c r="G141" i="6" s="1"/>
  <c r="B142" i="6" s="1"/>
  <c r="E142" i="6" s="1"/>
  <c r="F329" i="6"/>
  <c r="C329" i="6" s="1"/>
  <c r="B330" i="6" s="1"/>
  <c r="E330" i="6" s="1"/>
  <c r="C244" i="6"/>
  <c r="F244" i="6" s="1"/>
  <c r="C261" i="6"/>
  <c r="C231" i="6"/>
  <c r="B231" i="6"/>
  <c r="G218" i="6"/>
  <c r="B219" i="6"/>
  <c r="G195" i="6"/>
  <c r="D195" i="6" s="1"/>
  <c r="H195" i="6" s="1"/>
  <c r="D165" i="6"/>
  <c r="G165" i="6" s="1"/>
  <c r="B166" i="6" s="1"/>
  <c r="E166" i="6" s="1"/>
  <c r="F117" i="6"/>
  <c r="D117" i="6" s="1"/>
  <c r="F81" i="6"/>
  <c r="D81" i="6" s="1"/>
  <c r="G81" i="6" s="1"/>
  <c r="C67" i="6"/>
  <c r="H66" i="6"/>
  <c r="D34" i="6"/>
  <c r="E34" i="6"/>
  <c r="D40" i="3"/>
  <c r="G40" i="3" s="1"/>
  <c r="E40" i="3"/>
  <c r="F40" i="3"/>
  <c r="H40" i="3"/>
  <c r="C22" i="3"/>
  <c r="F22" i="3" s="1"/>
  <c r="E22" i="3"/>
  <c r="B11" i="3"/>
  <c r="E11" i="3" s="1"/>
  <c r="C11" i="3"/>
  <c r="F11" i="3" s="1"/>
  <c r="B175" i="2"/>
  <c r="C175" i="2"/>
  <c r="C143" i="2"/>
  <c r="B143" i="2"/>
  <c r="D129" i="2"/>
  <c r="G129" i="2" s="1"/>
  <c r="E129" i="2"/>
  <c r="F129" i="2"/>
  <c r="H129" i="2"/>
  <c r="B111" i="2"/>
  <c r="C111" i="2"/>
  <c r="E49" i="2"/>
  <c r="F92" i="2"/>
  <c r="C93" i="2"/>
  <c r="F93" i="2" s="1"/>
  <c r="E89" i="2"/>
  <c r="H89" i="2"/>
  <c r="D89" i="2"/>
  <c r="E50" i="2"/>
  <c r="B51" i="2"/>
  <c r="F69" i="2"/>
  <c r="C70" i="2"/>
  <c r="F70" i="2" s="1"/>
  <c r="H69" i="2"/>
  <c r="D69" i="2"/>
  <c r="D49" i="2"/>
  <c r="H49" i="2"/>
  <c r="F37" i="2"/>
  <c r="H37" i="2"/>
  <c r="D37" i="2"/>
  <c r="K18" i="7" l="1"/>
  <c r="L18" i="7" s="1"/>
  <c r="M17" i="7"/>
  <c r="B95" i="7"/>
  <c r="E95" i="7" s="1"/>
  <c r="C95" i="7"/>
  <c r="F95" i="7" s="1"/>
  <c r="F75" i="7"/>
  <c r="C75" i="7" s="1"/>
  <c r="G75" i="7" s="1"/>
  <c r="D56" i="7"/>
  <c r="G56" i="7" s="1"/>
  <c r="H56" i="7"/>
  <c r="H32" i="7"/>
  <c r="D32" i="7"/>
  <c r="G32" i="7" s="1"/>
  <c r="H10" i="7"/>
  <c r="D10" i="7"/>
  <c r="G10" i="7" s="1"/>
  <c r="C142" i="6"/>
  <c r="F142" i="6" s="1"/>
  <c r="D142" i="6" s="1"/>
  <c r="G142" i="6" s="1"/>
  <c r="B143" i="6" s="1"/>
  <c r="E143" i="6" s="1"/>
  <c r="G329" i="6"/>
  <c r="D330" i="6"/>
  <c r="D244" i="6"/>
  <c r="B262" i="6"/>
  <c r="E262" i="6" s="1"/>
  <c r="F261" i="6"/>
  <c r="G261" i="6" s="1"/>
  <c r="D261" i="6" s="1"/>
  <c r="G244" i="6"/>
  <c r="B245" i="6" s="1"/>
  <c r="E245" i="6" s="1"/>
  <c r="C143" i="6"/>
  <c r="D231" i="6"/>
  <c r="G231" i="6" s="1"/>
  <c r="E231" i="6"/>
  <c r="F231" i="6"/>
  <c r="D219" i="6"/>
  <c r="E219" i="6"/>
  <c r="C196" i="6"/>
  <c r="C166" i="6"/>
  <c r="F166" i="6" s="1"/>
  <c r="F143" i="6"/>
  <c r="D143" i="6" s="1"/>
  <c r="G143" i="6" s="1"/>
  <c r="G117" i="6"/>
  <c r="B118" i="6" s="1"/>
  <c r="E118" i="6" s="1"/>
  <c r="B82" i="6"/>
  <c r="E82" i="6" s="1"/>
  <c r="C82" i="6"/>
  <c r="F67" i="6"/>
  <c r="G67" i="6" s="1"/>
  <c r="D67" i="6" s="1"/>
  <c r="B68" i="6"/>
  <c r="E68" i="6" s="1"/>
  <c r="F34" i="6"/>
  <c r="C34" i="6" s="1"/>
  <c r="G34" i="6" s="1"/>
  <c r="B41" i="3"/>
  <c r="C41" i="3"/>
  <c r="D22" i="3"/>
  <c r="H22" i="3"/>
  <c r="G22" i="3"/>
  <c r="B23" i="3" s="1"/>
  <c r="H11" i="3"/>
  <c r="D11" i="3"/>
  <c r="G11" i="3" s="1"/>
  <c r="H175" i="2"/>
  <c r="F175" i="2"/>
  <c r="E175" i="2"/>
  <c r="D175" i="2"/>
  <c r="G175" i="2" s="1"/>
  <c r="E143" i="2"/>
  <c r="D143" i="2"/>
  <c r="G143" i="2" s="1"/>
  <c r="H143" i="2"/>
  <c r="F143" i="2"/>
  <c r="B130" i="2"/>
  <c r="C130" i="2"/>
  <c r="F111" i="2"/>
  <c r="H111" i="2"/>
  <c r="E111" i="2"/>
  <c r="D111" i="2"/>
  <c r="G111" i="2" s="1"/>
  <c r="C112" i="2" s="1"/>
  <c r="G49" i="2"/>
  <c r="C50" i="2"/>
  <c r="G69" i="2"/>
  <c r="B70" i="2"/>
  <c r="B52" i="2"/>
  <c r="E51" i="2"/>
  <c r="G89" i="2"/>
  <c r="B90" i="2"/>
  <c r="G37" i="2"/>
  <c r="M18" i="7" l="1"/>
  <c r="K19" i="7"/>
  <c r="L19" i="7" s="1"/>
  <c r="D95" i="7"/>
  <c r="G95" i="7" s="1"/>
  <c r="B57" i="7"/>
  <c r="E57" i="7" s="1"/>
  <c r="C57" i="7"/>
  <c r="F57" i="7" s="1"/>
  <c r="C33" i="7"/>
  <c r="F33" i="7" s="1"/>
  <c r="B33" i="7"/>
  <c r="E33" i="7" s="1"/>
  <c r="C11" i="7"/>
  <c r="F11" i="7" s="1"/>
  <c r="B11" i="7"/>
  <c r="E11" i="7" s="1"/>
  <c r="F330" i="6"/>
  <c r="C330" i="6" s="1"/>
  <c r="G330" i="6" s="1"/>
  <c r="F219" i="6"/>
  <c r="C219" i="6" s="1"/>
  <c r="C262" i="6"/>
  <c r="C245" i="6"/>
  <c r="C232" i="6"/>
  <c r="B232" i="6"/>
  <c r="B220" i="6"/>
  <c r="G219" i="6"/>
  <c r="F196" i="6"/>
  <c r="B197" i="6"/>
  <c r="E197" i="6" s="1"/>
  <c r="D166" i="6"/>
  <c r="G166" i="6" s="1"/>
  <c r="C167" i="6" s="1"/>
  <c r="B144" i="6"/>
  <c r="E144" i="6" s="1"/>
  <c r="C144" i="6"/>
  <c r="C118" i="6"/>
  <c r="F82" i="6"/>
  <c r="D82" i="6" s="1"/>
  <c r="G82" i="6" s="1"/>
  <c r="B83" i="6" s="1"/>
  <c r="E83" i="6" s="1"/>
  <c r="H67" i="6"/>
  <c r="C68" i="6"/>
  <c r="H41" i="3"/>
  <c r="F41" i="3"/>
  <c r="D41" i="3"/>
  <c r="G41" i="3" s="1"/>
  <c r="E41" i="3"/>
  <c r="E23" i="3"/>
  <c r="C23" i="3"/>
  <c r="B176" i="2"/>
  <c r="C176" i="2"/>
  <c r="C144" i="2"/>
  <c r="B144" i="2"/>
  <c r="D130" i="2"/>
  <c r="G130" i="2" s="1"/>
  <c r="E130" i="2"/>
  <c r="F130" i="2"/>
  <c r="H130" i="2"/>
  <c r="B112" i="2"/>
  <c r="E112" i="2" s="1"/>
  <c r="E90" i="2"/>
  <c r="D90" i="2"/>
  <c r="H90" i="2"/>
  <c r="E52" i="2"/>
  <c r="E70" i="2"/>
  <c r="B71" i="2"/>
  <c r="F50" i="2"/>
  <c r="H50" i="2"/>
  <c r="D50" i="2"/>
  <c r="H70" i="2"/>
  <c r="D70" i="2"/>
  <c r="M19" i="7" l="1"/>
  <c r="K20" i="7"/>
  <c r="L20" i="7" s="1"/>
  <c r="C96" i="7"/>
  <c r="B96" i="7"/>
  <c r="E96" i="7" s="1"/>
  <c r="H95" i="7"/>
  <c r="F96" i="7"/>
  <c r="D96" i="7" s="1"/>
  <c r="H57" i="7"/>
  <c r="D57" i="7"/>
  <c r="G57" i="7" s="1"/>
  <c r="D33" i="7"/>
  <c r="G33" i="7" s="1"/>
  <c r="H33" i="7"/>
  <c r="H11" i="7"/>
  <c r="D11" i="7"/>
  <c r="G11" i="7" s="1"/>
  <c r="F262" i="6"/>
  <c r="G262" i="6" s="1"/>
  <c r="D262" i="6" s="1"/>
  <c r="F245" i="6"/>
  <c r="D245" i="6" s="1"/>
  <c r="E232" i="6"/>
  <c r="D232" i="6"/>
  <c r="G232" i="6" s="1"/>
  <c r="F232" i="6"/>
  <c r="E220" i="6"/>
  <c r="D220" i="6"/>
  <c r="G196" i="6"/>
  <c r="D196" i="6" s="1"/>
  <c r="H196" i="6" s="1"/>
  <c r="B167" i="6"/>
  <c r="E167" i="6" s="1"/>
  <c r="F167" i="6"/>
  <c r="F144" i="6"/>
  <c r="D144" i="6" s="1"/>
  <c r="G144" i="6" s="1"/>
  <c r="F118" i="6"/>
  <c r="D118" i="6" s="1"/>
  <c r="G118" i="6" s="1"/>
  <c r="C83" i="6"/>
  <c r="B69" i="6"/>
  <c r="E69" i="6" s="1"/>
  <c r="F68" i="6"/>
  <c r="G68" i="6" s="1"/>
  <c r="D68" i="6" s="1"/>
  <c r="B42" i="3"/>
  <c r="C42" i="3"/>
  <c r="F23" i="3"/>
  <c r="H23" i="3"/>
  <c r="D23" i="3"/>
  <c r="G23" i="3" s="1"/>
  <c r="B24" i="3" s="1"/>
  <c r="H176" i="2"/>
  <c r="F176" i="2"/>
  <c r="D176" i="2"/>
  <c r="G176" i="2" s="1"/>
  <c r="E176" i="2"/>
  <c r="D144" i="2"/>
  <c r="G144" i="2" s="1"/>
  <c r="E144" i="2"/>
  <c r="H144" i="2"/>
  <c r="F144" i="2"/>
  <c r="C131" i="2"/>
  <c r="B131" i="2"/>
  <c r="G70" i="2"/>
  <c r="C71" i="2"/>
  <c r="G50" i="2"/>
  <c r="C51" i="2"/>
  <c r="E71" i="2"/>
  <c r="D71" i="2"/>
  <c r="B72" i="2" s="1"/>
  <c r="G90" i="2"/>
  <c r="B91" i="2"/>
  <c r="H71" i="2"/>
  <c r="G71" i="2"/>
  <c r="K21" i="7" l="1"/>
  <c r="L21" i="7" s="1"/>
  <c r="M20" i="7"/>
  <c r="G96" i="7"/>
  <c r="H96" i="7"/>
  <c r="C58" i="7"/>
  <c r="F58" i="7" s="1"/>
  <c r="B58" i="7"/>
  <c r="E58" i="7" s="1"/>
  <c r="C34" i="7"/>
  <c r="F34" i="7" s="1"/>
  <c r="B34" i="7"/>
  <c r="E34" i="7" s="1"/>
  <c r="B12" i="7"/>
  <c r="E12" i="7" s="1"/>
  <c r="C12" i="7"/>
  <c r="F12" i="7" s="1"/>
  <c r="F220" i="6"/>
  <c r="C220" i="6" s="1"/>
  <c r="G220" i="6" s="1"/>
  <c r="G245" i="6"/>
  <c r="C246" i="6" s="1"/>
  <c r="D167" i="6"/>
  <c r="G167" i="6" s="1"/>
  <c r="C168" i="6" s="1"/>
  <c r="F168" i="6" s="1"/>
  <c r="C233" i="6"/>
  <c r="B233" i="6"/>
  <c r="C197" i="6"/>
  <c r="B168" i="6"/>
  <c r="E168" i="6" s="1"/>
  <c r="B145" i="6"/>
  <c r="E145" i="6" s="1"/>
  <c r="C145" i="6"/>
  <c r="C119" i="6"/>
  <c r="B119" i="6"/>
  <c r="E119" i="6" s="1"/>
  <c r="F83" i="6"/>
  <c r="D83" i="6" s="1"/>
  <c r="G83" i="6" s="1"/>
  <c r="H68" i="6"/>
  <c r="C69" i="6"/>
  <c r="F42" i="3"/>
  <c r="H42" i="3"/>
  <c r="E42" i="3"/>
  <c r="D42" i="3"/>
  <c r="G42" i="3" s="1"/>
  <c r="E24" i="3"/>
  <c r="C24" i="3"/>
  <c r="C177" i="2"/>
  <c r="B177" i="2"/>
  <c r="B145" i="2"/>
  <c r="C145" i="2"/>
  <c r="F131" i="2"/>
  <c r="H131" i="2"/>
  <c r="D131" i="2"/>
  <c r="G131" i="2" s="1"/>
  <c r="E131" i="2"/>
  <c r="E91" i="2"/>
  <c r="H91" i="2"/>
  <c r="D91" i="2"/>
  <c r="B73" i="2"/>
  <c r="E72" i="2"/>
  <c r="F51" i="2"/>
  <c r="H51" i="2"/>
  <c r="D51" i="2"/>
  <c r="F71" i="2"/>
  <c r="C72" i="2"/>
  <c r="F72" i="2" s="1"/>
  <c r="H72" i="2"/>
  <c r="M21" i="7" l="1"/>
  <c r="K22" i="7"/>
  <c r="L22" i="7" s="1"/>
  <c r="C97" i="7"/>
  <c r="F97" i="7" s="1"/>
  <c r="B97" i="7"/>
  <c r="E97" i="7" s="1"/>
  <c r="D58" i="7"/>
  <c r="G58" i="7" s="1"/>
  <c r="H58" i="7"/>
  <c r="D34" i="7"/>
  <c r="G34" i="7" s="1"/>
  <c r="H34" i="7"/>
  <c r="H12" i="7"/>
  <c r="D12" i="7"/>
  <c r="G12" i="7" s="1"/>
  <c r="F246" i="6"/>
  <c r="B246" i="6"/>
  <c r="E246" i="6" s="1"/>
  <c r="E233" i="6"/>
  <c r="D233" i="6"/>
  <c r="G233" i="6" s="1"/>
  <c r="F233" i="6"/>
  <c r="F197" i="6"/>
  <c r="B198" i="6"/>
  <c r="E198" i="6" s="1"/>
  <c r="D168" i="6"/>
  <c r="G168" i="6" s="1"/>
  <c r="C169" i="6" s="1"/>
  <c r="F145" i="6"/>
  <c r="D145" i="6" s="1"/>
  <c r="G145" i="6" s="1"/>
  <c r="F119" i="6"/>
  <c r="D119" i="6" s="1"/>
  <c r="G119" i="6" s="1"/>
  <c r="B84" i="6"/>
  <c r="E84" i="6" s="1"/>
  <c r="C84" i="6"/>
  <c r="F69" i="6"/>
  <c r="G69" i="6" s="1"/>
  <c r="D69" i="6" s="1"/>
  <c r="H69" i="6" s="1"/>
  <c r="B43" i="3"/>
  <c r="C43" i="3"/>
  <c r="F24" i="3"/>
  <c r="H24" i="3"/>
  <c r="D24" i="3"/>
  <c r="G24" i="3" s="1"/>
  <c r="B25" i="3" s="1"/>
  <c r="E177" i="2"/>
  <c r="D177" i="2"/>
  <c r="G177" i="2" s="1"/>
  <c r="H177" i="2"/>
  <c r="F177" i="2"/>
  <c r="E145" i="2"/>
  <c r="D145" i="2"/>
  <c r="G145" i="2" s="1"/>
  <c r="H145" i="2"/>
  <c r="F145" i="2"/>
  <c r="B132" i="2"/>
  <c r="C132" i="2"/>
  <c r="G91" i="2"/>
  <c r="B92" i="2"/>
  <c r="G51" i="2"/>
  <c r="C52" i="2"/>
  <c r="E73" i="2"/>
  <c r="B74" i="2"/>
  <c r="E74" i="2" s="1"/>
  <c r="D72" i="2"/>
  <c r="M22" i="7" l="1"/>
  <c r="K23" i="7"/>
  <c r="L23" i="7" s="1"/>
  <c r="M23" i="7" s="1"/>
  <c r="D97" i="7"/>
  <c r="G97" i="7" s="1"/>
  <c r="B59" i="7"/>
  <c r="E59" i="7" s="1"/>
  <c r="C59" i="7"/>
  <c r="F59" i="7" s="1"/>
  <c r="C35" i="7"/>
  <c r="F35" i="7" s="1"/>
  <c r="B35" i="7"/>
  <c r="E35" i="7" s="1"/>
  <c r="C13" i="7"/>
  <c r="F13" i="7" s="1"/>
  <c r="B13" i="7"/>
  <c r="E13" i="7" s="1"/>
  <c r="D246" i="6"/>
  <c r="G246" i="6" s="1"/>
  <c r="B247" i="6"/>
  <c r="E247" i="6" s="1"/>
  <c r="C247" i="6"/>
  <c r="C234" i="6"/>
  <c r="B234" i="6"/>
  <c r="G197" i="6"/>
  <c r="D197" i="6" s="1"/>
  <c r="H197" i="6" s="1"/>
  <c r="F169" i="6"/>
  <c r="B169" i="6"/>
  <c r="E169" i="6" s="1"/>
  <c r="B146" i="6"/>
  <c r="E146" i="6" s="1"/>
  <c r="C146" i="6"/>
  <c r="B120" i="6"/>
  <c r="E120" i="6" s="1"/>
  <c r="C120" i="6"/>
  <c r="F84" i="6"/>
  <c r="D84" i="6" s="1"/>
  <c r="G84" i="6" s="1"/>
  <c r="C85" i="6" s="1"/>
  <c r="F85" i="6" s="1"/>
  <c r="F43" i="3"/>
  <c r="H43" i="3"/>
  <c r="D43" i="3"/>
  <c r="G43" i="3" s="1"/>
  <c r="E43" i="3"/>
  <c r="E25" i="3"/>
  <c r="C25" i="3"/>
  <c r="C178" i="2"/>
  <c r="B178" i="2"/>
  <c r="C146" i="2"/>
  <c r="B146" i="2"/>
  <c r="D132" i="2"/>
  <c r="G132" i="2" s="1"/>
  <c r="E132" i="2"/>
  <c r="F132" i="2"/>
  <c r="H132" i="2"/>
  <c r="E92" i="2"/>
  <c r="H92" i="2"/>
  <c r="D92" i="2"/>
  <c r="H52" i="2"/>
  <c r="C53" i="2"/>
  <c r="F52" i="2"/>
  <c r="D52" i="2"/>
  <c r="G72" i="2"/>
  <c r="C73" i="2"/>
  <c r="F73" i="2" s="1"/>
  <c r="D73" i="2"/>
  <c r="H73" i="2"/>
  <c r="B98" i="7" l="1"/>
  <c r="E98" i="7" s="1"/>
  <c r="C98" i="7"/>
  <c r="F98" i="7" s="1"/>
  <c r="H97" i="7"/>
  <c r="H59" i="7"/>
  <c r="D59" i="7"/>
  <c r="G59" i="7" s="1"/>
  <c r="D35" i="7"/>
  <c r="G35" i="7" s="1"/>
  <c r="H35" i="7"/>
  <c r="D13" i="7"/>
  <c r="G13" i="7" s="1"/>
  <c r="H13" i="7"/>
  <c r="F247" i="6"/>
  <c r="D247" i="6" s="1"/>
  <c r="D234" i="6"/>
  <c r="G234" i="6" s="1"/>
  <c r="E234" i="6"/>
  <c r="F234" i="6"/>
  <c r="C198" i="6"/>
  <c r="D169" i="6"/>
  <c r="G169" i="6" s="1"/>
  <c r="C170" i="6" s="1"/>
  <c r="F146" i="6"/>
  <c r="D146" i="6" s="1"/>
  <c r="G146" i="6" s="1"/>
  <c r="F120" i="6"/>
  <c r="D120" i="6" s="1"/>
  <c r="G120" i="6" s="1"/>
  <c r="B85" i="6"/>
  <c r="E85" i="6" s="1"/>
  <c r="C44" i="3"/>
  <c r="B44" i="3"/>
  <c r="F25" i="3"/>
  <c r="H25" i="3"/>
  <c r="D25" i="3"/>
  <c r="G25" i="3" s="1"/>
  <c r="C26" i="3" s="1"/>
  <c r="E178" i="2"/>
  <c r="D178" i="2"/>
  <c r="G178" i="2" s="1"/>
  <c r="F178" i="2"/>
  <c r="H178" i="2"/>
  <c r="F146" i="2"/>
  <c r="H146" i="2"/>
  <c r="E146" i="2"/>
  <c r="D146" i="2"/>
  <c r="G146" i="2" s="1"/>
  <c r="G73" i="2"/>
  <c r="C74" i="2"/>
  <c r="G52" i="2"/>
  <c r="B53" i="2"/>
  <c r="F53" i="2"/>
  <c r="C54" i="2"/>
  <c r="H53" i="2"/>
  <c r="G92" i="2"/>
  <c r="B93" i="2"/>
  <c r="D98" i="7" l="1"/>
  <c r="G98" i="7" s="1"/>
  <c r="C99" i="7"/>
  <c r="F99" i="7" s="1"/>
  <c r="B99" i="7"/>
  <c r="E99" i="7" s="1"/>
  <c r="H98" i="7"/>
  <c r="C60" i="7"/>
  <c r="F60" i="7" s="1"/>
  <c r="B60" i="7"/>
  <c r="E60" i="7" s="1"/>
  <c r="C36" i="7"/>
  <c r="F36" i="7" s="1"/>
  <c r="B36" i="7"/>
  <c r="E36" i="7" s="1"/>
  <c r="C14" i="7"/>
  <c r="F14" i="7" s="1"/>
  <c r="B14" i="7"/>
  <c r="E14" i="7" s="1"/>
  <c r="G247" i="6"/>
  <c r="B248" i="6" s="1"/>
  <c r="E248" i="6" s="1"/>
  <c r="F198" i="6"/>
  <c r="B199" i="6"/>
  <c r="E199" i="6" s="1"/>
  <c r="F170" i="6"/>
  <c r="B170" i="6"/>
  <c r="E170" i="6" s="1"/>
  <c r="C147" i="6"/>
  <c r="B147" i="6"/>
  <c r="E147" i="6" s="1"/>
  <c r="B121" i="6"/>
  <c r="E121" i="6" s="1"/>
  <c r="C121" i="6"/>
  <c r="D85" i="6"/>
  <c r="G85" i="6" s="1"/>
  <c r="C86" i="6" s="1"/>
  <c r="F86" i="6" s="1"/>
  <c r="D44" i="3"/>
  <c r="G44" i="3" s="1"/>
  <c r="E44" i="3"/>
  <c r="H44" i="3"/>
  <c r="F44" i="3"/>
  <c r="F26" i="3"/>
  <c r="B26" i="3"/>
  <c r="H26" i="3" s="1"/>
  <c r="C179" i="2"/>
  <c r="B179" i="2"/>
  <c r="C147" i="2"/>
  <c r="B147" i="2"/>
  <c r="F74" i="2"/>
  <c r="C75" i="2"/>
  <c r="H74" i="2"/>
  <c r="D74" i="2"/>
  <c r="E93" i="2"/>
  <c r="H93" i="2"/>
  <c r="D93" i="2"/>
  <c r="G93" i="2" s="1"/>
  <c r="F54" i="2"/>
  <c r="C55" i="2"/>
  <c r="E53" i="2"/>
  <c r="D53" i="2"/>
  <c r="D99" i="7" l="1"/>
  <c r="H99" i="7" s="1"/>
  <c r="D60" i="7"/>
  <c r="G60" i="7" s="1"/>
  <c r="H60" i="7"/>
  <c r="H36" i="7"/>
  <c r="D36" i="7"/>
  <c r="G36" i="7" s="1"/>
  <c r="H14" i="7"/>
  <c r="D14" i="7"/>
  <c r="G14" i="7" s="1"/>
  <c r="C248" i="6"/>
  <c r="G198" i="6"/>
  <c r="D198" i="6" s="1"/>
  <c r="H198" i="6" s="1"/>
  <c r="D170" i="6"/>
  <c r="G170" i="6" s="1"/>
  <c r="B171" i="6" s="1"/>
  <c r="E171" i="6" s="1"/>
  <c r="F147" i="6"/>
  <c r="D147" i="6" s="1"/>
  <c r="G147" i="6" s="1"/>
  <c r="B148" i="6" s="1"/>
  <c r="E148" i="6" s="1"/>
  <c r="F121" i="6"/>
  <c r="D121" i="6" s="1"/>
  <c r="B86" i="6"/>
  <c r="E86" i="6" s="1"/>
  <c r="B45" i="3"/>
  <c r="C45" i="3"/>
  <c r="D26" i="3"/>
  <c r="G26" i="3" s="1"/>
  <c r="E26" i="3"/>
  <c r="E179" i="2"/>
  <c r="D179" i="2"/>
  <c r="G179" i="2" s="1"/>
  <c r="H179" i="2"/>
  <c r="F179" i="2"/>
  <c r="H147" i="2"/>
  <c r="F147" i="2"/>
  <c r="E147" i="2"/>
  <c r="D147" i="2"/>
  <c r="G147" i="2" s="1"/>
  <c r="G53" i="2"/>
  <c r="B54" i="2"/>
  <c r="F55" i="2"/>
  <c r="G74" i="2"/>
  <c r="B75" i="2"/>
  <c r="H75" i="2" s="1"/>
  <c r="F75" i="2"/>
  <c r="C76" i="2"/>
  <c r="G99" i="7" l="1"/>
  <c r="C61" i="7"/>
  <c r="F61" i="7" s="1"/>
  <c r="B61" i="7"/>
  <c r="E61" i="7" s="1"/>
  <c r="C37" i="7"/>
  <c r="F37" i="7" s="1"/>
  <c r="B37" i="7"/>
  <c r="E37" i="7" s="1"/>
  <c r="B15" i="7"/>
  <c r="E15" i="7" s="1"/>
  <c r="C15" i="7"/>
  <c r="F15" i="7" s="1"/>
  <c r="F248" i="6"/>
  <c r="D248" i="6"/>
  <c r="G248" i="6" s="1"/>
  <c r="C199" i="6"/>
  <c r="C171" i="6"/>
  <c r="F171" i="6"/>
  <c r="D171" i="6" s="1"/>
  <c r="G171" i="6" s="1"/>
  <c r="C148" i="6"/>
  <c r="G121" i="6"/>
  <c r="B122" i="6" s="1"/>
  <c r="E122" i="6" s="1"/>
  <c r="D86" i="6"/>
  <c r="G86" i="6" s="1"/>
  <c r="B87" i="6" s="1"/>
  <c r="E87" i="6" s="1"/>
  <c r="F45" i="3"/>
  <c r="H45" i="3"/>
  <c r="D45" i="3"/>
  <c r="G45" i="3" s="1"/>
  <c r="E45" i="3"/>
  <c r="B27" i="3"/>
  <c r="C27" i="3"/>
  <c r="C180" i="2"/>
  <c r="B180" i="2"/>
  <c r="C148" i="2"/>
  <c r="B148" i="2"/>
  <c r="E75" i="2"/>
  <c r="D75" i="2"/>
  <c r="D54" i="2"/>
  <c r="E54" i="2"/>
  <c r="H54" i="2"/>
  <c r="C77" i="2"/>
  <c r="F76" i="2"/>
  <c r="D61" i="7" l="1"/>
  <c r="G61" i="7" s="1"/>
  <c r="H61" i="7"/>
  <c r="D37" i="7"/>
  <c r="G37" i="7" s="1"/>
  <c r="H37" i="7"/>
  <c r="D15" i="7"/>
  <c r="G15" i="7" s="1"/>
  <c r="H15" i="7"/>
  <c r="B200" i="6"/>
  <c r="E200" i="6" s="1"/>
  <c r="F199" i="6"/>
  <c r="C172" i="6"/>
  <c r="B172" i="6"/>
  <c r="E172" i="6" s="1"/>
  <c r="F148" i="6"/>
  <c r="D148" i="6" s="1"/>
  <c r="G148" i="6" s="1"/>
  <c r="C122" i="6"/>
  <c r="C87" i="6"/>
  <c r="B46" i="3"/>
  <c r="C46" i="3"/>
  <c r="F27" i="3"/>
  <c r="H27" i="3"/>
  <c r="D27" i="3"/>
  <c r="G27" i="3" s="1"/>
  <c r="E27" i="3"/>
  <c r="E180" i="2"/>
  <c r="D180" i="2"/>
  <c r="G180" i="2" s="1"/>
  <c r="H180" i="2"/>
  <c r="F180" i="2"/>
  <c r="E148" i="2"/>
  <c r="D148" i="2"/>
  <c r="G148" i="2" s="1"/>
  <c r="H148" i="2"/>
  <c r="F148" i="2"/>
  <c r="F77" i="2"/>
  <c r="G54" i="2"/>
  <c r="B55" i="2"/>
  <c r="G75" i="2"/>
  <c r="B76" i="2"/>
  <c r="C62" i="7" l="1"/>
  <c r="F62" i="7" s="1"/>
  <c r="B62" i="7"/>
  <c r="E62" i="7" s="1"/>
  <c r="C38" i="7"/>
  <c r="F38" i="7" s="1"/>
  <c r="B38" i="7"/>
  <c r="E38" i="7" s="1"/>
  <c r="C16" i="7"/>
  <c r="F16" i="7" s="1"/>
  <c r="B16" i="7"/>
  <c r="E16" i="7" s="1"/>
  <c r="G199" i="6"/>
  <c r="D199" i="6" s="1"/>
  <c r="H199" i="6" s="1"/>
  <c r="F172" i="6"/>
  <c r="D172" i="6" s="1"/>
  <c r="G172" i="6" s="1"/>
  <c r="C173" i="6" s="1"/>
  <c r="B149" i="6"/>
  <c r="E149" i="6" s="1"/>
  <c r="C149" i="6"/>
  <c r="F122" i="6"/>
  <c r="D122" i="6" s="1"/>
  <c r="G122" i="6" s="1"/>
  <c r="F87" i="6"/>
  <c r="D87" i="6" s="1"/>
  <c r="G87" i="6" s="1"/>
  <c r="F46" i="3"/>
  <c r="H46" i="3"/>
  <c r="E46" i="3"/>
  <c r="D46" i="3"/>
  <c r="G46" i="3" s="1"/>
  <c r="C181" i="2"/>
  <c r="B181" i="2"/>
  <c r="C149" i="2"/>
  <c r="B149" i="2"/>
  <c r="D76" i="2"/>
  <c r="E76" i="2"/>
  <c r="H76" i="2"/>
  <c r="B56" i="2"/>
  <c r="D55" i="2"/>
  <c r="E55" i="2"/>
  <c r="H55" i="2"/>
  <c r="D62" i="7" l="1"/>
  <c r="G62" i="7" s="1"/>
  <c r="H62" i="7"/>
  <c r="D38" i="7"/>
  <c r="G38" i="7" s="1"/>
  <c r="H38" i="7"/>
  <c r="H16" i="7"/>
  <c r="D16" i="7"/>
  <c r="G16" i="7" s="1"/>
  <c r="C200" i="6"/>
  <c r="F173" i="6"/>
  <c r="B173" i="6"/>
  <c r="E173" i="6" s="1"/>
  <c r="F149" i="6"/>
  <c r="D149" i="6" s="1"/>
  <c r="G149" i="6" s="1"/>
  <c r="B123" i="6"/>
  <c r="E123" i="6" s="1"/>
  <c r="C123" i="6"/>
  <c r="B88" i="6"/>
  <c r="E88" i="6" s="1"/>
  <c r="C88" i="6"/>
  <c r="H181" i="2"/>
  <c r="F181" i="2"/>
  <c r="E181" i="2"/>
  <c r="D181" i="2"/>
  <c r="G181" i="2" s="1"/>
  <c r="E149" i="2"/>
  <c r="D149" i="2"/>
  <c r="G149" i="2" s="1"/>
  <c r="F149" i="2"/>
  <c r="H149" i="2"/>
  <c r="G55" i="2"/>
  <c r="C56" i="2"/>
  <c r="E56" i="2"/>
  <c r="G76" i="2"/>
  <c r="B77" i="2"/>
  <c r="B63" i="7" l="1"/>
  <c r="E63" i="7" s="1"/>
  <c r="C63" i="7"/>
  <c r="F63" i="7" s="1"/>
  <c r="B39" i="7"/>
  <c r="E39" i="7" s="1"/>
  <c r="C39" i="7"/>
  <c r="F39" i="7" s="1"/>
  <c r="B17" i="7"/>
  <c r="E17" i="7" s="1"/>
  <c r="C17" i="7"/>
  <c r="F17" i="7" s="1"/>
  <c r="B201" i="6"/>
  <c r="E201" i="6" s="1"/>
  <c r="F200" i="6"/>
  <c r="D173" i="6"/>
  <c r="G173" i="6" s="1"/>
  <c r="B174" i="6" s="1"/>
  <c r="E174" i="6" s="1"/>
  <c r="B150" i="6"/>
  <c r="E150" i="6" s="1"/>
  <c r="C150" i="6"/>
  <c r="F123" i="6"/>
  <c r="D123" i="6" s="1"/>
  <c r="G123" i="6" s="1"/>
  <c r="F88" i="6"/>
  <c r="D88" i="6" s="1"/>
  <c r="G88" i="6" s="1"/>
  <c r="C182" i="2"/>
  <c r="B182" i="2"/>
  <c r="C150" i="2"/>
  <c r="B150" i="2"/>
  <c r="H56" i="2"/>
  <c r="F56" i="2"/>
  <c r="D77" i="2"/>
  <c r="G77" i="2" s="1"/>
  <c r="E77" i="2"/>
  <c r="H77" i="2"/>
  <c r="D56" i="2"/>
  <c r="G56" i="2" s="1"/>
  <c r="F112" i="2"/>
  <c r="D112" i="2"/>
  <c r="G112" i="2" s="1"/>
  <c r="H112" i="2"/>
  <c r="H63" i="7" l="1"/>
  <c r="D63" i="7"/>
  <c r="G63" i="7" s="1"/>
  <c r="H39" i="7"/>
  <c r="D39" i="7"/>
  <c r="G39" i="7" s="1"/>
  <c r="H17" i="7"/>
  <c r="D17" i="7"/>
  <c r="G17" i="7" s="1"/>
  <c r="G200" i="6"/>
  <c r="D200" i="6" s="1"/>
  <c r="H200" i="6" s="1"/>
  <c r="C174" i="6"/>
  <c r="F150" i="6"/>
  <c r="D150" i="6" s="1"/>
  <c r="G150" i="6" s="1"/>
  <c r="B151" i="6" s="1"/>
  <c r="E151" i="6" s="1"/>
  <c r="C124" i="6"/>
  <c r="B124" i="6"/>
  <c r="E124" i="6" s="1"/>
  <c r="C89" i="6"/>
  <c r="F89" i="6" s="1"/>
  <c r="B89" i="6"/>
  <c r="E89" i="6" s="1"/>
  <c r="D182" i="2"/>
  <c r="G182" i="2" s="1"/>
  <c r="E182" i="2"/>
  <c r="H182" i="2"/>
  <c r="F182" i="2"/>
  <c r="E150" i="2"/>
  <c r="D150" i="2"/>
  <c r="G150" i="2" s="1"/>
  <c r="H150" i="2"/>
  <c r="F150" i="2"/>
  <c r="B113" i="2"/>
  <c r="E113" i="2" s="1"/>
  <c r="C113" i="2"/>
  <c r="H113" i="2"/>
  <c r="B64" i="7" l="1"/>
  <c r="E64" i="7" s="1"/>
  <c r="C64" i="7"/>
  <c r="F64" i="7" s="1"/>
  <c r="C40" i="7"/>
  <c r="F40" i="7" s="1"/>
  <c r="B40" i="7"/>
  <c r="E40" i="7" s="1"/>
  <c r="B18" i="7"/>
  <c r="E18" i="7" s="1"/>
  <c r="C18" i="7"/>
  <c r="F18" i="7" s="1"/>
  <c r="C201" i="6"/>
  <c r="C151" i="6"/>
  <c r="F151" i="6" s="1"/>
  <c r="D151" i="6" s="1"/>
  <c r="G151" i="6" s="1"/>
  <c r="F174" i="6"/>
  <c r="D174" i="6" s="1"/>
  <c r="G174" i="6" s="1"/>
  <c r="F124" i="6"/>
  <c r="D124" i="6" s="1"/>
  <c r="D89" i="6"/>
  <c r="G89" i="6" s="1"/>
  <c r="B90" i="6" s="1"/>
  <c r="E90" i="6" s="1"/>
  <c r="C183" i="2"/>
  <c r="B183" i="2"/>
  <c r="C151" i="2"/>
  <c r="B151" i="2"/>
  <c r="D113" i="2"/>
  <c r="G113" i="2" s="1"/>
  <c r="F113" i="2"/>
  <c r="H64" i="7" l="1"/>
  <c r="D64" i="7"/>
  <c r="G64" i="7" s="1"/>
  <c r="D40" i="7"/>
  <c r="G40" i="7" s="1"/>
  <c r="H40" i="7"/>
  <c r="H18" i="7"/>
  <c r="D18" i="7"/>
  <c r="G18" i="7" s="1"/>
  <c r="F201" i="6"/>
  <c r="C175" i="6"/>
  <c r="B175" i="6"/>
  <c r="E175" i="6" s="1"/>
  <c r="C152" i="6"/>
  <c r="B152" i="6"/>
  <c r="E152" i="6" s="1"/>
  <c r="G124" i="6"/>
  <c r="B125" i="6" s="1"/>
  <c r="E125" i="6" s="1"/>
  <c r="C90" i="6"/>
  <c r="E183" i="2"/>
  <c r="D183" i="2"/>
  <c r="G183" i="2" s="1"/>
  <c r="F183" i="2"/>
  <c r="H183" i="2"/>
  <c r="H151" i="2"/>
  <c r="F151" i="2"/>
  <c r="E151" i="2"/>
  <c r="D151" i="2"/>
  <c r="G151" i="2" s="1"/>
  <c r="B114" i="2"/>
  <c r="E114" i="2" s="1"/>
  <c r="C114" i="2"/>
  <c r="F114" i="2" s="1"/>
  <c r="C65" i="7" l="1"/>
  <c r="F65" i="7" s="1"/>
  <c r="B65" i="7"/>
  <c r="E65" i="7" s="1"/>
  <c r="B41" i="7"/>
  <c r="E41" i="7" s="1"/>
  <c r="C41" i="7"/>
  <c r="F41" i="7" s="1"/>
  <c r="B19" i="7"/>
  <c r="E19" i="7" s="1"/>
  <c r="C19" i="7"/>
  <c r="F19" i="7" s="1"/>
  <c r="G201" i="6"/>
  <c r="D201" i="6" s="1"/>
  <c r="H201" i="6" s="1"/>
  <c r="F175" i="6"/>
  <c r="D175" i="6" s="1"/>
  <c r="G175" i="6" s="1"/>
  <c r="C176" i="6" s="1"/>
  <c r="F152" i="6"/>
  <c r="D152" i="6" s="1"/>
  <c r="G152" i="6" s="1"/>
  <c r="C125" i="6"/>
  <c r="F90" i="6"/>
  <c r="D90" i="6" s="1"/>
  <c r="G90" i="6" s="1"/>
  <c r="C184" i="2"/>
  <c r="B184" i="2"/>
  <c r="C152" i="2"/>
  <c r="B152" i="2"/>
  <c r="D114" i="2"/>
  <c r="G114" i="2" s="1"/>
  <c r="B115" i="2" s="1"/>
  <c r="E115" i="2" s="1"/>
  <c r="H114" i="2"/>
  <c r="D65" i="7" l="1"/>
  <c r="G65" i="7" s="1"/>
  <c r="H65" i="7"/>
  <c r="D41" i="7"/>
  <c r="G41" i="7" s="1"/>
  <c r="H41" i="7"/>
  <c r="D19" i="7"/>
  <c r="G19" i="7" s="1"/>
  <c r="H19" i="7"/>
  <c r="F176" i="6"/>
  <c r="B176" i="6"/>
  <c r="E176" i="6" s="1"/>
  <c r="C153" i="6"/>
  <c r="B153" i="6"/>
  <c r="E153" i="6" s="1"/>
  <c r="F125" i="6"/>
  <c r="D125" i="6" s="1"/>
  <c r="E184" i="2"/>
  <c r="D184" i="2"/>
  <c r="G184" i="2" s="1"/>
  <c r="H184" i="2"/>
  <c r="F184" i="2"/>
  <c r="H152" i="2"/>
  <c r="F152" i="2"/>
  <c r="E152" i="2"/>
  <c r="D152" i="2"/>
  <c r="G152" i="2" s="1"/>
  <c r="C115" i="2"/>
  <c r="D115" i="2" s="1"/>
  <c r="G115" i="2" s="1"/>
  <c r="B116" i="2" s="1"/>
  <c r="E116" i="2" s="1"/>
  <c r="C116" i="2"/>
  <c r="B66" i="7" l="1"/>
  <c r="E66" i="7" s="1"/>
  <c r="C66" i="7"/>
  <c r="F66" i="7" s="1"/>
  <c r="C42" i="7"/>
  <c r="F42" i="7" s="1"/>
  <c r="B42" i="7"/>
  <c r="E42" i="7" s="1"/>
  <c r="C20" i="7"/>
  <c r="F20" i="7" s="1"/>
  <c r="B20" i="7"/>
  <c r="E20" i="7" s="1"/>
  <c r="D176" i="6"/>
  <c r="G176" i="6" s="1"/>
  <c r="B177" i="6" s="1"/>
  <c r="E177" i="6" s="1"/>
  <c r="F153" i="6"/>
  <c r="D153" i="6" s="1"/>
  <c r="G153" i="6" s="1"/>
  <c r="G125" i="6"/>
  <c r="C126" i="6" s="1"/>
  <c r="B185" i="2"/>
  <c r="C185" i="2"/>
  <c r="C153" i="2"/>
  <c r="B153" i="2"/>
  <c r="F115" i="2"/>
  <c r="H115" i="2"/>
  <c r="D116" i="2"/>
  <c r="G116" i="2" s="1"/>
  <c r="B117" i="2" s="1"/>
  <c r="H66" i="7" l="1"/>
  <c r="D66" i="7"/>
  <c r="G66" i="7" s="1"/>
  <c r="D42" i="7"/>
  <c r="G42" i="7" s="1"/>
  <c r="H42" i="7"/>
  <c r="D20" i="7"/>
  <c r="G20" i="7" s="1"/>
  <c r="H20" i="7"/>
  <c r="C177" i="6"/>
  <c r="F177" i="6" s="1"/>
  <c r="B154" i="6"/>
  <c r="E154" i="6" s="1"/>
  <c r="C154" i="6"/>
  <c r="F126" i="6"/>
  <c r="B126" i="6"/>
  <c r="E126" i="6" s="1"/>
  <c r="E185" i="2"/>
  <c r="D185" i="2"/>
  <c r="G185" i="2" s="1"/>
  <c r="H185" i="2"/>
  <c r="F185" i="2"/>
  <c r="E153" i="2"/>
  <c r="D153" i="2"/>
  <c r="G153" i="2" s="1"/>
  <c r="H153" i="2"/>
  <c r="F153" i="2"/>
  <c r="C117" i="2"/>
  <c r="F116" i="2"/>
  <c r="H116" i="2"/>
  <c r="E117" i="2"/>
  <c r="C43" i="7" l="1"/>
  <c r="F43" i="7" s="1"/>
  <c r="B43" i="7"/>
  <c r="E43" i="7" s="1"/>
  <c r="C21" i="7"/>
  <c r="F21" i="7" s="1"/>
  <c r="B21" i="7"/>
  <c r="E21" i="7" s="1"/>
  <c r="D126" i="6"/>
  <c r="G126" i="6" s="1"/>
  <c r="B127" i="6" s="1"/>
  <c r="E127" i="6" s="1"/>
  <c r="D177" i="6"/>
  <c r="G177" i="6" s="1"/>
  <c r="C178" i="6" s="1"/>
  <c r="F154" i="6"/>
  <c r="D154" i="6" s="1"/>
  <c r="G154" i="6" s="1"/>
  <c r="C186" i="2"/>
  <c r="B186" i="2"/>
  <c r="C154" i="2"/>
  <c r="B154" i="2"/>
  <c r="D117" i="2"/>
  <c r="G117" i="2" s="1"/>
  <c r="B118" i="2" s="1"/>
  <c r="E118" i="2" s="1"/>
  <c r="F117" i="2"/>
  <c r="H117" i="2"/>
  <c r="D43" i="7" l="1"/>
  <c r="G43" i="7" s="1"/>
  <c r="H43" i="7"/>
  <c r="D21" i="7"/>
  <c r="G21" i="7" s="1"/>
  <c r="H21" i="7"/>
  <c r="F178" i="6"/>
  <c r="C127" i="6"/>
  <c r="B178" i="6"/>
  <c r="E178" i="6" s="1"/>
  <c r="F127" i="6"/>
  <c r="D127" i="6" s="1"/>
  <c r="G127" i="6" s="1"/>
  <c r="H186" i="2"/>
  <c r="F186" i="2"/>
  <c r="E186" i="2"/>
  <c r="D186" i="2"/>
  <c r="G186" i="2" s="1"/>
  <c r="E154" i="2"/>
  <c r="D154" i="2"/>
  <c r="G154" i="2" s="1"/>
  <c r="H154" i="2"/>
  <c r="F154" i="2"/>
  <c r="C118" i="2"/>
  <c r="H118" i="2" s="1"/>
  <c r="F118" i="2"/>
  <c r="C44" i="7" l="1"/>
  <c r="F44" i="7" s="1"/>
  <c r="B44" i="7"/>
  <c r="E44" i="7" s="1"/>
  <c r="B22" i="7"/>
  <c r="E22" i="7" s="1"/>
  <c r="C22" i="7"/>
  <c r="F22" i="7" s="1"/>
  <c r="D178" i="6"/>
  <c r="G178" i="6" s="1"/>
  <c r="C128" i="6"/>
  <c r="B128" i="6"/>
  <c r="E128" i="6" s="1"/>
  <c r="C187" i="2"/>
  <c r="B187" i="2"/>
  <c r="C155" i="2"/>
  <c r="B155" i="2"/>
  <c r="D118" i="2"/>
  <c r="G118" i="2" s="1"/>
  <c r="H44" i="7" l="1"/>
  <c r="D44" i="7"/>
  <c r="G44" i="7" s="1"/>
  <c r="H22" i="7"/>
  <c r="D22" i="7"/>
  <c r="G22" i="7" s="1"/>
  <c r="F128" i="6"/>
  <c r="D128" i="6" s="1"/>
  <c r="D187" i="2"/>
  <c r="G187" i="2" s="1"/>
  <c r="E187" i="2"/>
  <c r="F187" i="2"/>
  <c r="H187" i="2"/>
  <c r="E155" i="2"/>
  <c r="D155" i="2"/>
  <c r="G155" i="2" s="1"/>
  <c r="F155" i="2"/>
  <c r="H155" i="2"/>
  <c r="C119" i="2"/>
  <c r="B119" i="2"/>
  <c r="C45" i="7" l="1"/>
  <c r="F45" i="7" s="1"/>
  <c r="B45" i="7"/>
  <c r="E45" i="7" s="1"/>
  <c r="C23" i="7"/>
  <c r="F23" i="7" s="1"/>
  <c r="B23" i="7"/>
  <c r="E23" i="7" s="1"/>
  <c r="G128" i="6"/>
  <c r="B129" i="6" s="1"/>
  <c r="E129" i="6" s="1"/>
  <c r="C188" i="2"/>
  <c r="B188" i="2"/>
  <c r="C156" i="2"/>
  <c r="B156" i="2"/>
  <c r="F119" i="2"/>
  <c r="H119" i="2"/>
  <c r="D119" i="2"/>
  <c r="G119" i="2" s="1"/>
  <c r="E119" i="2"/>
  <c r="D45" i="7" l="1"/>
  <c r="G45" i="7" s="1"/>
  <c r="H45" i="7"/>
  <c r="D23" i="7"/>
  <c r="G23" i="7" s="1"/>
  <c r="H23" i="7"/>
  <c r="C129" i="6"/>
  <c r="E188" i="2"/>
  <c r="D188" i="2"/>
  <c r="G188" i="2" s="1"/>
  <c r="H188" i="2"/>
  <c r="F188" i="2"/>
  <c r="F156" i="2"/>
  <c r="H156" i="2"/>
  <c r="E156" i="2"/>
  <c r="D156" i="2"/>
  <c r="G156" i="2" s="1"/>
  <c r="B120" i="2"/>
  <c r="C120" i="2"/>
  <c r="F129" i="6" l="1"/>
  <c r="D129" i="6" s="1"/>
  <c r="G129" i="6" s="1"/>
  <c r="C189" i="2"/>
  <c r="B189" i="2"/>
  <c r="C157" i="2"/>
  <c r="B157" i="2"/>
  <c r="D120" i="2"/>
  <c r="G120" i="2" s="1"/>
  <c r="E120" i="2"/>
  <c r="F120" i="2"/>
  <c r="H120" i="2"/>
  <c r="F189" i="2" l="1"/>
  <c r="H189" i="2"/>
  <c r="E189" i="2"/>
  <c r="D189" i="2"/>
  <c r="G189" i="2" s="1"/>
  <c r="E157" i="2"/>
  <c r="D157" i="2"/>
  <c r="G157" i="2" s="1"/>
  <c r="H157" i="2"/>
  <c r="F157" i="2"/>
  <c r="B121" i="2"/>
  <c r="C121" i="2"/>
  <c r="B190" i="2" l="1"/>
  <c r="C190" i="2"/>
  <c r="B158" i="2"/>
  <c r="C158" i="2"/>
  <c r="H121" i="2"/>
  <c r="F121" i="2"/>
  <c r="D121" i="2"/>
  <c r="G121" i="2" s="1"/>
  <c r="E121" i="2"/>
  <c r="H190" i="2" l="1"/>
  <c r="F190" i="2"/>
  <c r="D190" i="2"/>
  <c r="G190" i="2" s="1"/>
  <c r="E190" i="2"/>
  <c r="E158" i="2"/>
  <c r="D158" i="2"/>
  <c r="G158" i="2" s="1"/>
  <c r="F158" i="2"/>
  <c r="H158" i="2"/>
  <c r="B122" i="2"/>
  <c r="C122" i="2"/>
  <c r="C191" i="2" l="1"/>
  <c r="B191" i="2"/>
  <c r="C159" i="2"/>
  <c r="B159" i="2"/>
  <c r="E122" i="2"/>
  <c r="D122" i="2"/>
  <c r="G122" i="2" s="1"/>
  <c r="F122" i="2"/>
  <c r="H122" i="2"/>
  <c r="E191" i="2" l="1"/>
  <c r="D191" i="2"/>
  <c r="G191" i="2" s="1"/>
  <c r="H191" i="2"/>
  <c r="F191" i="2"/>
  <c r="E159" i="2"/>
  <c r="D159" i="2"/>
  <c r="G159" i="2" s="1"/>
  <c r="H159" i="2"/>
  <c r="F159" i="2"/>
  <c r="B123" i="2"/>
  <c r="C123" i="2"/>
  <c r="C192" i="2" l="1"/>
  <c r="B192" i="2"/>
  <c r="C160" i="2"/>
  <c r="B160" i="2"/>
  <c r="H123" i="2"/>
  <c r="F123" i="2"/>
  <c r="E123" i="2"/>
  <c r="D123" i="2"/>
  <c r="G123" i="2" s="1"/>
  <c r="D192" i="2" l="1"/>
  <c r="G192" i="2" s="1"/>
  <c r="E192" i="2"/>
  <c r="H192" i="2"/>
  <c r="F192" i="2"/>
  <c r="D160" i="2"/>
  <c r="G160" i="2" s="1"/>
  <c r="E160" i="2"/>
  <c r="H160" i="2"/>
  <c r="F160" i="2"/>
  <c r="C193" i="2" l="1"/>
  <c r="B193" i="2"/>
  <c r="C161" i="2"/>
  <c r="B161" i="2"/>
  <c r="D193" i="2" l="1"/>
  <c r="G193" i="2" s="1"/>
  <c r="E193" i="2"/>
  <c r="H193" i="2"/>
  <c r="F193" i="2"/>
  <c r="E161" i="2"/>
  <c r="D161" i="2"/>
  <c r="G161" i="2" s="1"/>
  <c r="H161" i="2"/>
  <c r="F161" i="2"/>
  <c r="C194" i="2" l="1"/>
  <c r="B194" i="2"/>
  <c r="C162" i="2"/>
  <c r="B162" i="2"/>
  <c r="E194" i="2" l="1"/>
  <c r="D194" i="2"/>
  <c r="G194" i="2" s="1"/>
  <c r="F194" i="2"/>
  <c r="H194" i="2"/>
  <c r="E162" i="2"/>
  <c r="D162" i="2"/>
  <c r="G162" i="2" s="1"/>
  <c r="F162" i="2"/>
  <c r="H162" i="2"/>
  <c r="C195" i="2" l="1"/>
  <c r="B195" i="2"/>
  <c r="C163" i="2"/>
  <c r="B163" i="2"/>
  <c r="H195" i="2" l="1"/>
  <c r="F195" i="2"/>
  <c r="E195" i="2"/>
  <c r="D195" i="2"/>
  <c r="G195" i="2" s="1"/>
  <c r="H163" i="2"/>
  <c r="F163" i="2"/>
  <c r="E163" i="2"/>
  <c r="D163" i="2"/>
  <c r="G163" i="2" s="1"/>
  <c r="C196" i="2" l="1"/>
  <c r="B196" i="2"/>
  <c r="C164" i="2"/>
  <c r="B164" i="2"/>
  <c r="H196" i="2" l="1"/>
  <c r="F196" i="2"/>
  <c r="E196" i="2"/>
  <c r="D196" i="2"/>
  <c r="G196" i="2" s="1"/>
  <c r="H164" i="2"/>
  <c r="F164" i="2"/>
  <c r="E164" i="2"/>
  <c r="D164" i="2"/>
  <c r="G164" i="2" s="1"/>
</calcChain>
</file>

<file path=xl/sharedStrings.xml><?xml version="1.0" encoding="utf-8"?>
<sst xmlns="http://schemas.openxmlformats.org/spreadsheetml/2006/main" count="555" uniqueCount="89">
  <si>
    <t>a</t>
  </si>
  <si>
    <t>b</t>
  </si>
  <si>
    <t>p</t>
  </si>
  <si>
    <t>f(a)</t>
  </si>
  <si>
    <t>f(b)</t>
  </si>
  <si>
    <t>f(p)</t>
  </si>
  <si>
    <t>f(a) * f(b) &gt; 0</t>
  </si>
  <si>
    <t>error estimado &lt; 10^(-4)</t>
  </si>
  <si>
    <t>Intervalo [1,2]</t>
  </si>
  <si>
    <t>error estimado &lt; 10^(-2)</t>
  </si>
  <si>
    <t>Intervalo [0,1]</t>
  </si>
  <si>
    <t>Intervalo [1,3.2]</t>
  </si>
  <si>
    <t>Intervalo [3,2 ; 4]</t>
  </si>
  <si>
    <t>EJERCICIOS 1</t>
  </si>
  <si>
    <t>EJERCICIOS 2</t>
  </si>
  <si>
    <t>Intervalo [1,8; 1,9]</t>
  </si>
  <si>
    <t>error estimado &lt; 10^(-5)</t>
  </si>
  <si>
    <t>[1,5; 1,9]</t>
  </si>
  <si>
    <t>[-2; 0]</t>
  </si>
  <si>
    <t>error estimado &lt; 10^(-3)</t>
  </si>
  <si>
    <t>EJERCICIO 5</t>
  </si>
  <si>
    <t>Intervalo [-0,5; 3]</t>
  </si>
  <si>
    <t>Ej profundidad del agua</t>
  </si>
  <si>
    <t>Viscosidad del aire</t>
  </si>
  <si>
    <t>Encontrar la cota</t>
  </si>
  <si>
    <t>f(x) = cos(x) - x = 0</t>
  </si>
  <si>
    <t>p_0 = 0,5</t>
  </si>
  <si>
    <t>p_1 = pi/4</t>
  </si>
  <si>
    <t>n</t>
  </si>
  <si>
    <t>x_n</t>
  </si>
  <si>
    <t>f(x_n)</t>
  </si>
  <si>
    <t>Ya se calculo la raiz aprox. Ahora se debe hacer la prueba</t>
  </si>
  <si>
    <t>p_0</t>
  </si>
  <si>
    <t>p_1</t>
  </si>
  <si>
    <t>sig(f(x_n))</t>
  </si>
  <si>
    <t>+1</t>
  </si>
  <si>
    <t>temp</t>
  </si>
  <si>
    <t>error estimado &lt; 0,01</t>
  </si>
  <si>
    <t>i</t>
  </si>
  <si>
    <t>x n-2</t>
  </si>
  <si>
    <t>x n-1</t>
  </si>
  <si>
    <t>x n</t>
  </si>
  <si>
    <t>f(x n-1)</t>
  </si>
  <si>
    <t>f(x n-2)</t>
  </si>
  <si>
    <t>f(x n)</t>
  </si>
  <si>
    <t>p0 = 0,5</t>
  </si>
  <si>
    <t>p1 = pi/4</t>
  </si>
  <si>
    <t xml:space="preserve"> </t>
  </si>
  <si>
    <t>Por el método de la secante</t>
  </si>
  <si>
    <t>Por el método de Newton</t>
  </si>
  <si>
    <t>f'(x n - 1)</t>
  </si>
  <si>
    <t>error &lt; tolerancia (10^-16)</t>
  </si>
  <si>
    <t>1.</t>
  </si>
  <si>
    <t>2.</t>
  </si>
  <si>
    <t>se puede usar p_0 = 0</t>
  </si>
  <si>
    <t>error &lt; tolerancia (10^-4)</t>
  </si>
  <si>
    <t>3. a</t>
  </si>
  <si>
    <t>3. b</t>
  </si>
  <si>
    <t>3. c</t>
  </si>
  <si>
    <t>3. d</t>
  </si>
  <si>
    <t>Biseccion</t>
  </si>
  <si>
    <t>Newton</t>
  </si>
  <si>
    <t>Secante</t>
  </si>
  <si>
    <t>Posicion falsa</t>
  </si>
  <si>
    <t>error &lt; tolerancia (10^-5)</t>
  </si>
  <si>
    <t>sig(f(x n-2)) * sig(f(x n))</t>
  </si>
  <si>
    <t>4. a</t>
  </si>
  <si>
    <t>4. b</t>
  </si>
  <si>
    <t xml:space="preserve">Secante </t>
  </si>
  <si>
    <t>5.</t>
  </si>
  <si>
    <t>Posicion Falsa</t>
  </si>
  <si>
    <t>-1</t>
  </si>
  <si>
    <t>Posicion Falsa [-1,0]</t>
  </si>
  <si>
    <t>Posicion Falsa [0,1]</t>
  </si>
  <si>
    <t>error &lt; tolerancia (10^-6)</t>
  </si>
  <si>
    <t>Secante [-1,0]</t>
  </si>
  <si>
    <t>Secante [0,1]</t>
  </si>
  <si>
    <t>Newton [-1,0]</t>
  </si>
  <si>
    <t>Newton [0,1]</t>
  </si>
  <si>
    <t>6.</t>
  </si>
  <si>
    <t>7.</t>
  </si>
  <si>
    <t>a.</t>
  </si>
  <si>
    <t>b. cuatro ceros positivos mas pequeños</t>
  </si>
  <si>
    <t>c. el enesimo 0 más pequeño</t>
  </si>
  <si>
    <t>error estimado &lt; 10^-6</t>
  </si>
  <si>
    <t>error estimado &lt; 10^-5</t>
  </si>
  <si>
    <t>x</t>
  </si>
  <si>
    <t>g(x)</t>
  </si>
  <si>
    <t>error &lt;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</si>
</sst>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E+00"/>
    <numFmt numFmtId="166" formatCode="0.0000000"/>
    <numFmt numFmtId="167" formatCode="0.000000"/>
    <numFmt numFmtId="168" formatCode="0.0000000000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Verdana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16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4585-9F00-42BF-A669-759686094221}">
  <dimension ref="A1:J24"/>
  <sheetViews>
    <sheetView topLeftCell="A10" zoomScale="120" zoomScaleNormal="120" workbookViewId="0">
      <selection activeCell="D19" sqref="D19"/>
    </sheetView>
  </sheetViews>
  <sheetFormatPr baseColWidth="10" defaultRowHeight="15.05" x14ac:dyDescent="0.3"/>
  <cols>
    <col min="7" max="7" width="19.44140625" bestFit="1" customWidth="1"/>
    <col min="8" max="8" width="19.44140625" customWidth="1"/>
  </cols>
  <sheetData>
    <row r="1" spans="1:10" x14ac:dyDescent="0.3">
      <c r="A1" t="s">
        <v>8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>
        <v>1E-4</v>
      </c>
      <c r="J3" s="1" t="s">
        <v>6</v>
      </c>
    </row>
    <row r="4" spans="1:10" x14ac:dyDescent="0.3">
      <c r="A4" s="1">
        <v>1</v>
      </c>
      <c r="B4" s="1">
        <v>2</v>
      </c>
      <c r="C4" s="1">
        <f>(A4+B4)/2</f>
        <v>1.5</v>
      </c>
      <c r="D4" s="1">
        <f>A4^3 + 4*A4^2 -10</f>
        <v>-5</v>
      </c>
      <c r="E4" s="1">
        <f>B4^3 + 4*B4^2 -10</f>
        <v>14</v>
      </c>
      <c r="F4" s="1">
        <f>C4^3 + 4*C4^2 -10</f>
        <v>2.375</v>
      </c>
      <c r="G4" s="1">
        <f>(B4-A4)/2</f>
        <v>0.5</v>
      </c>
      <c r="H4" s="1"/>
      <c r="J4">
        <f xml:space="preserve"> D4 *E4</f>
        <v>-70</v>
      </c>
    </row>
    <row r="5" spans="1:10" x14ac:dyDescent="0.3">
      <c r="A5" s="1">
        <v>1</v>
      </c>
      <c r="B5" s="1">
        <v>1.5</v>
      </c>
      <c r="C5" s="1">
        <f>(A5+B5)/2</f>
        <v>1.25</v>
      </c>
      <c r="D5" s="1">
        <f t="shared" ref="D5:D9" si="0">A5^3 + 4*A5^2 -10</f>
        <v>-5</v>
      </c>
      <c r="E5" s="1">
        <f t="shared" ref="E5:E8" si="1">B5^3 + 4*B5^2 -10</f>
        <v>2.375</v>
      </c>
      <c r="F5" s="1">
        <f>C5^3 + 4*C5^2 -10</f>
        <v>-1.796875</v>
      </c>
      <c r="G5" s="1">
        <f t="shared" ref="G5:G9" si="2">(B5-A5)/2</f>
        <v>0.25</v>
      </c>
      <c r="H5" s="1"/>
      <c r="J5">
        <f t="shared" ref="J5:J9" si="3" xml:space="preserve"> D5 *E5</f>
        <v>-11.875</v>
      </c>
    </row>
    <row r="6" spans="1:10" x14ac:dyDescent="0.3">
      <c r="A6" s="1">
        <v>1.25</v>
      </c>
      <c r="B6" s="1">
        <v>1.5</v>
      </c>
      <c r="C6" s="1">
        <f t="shared" ref="C6:C9" si="4">(A6+B6)/2</f>
        <v>1.375</v>
      </c>
      <c r="D6" s="1">
        <f t="shared" si="0"/>
        <v>-1.796875</v>
      </c>
      <c r="E6" s="1">
        <f t="shared" si="1"/>
        <v>2.375</v>
      </c>
      <c r="F6" s="1">
        <f t="shared" ref="F6:F9" si="5">C6^3 + 4*C6^2 -10</f>
        <v>0.162109375</v>
      </c>
      <c r="G6" s="1">
        <f t="shared" si="2"/>
        <v>0.125</v>
      </c>
      <c r="H6" s="1"/>
      <c r="J6">
        <f t="shared" si="3"/>
        <v>-4.267578125</v>
      </c>
    </row>
    <row r="7" spans="1:10" x14ac:dyDescent="0.3">
      <c r="A7" s="1">
        <v>1.25</v>
      </c>
      <c r="B7" s="1">
        <v>1.375</v>
      </c>
      <c r="C7" s="1">
        <f t="shared" si="4"/>
        <v>1.3125</v>
      </c>
      <c r="D7" s="1">
        <f t="shared" si="0"/>
        <v>-1.796875</v>
      </c>
      <c r="E7" s="1">
        <f t="shared" si="1"/>
        <v>0.162109375</v>
      </c>
      <c r="F7" s="1">
        <f t="shared" si="5"/>
        <v>-0.848388671875</v>
      </c>
      <c r="G7" s="1">
        <f t="shared" si="2"/>
        <v>6.25E-2</v>
      </c>
      <c r="H7" s="1"/>
      <c r="J7">
        <f t="shared" si="3"/>
        <v>-0.291290283203125</v>
      </c>
    </row>
    <row r="8" spans="1:10" x14ac:dyDescent="0.3">
      <c r="A8" s="1">
        <v>1.3125</v>
      </c>
      <c r="B8" s="1">
        <v>1.375</v>
      </c>
      <c r="C8" s="1">
        <f t="shared" si="4"/>
        <v>1.34375</v>
      </c>
      <c r="D8" s="1">
        <f t="shared" si="0"/>
        <v>-0.848388671875</v>
      </c>
      <c r="E8" s="1">
        <f t="shared" si="1"/>
        <v>0.162109375</v>
      </c>
      <c r="F8" s="1">
        <f t="shared" si="5"/>
        <v>-0.350982666015625</v>
      </c>
      <c r="G8" s="1">
        <f t="shared" si="2"/>
        <v>3.125E-2</v>
      </c>
      <c r="H8" s="1"/>
      <c r="J8">
        <f t="shared" si="3"/>
        <v>-0.13753175735473633</v>
      </c>
    </row>
    <row r="9" spans="1:10" x14ac:dyDescent="0.3">
      <c r="A9" s="1">
        <v>1.34375</v>
      </c>
      <c r="B9" s="1">
        <v>1.375</v>
      </c>
      <c r="C9" s="1">
        <f t="shared" si="4"/>
        <v>1.359375</v>
      </c>
      <c r="D9" s="1">
        <f t="shared" si="0"/>
        <v>-0.350982666015625</v>
      </c>
      <c r="E9" s="1">
        <f>B9^3 + 4*B9^2 -10</f>
        <v>0.162109375</v>
      </c>
      <c r="F9" s="1">
        <f t="shared" si="5"/>
        <v>-9.6408843994140625E-2</v>
      </c>
      <c r="G9" s="1">
        <f t="shared" si="2"/>
        <v>1.5625E-2</v>
      </c>
      <c r="H9" s="1"/>
      <c r="J9">
        <f t="shared" si="3"/>
        <v>-5.6897580623626709E-2</v>
      </c>
    </row>
    <row r="10" spans="1:10" x14ac:dyDescent="0.3">
      <c r="A10" s="1"/>
      <c r="B10" s="1"/>
      <c r="C10" s="1"/>
      <c r="D10" s="1"/>
      <c r="E10" s="1"/>
      <c r="F10" s="1"/>
      <c r="G10" s="1"/>
      <c r="H10" s="1"/>
    </row>
    <row r="11" spans="1:10" x14ac:dyDescent="0.3">
      <c r="A11" s="1"/>
      <c r="B11" s="1"/>
      <c r="C11" s="1"/>
      <c r="D11" s="1"/>
      <c r="E11" s="1"/>
      <c r="F11" s="1"/>
      <c r="G11" s="1"/>
      <c r="H11" s="1"/>
    </row>
    <row r="12" spans="1:10" x14ac:dyDescent="0.3">
      <c r="A12" s="1"/>
      <c r="B12" s="1"/>
      <c r="C12" s="1"/>
      <c r="D12" s="1"/>
      <c r="E12" s="1"/>
      <c r="F12" s="1"/>
      <c r="G12" s="1"/>
      <c r="H12" s="1"/>
    </row>
    <row r="18" spans="1:10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7</v>
      </c>
      <c r="H18" s="1"/>
      <c r="J18" s="1" t="s">
        <v>6</v>
      </c>
    </row>
    <row r="19" spans="1:10" x14ac:dyDescent="0.3">
      <c r="A19" s="1">
        <v>1</v>
      </c>
      <c r="B19" s="1">
        <v>3</v>
      </c>
      <c r="C19" s="1">
        <f>(A19+B19)/2</f>
        <v>2</v>
      </c>
      <c r="D19" s="1">
        <f>EXP(A19) - A19^2 -10</f>
        <v>-8.2817181715409554</v>
      </c>
      <c r="E19" s="1">
        <f>EXP(B19) - B19^2 -10</f>
        <v>1.0855369231876679</v>
      </c>
      <c r="F19" s="1">
        <f>EXP(C19) - C19^2 -10</f>
        <v>-6.6109439010693496</v>
      </c>
      <c r="G19" s="1">
        <f>(B19-A19)/2</f>
        <v>1</v>
      </c>
      <c r="H19" s="1"/>
      <c r="J19">
        <f xml:space="preserve"> D19 *E19</f>
        <v>-8.9901108626419681</v>
      </c>
    </row>
    <row r="20" spans="1:10" x14ac:dyDescent="0.3">
      <c r="A20" s="1">
        <v>1</v>
      </c>
      <c r="B20" s="1">
        <v>2</v>
      </c>
      <c r="C20" s="1">
        <f>(A20+B20)/2</f>
        <v>1.5</v>
      </c>
      <c r="D20" s="1">
        <f t="shared" ref="D20:D24" si="6">A20^3 + 4*A20^2 -10</f>
        <v>-5</v>
      </c>
      <c r="E20" s="1">
        <f t="shared" ref="E20:E23" si="7">B20^3 + 4*B20^2 -10</f>
        <v>14</v>
      </c>
      <c r="F20" s="1">
        <f t="shared" ref="F20:F24" si="8">C20^3 + 4*C20^2 -10</f>
        <v>2.375</v>
      </c>
      <c r="G20" s="1">
        <f t="shared" ref="G20:G24" si="9">(B20-A20)/2</f>
        <v>0.5</v>
      </c>
      <c r="H20" s="1"/>
      <c r="J20">
        <f t="shared" ref="J20:J24" si="10" xml:space="preserve"> D20 *E20</f>
        <v>-70</v>
      </c>
    </row>
    <row r="21" spans="1:10" x14ac:dyDescent="0.3">
      <c r="A21" s="1"/>
      <c r="B21" s="1"/>
      <c r="C21" s="1">
        <f t="shared" ref="C21:C24" si="11">(A21+B21)/2</f>
        <v>0</v>
      </c>
      <c r="D21" s="1">
        <f t="shared" si="6"/>
        <v>-10</v>
      </c>
      <c r="E21" s="1">
        <f t="shared" si="7"/>
        <v>-10</v>
      </c>
      <c r="F21" s="1">
        <f t="shared" si="8"/>
        <v>-10</v>
      </c>
      <c r="G21" s="1">
        <f t="shared" si="9"/>
        <v>0</v>
      </c>
      <c r="H21" s="1"/>
      <c r="J21">
        <f t="shared" si="10"/>
        <v>100</v>
      </c>
    </row>
    <row r="22" spans="1:10" x14ac:dyDescent="0.3">
      <c r="A22" s="1"/>
      <c r="B22" s="1"/>
      <c r="C22" s="1">
        <f t="shared" si="11"/>
        <v>0</v>
      </c>
      <c r="D22" s="1">
        <f t="shared" si="6"/>
        <v>-10</v>
      </c>
      <c r="E22" s="1">
        <f t="shared" si="7"/>
        <v>-10</v>
      </c>
      <c r="F22" s="1">
        <f t="shared" si="8"/>
        <v>-10</v>
      </c>
      <c r="G22" s="1">
        <f t="shared" si="9"/>
        <v>0</v>
      </c>
      <c r="H22" s="1"/>
      <c r="J22">
        <f t="shared" si="10"/>
        <v>100</v>
      </c>
    </row>
    <row r="23" spans="1:10" x14ac:dyDescent="0.3">
      <c r="A23" s="1"/>
      <c r="B23" s="1"/>
      <c r="C23" s="1">
        <f t="shared" si="11"/>
        <v>0</v>
      </c>
      <c r="D23" s="1">
        <f t="shared" si="6"/>
        <v>-10</v>
      </c>
      <c r="E23" s="1">
        <f t="shared" si="7"/>
        <v>-10</v>
      </c>
      <c r="F23" s="1">
        <f t="shared" si="8"/>
        <v>-10</v>
      </c>
      <c r="G23" s="1">
        <f t="shared" si="9"/>
        <v>0</v>
      </c>
      <c r="H23" s="1"/>
      <c r="J23">
        <f t="shared" si="10"/>
        <v>100</v>
      </c>
    </row>
    <row r="24" spans="1:10" x14ac:dyDescent="0.3">
      <c r="A24" s="1"/>
      <c r="B24" s="1"/>
      <c r="C24" s="1">
        <f t="shared" si="11"/>
        <v>0</v>
      </c>
      <c r="D24" s="1">
        <f t="shared" si="6"/>
        <v>-10</v>
      </c>
      <c r="E24" s="1">
        <f>B24^3 + 4*B24^2 -10</f>
        <v>-10</v>
      </c>
      <c r="F24" s="1">
        <f t="shared" si="8"/>
        <v>-10</v>
      </c>
      <c r="G24" s="1">
        <f t="shared" si="9"/>
        <v>0</v>
      </c>
      <c r="H24" s="1"/>
      <c r="J24">
        <f t="shared" si="1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53A-6F0A-4696-876A-FBD4AFBC6846}">
  <dimension ref="A1:H196"/>
  <sheetViews>
    <sheetView topLeftCell="A186" zoomScale="90" zoomScaleNormal="90" workbookViewId="0">
      <selection activeCell="J189" sqref="J189"/>
    </sheetView>
  </sheetViews>
  <sheetFormatPr baseColWidth="10" defaultRowHeight="15.05" x14ac:dyDescent="0.3"/>
  <cols>
    <col min="1" max="1" width="3.6640625" customWidth="1"/>
    <col min="2" max="2" width="12.33203125" customWidth="1"/>
    <col min="3" max="3" width="12.109375" customWidth="1"/>
    <col min="4" max="4" width="13.109375" customWidth="1"/>
    <col min="5" max="5" width="12.5546875" customWidth="1"/>
    <col min="6" max="6" width="14.88671875" customWidth="1"/>
    <col min="7" max="7" width="13.5546875" customWidth="1"/>
    <col min="8" max="8" width="19.44140625" bestFit="1" customWidth="1"/>
  </cols>
  <sheetData>
    <row r="1" spans="2:8" x14ac:dyDescent="0.3">
      <c r="B1" t="s">
        <v>13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3">
        <v>0</v>
      </c>
      <c r="C5" s="3">
        <v>1</v>
      </c>
      <c r="D5" s="3">
        <f>(B5+C5)/2</f>
        <v>0.5</v>
      </c>
      <c r="E5" s="3">
        <f>B5^3 - 7*B5^2 + 14*B5 - 6</f>
        <v>-6</v>
      </c>
      <c r="F5" s="3">
        <f>C5^3 - 7*C5^2 + 14*C5 - 6</f>
        <v>2</v>
      </c>
      <c r="G5" s="3">
        <f>D5^3 - 7*D5^2 + 14*D5 - 6</f>
        <v>-0.625</v>
      </c>
      <c r="H5" s="3">
        <f>(C5-B5)/2</f>
        <v>0.5</v>
      </c>
    </row>
    <row r="6" spans="2:8" x14ac:dyDescent="0.3">
      <c r="B6" s="3">
        <v>0.5</v>
      </c>
      <c r="C6" s="3">
        <v>1</v>
      </c>
      <c r="D6" s="3">
        <f>(B6+C6)/2</f>
        <v>0.75</v>
      </c>
      <c r="E6" s="3">
        <f t="shared" ref="E6:E10" si="0">B6^3 - 7*B6^2 + 14*B6 - 6</f>
        <v>-0.625</v>
      </c>
      <c r="F6" s="3">
        <f t="shared" ref="F6:F10" si="1">C6^3 - 7*C6^2 + 14*C6 - 6</f>
        <v>2</v>
      </c>
      <c r="G6" s="3">
        <f t="shared" ref="G6:G10" si="2">D6^3 - 7*D6^2 + 14*D6 - 6</f>
        <v>0.984375</v>
      </c>
      <c r="H6" s="3">
        <f t="shared" ref="H6:H10" si="3">(C6-B6)/2</f>
        <v>0.25</v>
      </c>
    </row>
    <row r="7" spans="2:8" x14ac:dyDescent="0.3">
      <c r="B7" s="3">
        <v>0.5</v>
      </c>
      <c r="C7" s="3">
        <v>0.75</v>
      </c>
      <c r="D7" s="3">
        <f t="shared" ref="D7:D10" si="4">(B7+C7)/2</f>
        <v>0.625</v>
      </c>
      <c r="E7" s="3">
        <f t="shared" si="0"/>
        <v>-0.625</v>
      </c>
      <c r="F7" s="3">
        <f t="shared" si="1"/>
        <v>0.984375</v>
      </c>
      <c r="G7" s="3">
        <f t="shared" si="2"/>
        <v>0.259765625</v>
      </c>
      <c r="H7" s="3">
        <f t="shared" si="3"/>
        <v>0.125</v>
      </c>
    </row>
    <row r="8" spans="2:8" x14ac:dyDescent="0.3">
      <c r="B8" s="3">
        <v>0.5</v>
      </c>
      <c r="C8" s="3">
        <f>0.625</f>
        <v>0.625</v>
      </c>
      <c r="D8" s="3">
        <f t="shared" si="4"/>
        <v>0.5625</v>
      </c>
      <c r="E8" s="3">
        <f t="shared" si="0"/>
        <v>-0.625</v>
      </c>
      <c r="F8" s="3">
        <f t="shared" si="1"/>
        <v>0.259765625</v>
      </c>
      <c r="G8" s="3">
        <f t="shared" si="2"/>
        <v>-0.161865234375</v>
      </c>
      <c r="H8" s="3">
        <f t="shared" si="3"/>
        <v>6.25E-2</v>
      </c>
    </row>
    <row r="9" spans="2:8" x14ac:dyDescent="0.3">
      <c r="B9" s="3">
        <v>0.5625</v>
      </c>
      <c r="C9" s="3">
        <v>0.625</v>
      </c>
      <c r="D9" s="3">
        <f t="shared" si="4"/>
        <v>0.59375</v>
      </c>
      <c r="E9" s="3">
        <f t="shared" si="0"/>
        <v>-0.161865234375</v>
      </c>
      <c r="F9" s="3">
        <f t="shared" si="1"/>
        <v>0.259765625</v>
      </c>
      <c r="G9" s="3">
        <f t="shared" si="2"/>
        <v>5.4046630859375E-2</v>
      </c>
      <c r="H9" s="3">
        <f t="shared" si="3"/>
        <v>3.125E-2</v>
      </c>
    </row>
    <row r="10" spans="2:8" x14ac:dyDescent="0.3">
      <c r="B10" s="3">
        <v>0.5625</v>
      </c>
      <c r="C10" s="3">
        <v>0.59375</v>
      </c>
      <c r="D10" s="3">
        <f t="shared" si="4"/>
        <v>0.578125</v>
      </c>
      <c r="E10" s="3">
        <f t="shared" si="0"/>
        <v>-0.161865234375</v>
      </c>
      <c r="F10" s="3">
        <f t="shared" si="1"/>
        <v>5.4046630859375E-2</v>
      </c>
      <c r="G10" s="3">
        <f t="shared" si="2"/>
        <v>-5.2623748779296875E-2</v>
      </c>
      <c r="H10" s="3">
        <f t="shared" si="3"/>
        <v>1.5625E-2</v>
      </c>
    </row>
    <row r="11" spans="2:8" x14ac:dyDescent="0.3">
      <c r="B11" s="3">
        <f>D10</f>
        <v>0.578125</v>
      </c>
      <c r="C11" s="3">
        <f>C10</f>
        <v>0.59375</v>
      </c>
      <c r="D11" s="3">
        <f>(B11+C11)/2</f>
        <v>0.5859375</v>
      </c>
      <c r="E11" s="3">
        <f>B11^3 - 7*B11^2 + 14*B11 - 6</f>
        <v>-5.2623748779296875E-2</v>
      </c>
      <c r="F11" s="3">
        <f>C11^3 - 7*C11^2 + 14*C11 - 6</f>
        <v>5.4046630859375E-2</v>
      </c>
      <c r="G11" s="3">
        <f>D11^3 - 7*D11^2 + 14*D11 - 6</f>
        <v>1.0313987731933594E-3</v>
      </c>
      <c r="H11" s="3">
        <f>(C11-B11)/2</f>
        <v>7.8125E-3</v>
      </c>
    </row>
    <row r="12" spans="2:8" x14ac:dyDescent="0.3">
      <c r="D12" s="2"/>
    </row>
    <row r="15" spans="2:8" x14ac:dyDescent="0.3">
      <c r="B15" t="s">
        <v>11</v>
      </c>
    </row>
    <row r="17" spans="2:8" x14ac:dyDescent="0.3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9</v>
      </c>
    </row>
    <row r="18" spans="2:8" x14ac:dyDescent="0.3">
      <c r="B18" s="3">
        <v>1</v>
      </c>
      <c r="C18" s="3">
        <v>3.2</v>
      </c>
      <c r="D18" s="3">
        <f>(B18+C18)/2</f>
        <v>2.1</v>
      </c>
      <c r="E18" s="3">
        <f>B18^3 - 7*B18^2 + 14*B18 - 6</f>
        <v>2</v>
      </c>
      <c r="F18" s="3">
        <f>C18^3 - 7*C18^2 + 14*C18 - 6</f>
        <v>-0.11199999999999477</v>
      </c>
      <c r="G18" s="3">
        <f>D18^3 - 7*D18^2 + 14*D18 - 6</f>
        <v>1.7910000000000004</v>
      </c>
      <c r="H18" s="3">
        <f>(C18-B18)/2</f>
        <v>1.1000000000000001</v>
      </c>
    </row>
    <row r="19" spans="2:8" x14ac:dyDescent="0.3">
      <c r="B19" s="3">
        <f>D18</f>
        <v>2.1</v>
      </c>
      <c r="C19" s="3">
        <f>C18</f>
        <v>3.2</v>
      </c>
      <c r="D19" s="3">
        <f>(B19+C19)/2</f>
        <v>2.6500000000000004</v>
      </c>
      <c r="E19" s="3">
        <f t="shared" ref="E19:E23" si="5">B19^3 - 7*B19^2 + 14*B19 - 6</f>
        <v>1.7910000000000004</v>
      </c>
      <c r="F19" s="3">
        <f t="shared" ref="F19:F23" si="6">C19^3 - 7*C19^2 + 14*C19 - 6</f>
        <v>-0.11199999999999477</v>
      </c>
      <c r="G19" s="3">
        <f t="shared" ref="G19:G23" si="7">D19^3 - 7*D19^2 + 14*D19 - 6</f>
        <v>0.55212500000000375</v>
      </c>
      <c r="H19" s="3">
        <f t="shared" ref="H19:H23" si="8">(C19-B19)/2</f>
        <v>0.55000000000000004</v>
      </c>
    </row>
    <row r="20" spans="2:8" x14ac:dyDescent="0.3">
      <c r="B20" s="3">
        <f>D19</f>
        <v>2.6500000000000004</v>
      </c>
      <c r="C20" s="3">
        <f>C19</f>
        <v>3.2</v>
      </c>
      <c r="D20" s="3">
        <f t="shared" ref="D20:D23" si="9">(B20+C20)/2</f>
        <v>2.9250000000000003</v>
      </c>
      <c r="E20" s="3">
        <f t="shared" si="5"/>
        <v>0.55212500000000375</v>
      </c>
      <c r="F20" s="3">
        <f t="shared" si="6"/>
        <v>-0.11199999999999477</v>
      </c>
      <c r="G20" s="3">
        <f t="shared" si="7"/>
        <v>8.5828124999999034E-2</v>
      </c>
      <c r="H20" s="3">
        <f t="shared" si="8"/>
        <v>0.27499999999999991</v>
      </c>
    </row>
    <row r="21" spans="2:8" x14ac:dyDescent="0.3">
      <c r="B21" s="3">
        <f>D20</f>
        <v>2.9250000000000003</v>
      </c>
      <c r="C21" s="3">
        <f>C20</f>
        <v>3.2</v>
      </c>
      <c r="D21" s="3">
        <f t="shared" si="9"/>
        <v>3.0625</v>
      </c>
      <c r="E21" s="3">
        <f t="shared" si="5"/>
        <v>8.5828124999999034E-2</v>
      </c>
      <c r="F21" s="3">
        <f t="shared" si="6"/>
        <v>-0.11199999999999477</v>
      </c>
      <c r="G21" s="3">
        <f t="shared" si="7"/>
        <v>-5.4443359375E-2</v>
      </c>
      <c r="H21" s="3">
        <f t="shared" si="8"/>
        <v>0.13749999999999996</v>
      </c>
    </row>
    <row r="22" spans="2:8" x14ac:dyDescent="0.3">
      <c r="B22" s="3">
        <f>B21</f>
        <v>2.9250000000000003</v>
      </c>
      <c r="C22" s="3">
        <f>D21</f>
        <v>3.0625</v>
      </c>
      <c r="D22" s="3">
        <f t="shared" si="9"/>
        <v>2.9937500000000004</v>
      </c>
      <c r="E22" s="3">
        <f t="shared" si="5"/>
        <v>8.5828124999999034E-2</v>
      </c>
      <c r="F22" s="3">
        <f t="shared" si="6"/>
        <v>-5.4443359375E-2</v>
      </c>
      <c r="G22" s="3">
        <f t="shared" si="7"/>
        <v>6.3278808593736358E-3</v>
      </c>
      <c r="H22" s="3">
        <f t="shared" si="8"/>
        <v>6.8749999999999867E-2</v>
      </c>
    </row>
    <row r="23" spans="2:8" x14ac:dyDescent="0.3">
      <c r="B23" s="3">
        <f>D22</f>
        <v>2.9937500000000004</v>
      </c>
      <c r="C23" s="3">
        <f>C22</f>
        <v>3.0625</v>
      </c>
      <c r="D23" s="3">
        <f t="shared" si="9"/>
        <v>3.0281250000000002</v>
      </c>
      <c r="E23" s="3">
        <f t="shared" si="5"/>
        <v>6.3278808593736358E-3</v>
      </c>
      <c r="F23" s="3">
        <f t="shared" si="6"/>
        <v>-5.4443359375E-2</v>
      </c>
      <c r="G23" s="3">
        <f t="shared" si="7"/>
        <v>-2.6520721435538519E-2</v>
      </c>
      <c r="H23" s="3">
        <f t="shared" si="8"/>
        <v>3.4374999999999822E-2</v>
      </c>
    </row>
    <row r="24" spans="2:8" x14ac:dyDescent="0.3">
      <c r="B24" s="3">
        <f>B23</f>
        <v>2.9937500000000004</v>
      </c>
      <c r="C24" s="3">
        <f>D23</f>
        <v>3.0281250000000002</v>
      </c>
      <c r="D24" s="3">
        <f>(B24+C24)/2</f>
        <v>3.0109375000000003</v>
      </c>
      <c r="E24" s="3">
        <f t="shared" ref="E24:G25" si="10">B24^3 - 7*B24^2 + 14*B24 - 6</f>
        <v>6.3278808593736358E-3</v>
      </c>
      <c r="F24" s="3">
        <f t="shared" si="10"/>
        <v>-2.6520721435538519E-2</v>
      </c>
      <c r="G24" s="3">
        <f t="shared" si="10"/>
        <v>-1.0696933746345394E-2</v>
      </c>
      <c r="H24" s="3">
        <f>(C24-B24)/2</f>
        <v>1.7187499999999911E-2</v>
      </c>
    </row>
    <row r="25" spans="2:8" x14ac:dyDescent="0.3">
      <c r="B25" s="3">
        <f>B24</f>
        <v>2.9937500000000004</v>
      </c>
      <c r="C25" s="3">
        <f>D24</f>
        <v>3.0109375000000003</v>
      </c>
      <c r="D25" s="3">
        <f>(B25+C25)/2</f>
        <v>3.0023437500000005</v>
      </c>
      <c r="E25" s="3">
        <f t="shared" si="10"/>
        <v>6.3278808593736358E-3</v>
      </c>
      <c r="F25" s="3">
        <f t="shared" si="10"/>
        <v>-1.0696933746345394E-2</v>
      </c>
      <c r="G25" s="3">
        <f t="shared" si="10"/>
        <v>-2.3327507972794592E-3</v>
      </c>
      <c r="H25" s="3">
        <f>(C25-B25)/2</f>
        <v>8.5937499999999556E-3</v>
      </c>
    </row>
    <row r="28" spans="2:8" x14ac:dyDescent="0.3">
      <c r="B28" t="s">
        <v>12</v>
      </c>
    </row>
    <row r="30" spans="2:8" x14ac:dyDescent="0.3"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9</v>
      </c>
    </row>
    <row r="31" spans="2:8" x14ac:dyDescent="0.3">
      <c r="B31" s="3">
        <v>3.2</v>
      </c>
      <c r="C31" s="3">
        <v>4</v>
      </c>
      <c r="D31" s="3">
        <f>(B31+C31)/2</f>
        <v>3.6</v>
      </c>
      <c r="E31" s="3">
        <f>B31^3 - 7*B31^2 + 14*B31 - 6</f>
        <v>-0.11199999999999477</v>
      </c>
      <c r="F31" s="3">
        <f>C31^3 - 7*C31^2 + 14*C31 - 6</f>
        <v>2</v>
      </c>
      <c r="G31" s="3">
        <f>D31^3 - 7*D31^2 + 14*D31 - 6</f>
        <v>0.33600000000000563</v>
      </c>
      <c r="H31" s="3">
        <f>(C31-B31)/2</f>
        <v>0.39999999999999991</v>
      </c>
    </row>
    <row r="32" spans="2:8" x14ac:dyDescent="0.3">
      <c r="B32" s="3">
        <f>B31</f>
        <v>3.2</v>
      </c>
      <c r="C32" s="3">
        <f>D31</f>
        <v>3.6</v>
      </c>
      <c r="D32" s="3">
        <f>(B32+C32)/2</f>
        <v>3.4000000000000004</v>
      </c>
      <c r="E32" s="3">
        <f t="shared" ref="E32:E36" si="11">B32^3 - 7*B32^2 + 14*B32 - 6</f>
        <v>-0.11199999999999477</v>
      </c>
      <c r="F32" s="3">
        <f t="shared" ref="F32:F36" si="12">C32^3 - 7*C32^2 + 14*C32 - 6</f>
        <v>0.33600000000000563</v>
      </c>
      <c r="G32" s="3">
        <f t="shared" ref="G32:G36" si="13">D32^3 - 7*D32^2 + 14*D32 - 6</f>
        <v>-1.5999999999998238E-2</v>
      </c>
      <c r="H32" s="3">
        <f t="shared" ref="H32:H36" si="14">(C32-B32)/2</f>
        <v>0.19999999999999996</v>
      </c>
    </row>
    <row r="33" spans="1:8" x14ac:dyDescent="0.3">
      <c r="B33" s="3">
        <f>D32</f>
        <v>3.4000000000000004</v>
      </c>
      <c r="C33" s="3">
        <f>C32</f>
        <v>3.6</v>
      </c>
      <c r="D33" s="3">
        <f t="shared" ref="D33:D36" si="15">(B33+C33)/2</f>
        <v>3.5</v>
      </c>
      <c r="E33" s="3">
        <f t="shared" si="11"/>
        <v>-1.5999999999998238E-2</v>
      </c>
      <c r="F33" s="3">
        <f t="shared" si="12"/>
        <v>0.33600000000000563</v>
      </c>
      <c r="G33" s="3">
        <f t="shared" si="13"/>
        <v>0.125</v>
      </c>
      <c r="H33" s="3">
        <f t="shared" si="14"/>
        <v>9.9999999999999867E-2</v>
      </c>
    </row>
    <row r="34" spans="1:8" x14ac:dyDescent="0.3">
      <c r="B34" s="3">
        <f>B33</f>
        <v>3.4000000000000004</v>
      </c>
      <c r="C34" s="3">
        <f>D33</f>
        <v>3.5</v>
      </c>
      <c r="D34" s="3">
        <f t="shared" si="15"/>
        <v>3.45</v>
      </c>
      <c r="E34" s="3">
        <f t="shared" si="11"/>
        <v>-1.5999999999998238E-2</v>
      </c>
      <c r="F34" s="3">
        <f t="shared" si="12"/>
        <v>0.125</v>
      </c>
      <c r="G34" s="3">
        <f t="shared" si="13"/>
        <v>4.6125000000003524E-2</v>
      </c>
      <c r="H34" s="3">
        <f t="shared" si="14"/>
        <v>4.9999999999999822E-2</v>
      </c>
    </row>
    <row r="35" spans="1:8" x14ac:dyDescent="0.3">
      <c r="B35" s="3">
        <f>B34</f>
        <v>3.4000000000000004</v>
      </c>
      <c r="C35" s="3">
        <f>D34</f>
        <v>3.45</v>
      </c>
      <c r="D35" s="3">
        <f t="shared" si="15"/>
        <v>3.4250000000000003</v>
      </c>
      <c r="E35" s="3">
        <f t="shared" si="11"/>
        <v>-1.5999999999998238E-2</v>
      </c>
      <c r="F35" s="3">
        <f t="shared" si="12"/>
        <v>4.6125000000003524E-2</v>
      </c>
      <c r="G35" s="3">
        <f t="shared" si="13"/>
        <v>1.3015625000001307E-2</v>
      </c>
      <c r="H35" s="3">
        <f t="shared" si="14"/>
        <v>2.4999999999999911E-2</v>
      </c>
    </row>
    <row r="36" spans="1:8" x14ac:dyDescent="0.3">
      <c r="B36" s="3">
        <f>B35</f>
        <v>3.4000000000000004</v>
      </c>
      <c r="C36" s="3">
        <f>D35</f>
        <v>3.4250000000000003</v>
      </c>
      <c r="D36" s="3">
        <f t="shared" si="15"/>
        <v>3.4125000000000005</v>
      </c>
      <c r="E36" s="3">
        <f t="shared" si="11"/>
        <v>-1.5999999999998238E-2</v>
      </c>
      <c r="F36" s="3">
        <f t="shared" si="12"/>
        <v>1.3015625000001307E-2</v>
      </c>
      <c r="G36" s="3">
        <f t="shared" si="13"/>
        <v>-1.9980468750020464E-3</v>
      </c>
      <c r="H36" s="3">
        <f t="shared" si="14"/>
        <v>1.2499999999999956E-2</v>
      </c>
    </row>
    <row r="37" spans="1:8" x14ac:dyDescent="0.3">
      <c r="B37" s="3">
        <f>D36</f>
        <v>3.4125000000000005</v>
      </c>
      <c r="C37" s="3">
        <f>C36</f>
        <v>3.4250000000000003</v>
      </c>
      <c r="D37" s="3">
        <f>(B37+C37)/2</f>
        <v>3.4187500000000002</v>
      </c>
      <c r="E37" s="3">
        <f>B37^3 - 7*B37^2 + 14*B37 - 6</f>
        <v>-1.9980468750020464E-3</v>
      </c>
      <c r="F37" s="3">
        <f>C37^3 - 7*C37^2 + 14*C37 - 6</f>
        <v>1.3015625000001307E-2</v>
      </c>
      <c r="G37" s="3">
        <f>D37^3 - 7*D37^2 + 14*D37 - 6</f>
        <v>5.3815917968762506E-3</v>
      </c>
      <c r="H37" s="3">
        <f>(C37-B37)/2</f>
        <v>6.2499999999998668E-3</v>
      </c>
    </row>
    <row r="39" spans="1:8" x14ac:dyDescent="0.3">
      <c r="B39" t="s">
        <v>14</v>
      </c>
    </row>
    <row r="40" spans="1:8" x14ac:dyDescent="0.3">
      <c r="B40" t="s">
        <v>15</v>
      </c>
    </row>
    <row r="42" spans="1:8" x14ac:dyDescent="0.3"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3" t="s">
        <v>5</v>
      </c>
      <c r="H42" s="3" t="s">
        <v>16</v>
      </c>
    </row>
    <row r="43" spans="1:8" x14ac:dyDescent="0.3">
      <c r="A43">
        <v>1</v>
      </c>
      <c r="B43" s="3">
        <v>1.8</v>
      </c>
      <c r="C43" s="3">
        <v>1.9</v>
      </c>
      <c r="D43" s="3">
        <f>(B43+C43)/2</f>
        <v>1.85</v>
      </c>
      <c r="E43" s="3">
        <f>B43- 2*SIN(B43)</f>
        <v>-0.14769526175639025</v>
      </c>
      <c r="F43" s="3">
        <f>C43- 2*SIN(C43)</f>
        <v>7.3998246251709698E-3</v>
      </c>
      <c r="G43" s="3">
        <f>D43- 2*SIN(D43)</f>
        <v>-7.2550405950599695E-2</v>
      </c>
      <c r="H43" s="3">
        <f>(C43-B43)/2</f>
        <v>4.9999999999999933E-2</v>
      </c>
    </row>
    <row r="44" spans="1:8" x14ac:dyDescent="0.3">
      <c r="A44">
        <v>2</v>
      </c>
      <c r="B44" s="3">
        <f>D43</f>
        <v>1.85</v>
      </c>
      <c r="C44" s="3">
        <f>C43</f>
        <v>1.9</v>
      </c>
      <c r="D44" s="3">
        <f>(B44+C44)/2</f>
        <v>1.875</v>
      </c>
      <c r="E44" s="3">
        <f t="shared" ref="E44:E49" si="16">B44- 2*SIN(B44)</f>
        <v>-7.2550405950599695E-2</v>
      </c>
      <c r="F44" s="3">
        <f t="shared" ref="F44:F48" si="17">C44- 2*SIN(C44)</f>
        <v>7.3998246251709698E-3</v>
      </c>
      <c r="G44" s="3">
        <f t="shared" ref="G44:G49" si="18">D44- 2*SIN(D44)</f>
        <v>-3.3171563219387634E-2</v>
      </c>
      <c r="H44" s="3">
        <f t="shared" ref="H44:H48" si="19">(C44-B44)/2</f>
        <v>2.4999999999999911E-2</v>
      </c>
    </row>
    <row r="45" spans="1:8" x14ac:dyDescent="0.3">
      <c r="A45">
        <v>3</v>
      </c>
      <c r="B45" s="3">
        <f>D44</f>
        <v>1.875</v>
      </c>
      <c r="C45" s="3">
        <f>C44</f>
        <v>1.9</v>
      </c>
      <c r="D45" s="3">
        <f t="shared" ref="D45:D48" si="20">(B45+C45)/2</f>
        <v>1.8875</v>
      </c>
      <c r="E45" s="3">
        <f t="shared" si="16"/>
        <v>-3.3171563219387634E-2</v>
      </c>
      <c r="F45" s="3">
        <f t="shared" si="17"/>
        <v>7.3998246251709698E-3</v>
      </c>
      <c r="G45" s="3">
        <f t="shared" si="18"/>
        <v>-1.3034346609623881E-2</v>
      </c>
      <c r="H45" s="3">
        <f t="shared" si="19"/>
        <v>1.2499999999999956E-2</v>
      </c>
    </row>
    <row r="46" spans="1:8" x14ac:dyDescent="0.3">
      <c r="A46">
        <v>4</v>
      </c>
      <c r="B46" s="3">
        <f>D45</f>
        <v>1.8875</v>
      </c>
      <c r="C46" s="3">
        <f>C45</f>
        <v>1.9</v>
      </c>
      <c r="D46" s="3">
        <f t="shared" si="20"/>
        <v>1.8937499999999998</v>
      </c>
      <c r="E46" s="3">
        <f t="shared" si="16"/>
        <v>-1.3034346609623881E-2</v>
      </c>
      <c r="F46" s="3">
        <f t="shared" si="17"/>
        <v>7.3998246251709698E-3</v>
      </c>
      <c r="G46" s="3">
        <f t="shared" si="18"/>
        <v>-2.8543039244550705E-3</v>
      </c>
      <c r="H46" s="3">
        <f t="shared" si="19"/>
        <v>6.2499999999999778E-3</v>
      </c>
    </row>
    <row r="47" spans="1:8" x14ac:dyDescent="0.3">
      <c r="A47">
        <v>5</v>
      </c>
      <c r="B47" s="3">
        <f>D46</f>
        <v>1.8937499999999998</v>
      </c>
      <c r="C47" s="3">
        <f>C46</f>
        <v>1.9</v>
      </c>
      <c r="D47" s="3">
        <f t="shared" si="20"/>
        <v>1.8968749999999999</v>
      </c>
      <c r="E47" s="3">
        <f t="shared" si="16"/>
        <v>-2.8543039244550705E-3</v>
      </c>
      <c r="F47" s="3">
        <f t="shared" si="17"/>
        <v>7.3998246251709698E-3</v>
      </c>
      <c r="G47" s="3">
        <f t="shared" si="18"/>
        <v>2.2635093252172389E-3</v>
      </c>
      <c r="H47" s="3">
        <f t="shared" si="19"/>
        <v>3.1250000000000444E-3</v>
      </c>
    </row>
    <row r="48" spans="1:8" x14ac:dyDescent="0.3">
      <c r="A48">
        <v>6</v>
      </c>
      <c r="B48" s="3">
        <f>B47</f>
        <v>1.8937499999999998</v>
      </c>
      <c r="C48" s="3">
        <f>D47</f>
        <v>1.8968749999999999</v>
      </c>
      <c r="D48" s="3">
        <f t="shared" si="20"/>
        <v>1.8953124999999997</v>
      </c>
      <c r="E48" s="3">
        <f t="shared" si="16"/>
        <v>-2.8543039244550705E-3</v>
      </c>
      <c r="F48" s="3">
        <f t="shared" si="17"/>
        <v>2.2635093252172389E-3</v>
      </c>
      <c r="G48" s="3">
        <f t="shared" si="18"/>
        <v>-2.9771127645705775E-4</v>
      </c>
      <c r="H48" s="3">
        <f t="shared" si="19"/>
        <v>1.5625000000000222E-3</v>
      </c>
    </row>
    <row r="49" spans="1:8" x14ac:dyDescent="0.3">
      <c r="A49">
        <v>7</v>
      </c>
      <c r="B49" s="3">
        <f>D48</f>
        <v>1.8953124999999997</v>
      </c>
      <c r="C49" s="3">
        <f>C48</f>
        <v>1.8968749999999999</v>
      </c>
      <c r="D49" s="3">
        <f>(B49+C49)/2</f>
        <v>1.8960937499999999</v>
      </c>
      <c r="E49" s="3">
        <f t="shared" si="16"/>
        <v>-2.9771127645705775E-4</v>
      </c>
      <c r="F49" s="3">
        <f>C49- 2*SIN(C49)</f>
        <v>2.2635093252172389E-3</v>
      </c>
      <c r="G49" s="3">
        <f t="shared" si="18"/>
        <v>9.8232068229875402E-4</v>
      </c>
      <c r="H49" s="3">
        <f>(C49-B49)/2</f>
        <v>7.8125000000006661E-4</v>
      </c>
    </row>
    <row r="50" spans="1:8" x14ac:dyDescent="0.3">
      <c r="A50">
        <v>8</v>
      </c>
      <c r="B50" s="3">
        <f>B49</f>
        <v>1.8953124999999997</v>
      </c>
      <c r="C50" s="3">
        <f>D49</f>
        <v>1.8960937499999999</v>
      </c>
      <c r="D50" s="3">
        <f>(B50+C50)/2</f>
        <v>1.8957031249999998</v>
      </c>
      <c r="E50" s="3">
        <f>B50- 2*SIN(B50)</f>
        <v>-2.9771127645705775E-4</v>
      </c>
      <c r="F50" s="3">
        <f>C50- 2*SIN(C50)</f>
        <v>9.8232068229875402E-4</v>
      </c>
      <c r="G50" s="3">
        <f t="shared" ref="G50" si="21">D50- 2*SIN(D50)</f>
        <v>3.4216009835685846E-4</v>
      </c>
      <c r="H50" s="3">
        <f>(C50-B50)/2</f>
        <v>3.9062500000008882E-4</v>
      </c>
    </row>
    <row r="51" spans="1:8" x14ac:dyDescent="0.3">
      <c r="A51">
        <v>9</v>
      </c>
      <c r="B51" s="5">
        <f>B50</f>
        <v>1.8953124999999997</v>
      </c>
      <c r="C51" s="5">
        <f>D50</f>
        <v>1.8957031249999998</v>
      </c>
      <c r="D51" s="3">
        <f>(B51+C51)/2</f>
        <v>1.8955078124999998</v>
      </c>
      <c r="E51" s="3">
        <f>B51- 2*SIN(B51)</f>
        <v>-2.9771127645705775E-4</v>
      </c>
      <c r="F51" s="3">
        <f>C51- 2*SIN(C51)</f>
        <v>3.4216009835685846E-4</v>
      </c>
      <c r="G51" s="3">
        <f t="shared" ref="G51" si="22">D51- 2*SIN(D51)</f>
        <v>2.2188257430943992E-5</v>
      </c>
      <c r="H51" s="3">
        <f>(C51-B51)/2</f>
        <v>1.9531250000004441E-4</v>
      </c>
    </row>
    <row r="52" spans="1:8" x14ac:dyDescent="0.3">
      <c r="A52">
        <v>10</v>
      </c>
      <c r="B52" s="5">
        <f>B51</f>
        <v>1.8953124999999997</v>
      </c>
      <c r="C52" s="5">
        <f>D51</f>
        <v>1.8955078124999998</v>
      </c>
      <c r="D52" s="3">
        <f>(B52+C52)/2</f>
        <v>1.8954101562499996</v>
      </c>
      <c r="E52" s="3">
        <f>B52- 2*SIN(B52)</f>
        <v>-2.9771127645705775E-4</v>
      </c>
      <c r="F52" s="3">
        <f>C52- 2*SIN(C52)</f>
        <v>2.2188257430943992E-5</v>
      </c>
      <c r="G52" s="3">
        <f t="shared" ref="G52" si="23">D52- 2*SIN(D52)</f>
        <v>-1.3777054819019696E-4</v>
      </c>
      <c r="H52" s="6">
        <f>(C52-B52)/2</f>
        <v>9.7656250000022204E-5</v>
      </c>
    </row>
    <row r="53" spans="1:8" x14ac:dyDescent="0.3">
      <c r="A53">
        <v>11</v>
      </c>
      <c r="B53" s="3">
        <f>D52</f>
        <v>1.8954101562499996</v>
      </c>
      <c r="C53" s="3">
        <f>C52</f>
        <v>1.8955078124999998</v>
      </c>
      <c r="D53" s="3">
        <f t="shared" ref="D53:D56" si="24">(B53+C53)/2</f>
        <v>1.8954589843749998</v>
      </c>
      <c r="E53" s="3">
        <f t="shared" ref="E53:E56" si="25">B53- 2*SIN(B53)</f>
        <v>-1.3777054819019696E-4</v>
      </c>
      <c r="F53" s="3">
        <f t="shared" ref="F53:F56" si="26">C53- 2*SIN(C53)</f>
        <v>2.2188257430943992E-5</v>
      </c>
      <c r="G53" s="3">
        <f t="shared" ref="G53:G56" si="27">D53- 2*SIN(D53)</f>
        <v>-5.7793405011441479E-5</v>
      </c>
      <c r="H53" s="6">
        <f t="shared" ref="H53:H56" si="28">(C53-B53)/2</f>
        <v>4.8828125000066613E-5</v>
      </c>
    </row>
    <row r="54" spans="1:8" x14ac:dyDescent="0.3">
      <c r="A54">
        <v>12</v>
      </c>
      <c r="B54" s="5">
        <f>D53</f>
        <v>1.8954589843749998</v>
      </c>
      <c r="C54" s="5">
        <f>C53</f>
        <v>1.8955078124999998</v>
      </c>
      <c r="D54" s="3">
        <f t="shared" si="24"/>
        <v>1.8954833984374999</v>
      </c>
      <c r="E54" s="3">
        <f t="shared" si="25"/>
        <v>-5.7793405011441479E-5</v>
      </c>
      <c r="F54" s="3">
        <f t="shared" si="26"/>
        <v>2.2188257430943992E-5</v>
      </c>
      <c r="G54" s="3">
        <f t="shared" si="27"/>
        <v>-1.7803138693484044E-5</v>
      </c>
      <c r="H54" s="6">
        <f t="shared" si="28"/>
        <v>2.4414062499977796E-5</v>
      </c>
    </row>
    <row r="55" spans="1:8" x14ac:dyDescent="0.3">
      <c r="A55">
        <v>13</v>
      </c>
      <c r="B55" s="5">
        <f>D54</f>
        <v>1.8954833984374999</v>
      </c>
      <c r="C55" s="5">
        <f>C54</f>
        <v>1.8955078124999998</v>
      </c>
      <c r="D55" s="3">
        <f t="shared" si="24"/>
        <v>1.8954956054687497</v>
      </c>
      <c r="E55" s="3">
        <f t="shared" si="25"/>
        <v>-1.7803138693484044E-5</v>
      </c>
      <c r="F55" s="3">
        <f t="shared" si="26"/>
        <v>2.2188257430943992E-5</v>
      </c>
      <c r="G55" s="3">
        <f t="shared" si="27"/>
        <v>2.1924181432542156E-6</v>
      </c>
      <c r="H55" s="6">
        <f t="shared" si="28"/>
        <v>1.2207031249933387E-5</v>
      </c>
    </row>
    <row r="56" spans="1:8" x14ac:dyDescent="0.3">
      <c r="A56">
        <v>14</v>
      </c>
      <c r="B56" s="5">
        <f>B55</f>
        <v>1.8954833984374999</v>
      </c>
      <c r="C56" s="5">
        <f>D55</f>
        <v>1.8954956054687497</v>
      </c>
      <c r="D56" s="3">
        <f t="shared" si="24"/>
        <v>1.8954895019531248</v>
      </c>
      <c r="E56" s="3">
        <f t="shared" si="25"/>
        <v>-1.7803138693484044E-5</v>
      </c>
      <c r="F56" s="3">
        <f t="shared" si="26"/>
        <v>2.1924181432542156E-6</v>
      </c>
      <c r="G56" s="3">
        <f t="shared" si="27"/>
        <v>-7.8053955814283427E-6</v>
      </c>
      <c r="H56" s="6">
        <f t="shared" si="28"/>
        <v>6.1035156249111822E-6</v>
      </c>
    </row>
    <row r="59" spans="1:8" x14ac:dyDescent="0.3">
      <c r="B59" t="s">
        <v>17</v>
      </c>
    </row>
    <row r="61" spans="1:8" x14ac:dyDescent="0.3">
      <c r="B61" s="3" t="s">
        <v>0</v>
      </c>
      <c r="C61" s="3" t="s">
        <v>1</v>
      </c>
      <c r="D61" s="3" t="s">
        <v>2</v>
      </c>
      <c r="E61" s="3" t="s">
        <v>3</v>
      </c>
      <c r="F61" s="3" t="s">
        <v>4</v>
      </c>
      <c r="G61" s="3" t="s">
        <v>5</v>
      </c>
      <c r="H61" s="3" t="s">
        <v>16</v>
      </c>
    </row>
    <row r="62" spans="1:8" x14ac:dyDescent="0.3">
      <c r="B62" s="3">
        <v>1.5</v>
      </c>
      <c r="C62" s="3">
        <v>1.9</v>
      </c>
      <c r="D62" s="3">
        <f>(B62+C62)/2</f>
        <v>1.7</v>
      </c>
      <c r="E62" s="3">
        <f>B62 - TAN(B62)</f>
        <v>-12.601419947171719</v>
      </c>
      <c r="F62" s="3">
        <f t="shared" ref="F62:G62" si="29">C62 - TAN(C62)</f>
        <v>4.8270975146777735</v>
      </c>
      <c r="G62" s="3">
        <f t="shared" si="29"/>
        <v>9.3966021394591603</v>
      </c>
      <c r="H62" s="3">
        <f>(C62-B62)/2</f>
        <v>0.19999999999999996</v>
      </c>
    </row>
    <row r="63" spans="1:8" x14ac:dyDescent="0.3">
      <c r="B63" s="3">
        <f>B62</f>
        <v>1.5</v>
      </c>
      <c r="C63" s="3">
        <f>D62</f>
        <v>1.7</v>
      </c>
      <c r="D63" s="3">
        <f>(B63+C63)/2</f>
        <v>1.6</v>
      </c>
      <c r="E63" s="3">
        <f t="shared" ref="E63:E75" si="30">B63 - TAN(B63)</f>
        <v>-12.601419947171719</v>
      </c>
      <c r="F63" s="3">
        <f t="shared" ref="F63:F75" si="31">C63 - TAN(C63)</f>
        <v>9.3966021394591603</v>
      </c>
      <c r="G63" s="3">
        <f t="shared" ref="G63:G75" si="32">D63 - TAN(D63)</f>
        <v>35.832532735557315</v>
      </c>
      <c r="H63" s="3">
        <f t="shared" ref="H63:H67" si="33">(C63-B63)/2</f>
        <v>9.9999999999999978E-2</v>
      </c>
    </row>
    <row r="64" spans="1:8" x14ac:dyDescent="0.3">
      <c r="B64" s="3">
        <f>B63</f>
        <v>1.5</v>
      </c>
      <c r="C64" s="3">
        <f>D63</f>
        <v>1.6</v>
      </c>
      <c r="D64" s="3">
        <f t="shared" ref="D64:D67" si="34">(B64+C64)/2</f>
        <v>1.55</v>
      </c>
      <c r="E64" s="3">
        <f t="shared" si="30"/>
        <v>-12.601419947171719</v>
      </c>
      <c r="F64" s="3">
        <f t="shared" si="31"/>
        <v>35.832532735557315</v>
      </c>
      <c r="G64" s="3">
        <f t="shared" si="32"/>
        <v>-46.528482479219072</v>
      </c>
      <c r="H64" s="3">
        <f t="shared" si="33"/>
        <v>5.0000000000000044E-2</v>
      </c>
    </row>
    <row r="65" spans="2:8" x14ac:dyDescent="0.3">
      <c r="B65" s="3">
        <f>D64</f>
        <v>1.55</v>
      </c>
      <c r="C65" s="3">
        <f>C64</f>
        <v>1.6</v>
      </c>
      <c r="D65" s="3">
        <f t="shared" si="34"/>
        <v>1.5750000000000002</v>
      </c>
      <c r="E65" s="3">
        <f t="shared" si="30"/>
        <v>-46.528482479219072</v>
      </c>
      <c r="F65" s="3">
        <f t="shared" si="31"/>
        <v>35.832532735557315</v>
      </c>
      <c r="G65" s="3">
        <f t="shared" si="32"/>
        <v>239.46078724186387</v>
      </c>
      <c r="H65" s="3">
        <f t="shared" si="33"/>
        <v>2.5000000000000022E-2</v>
      </c>
    </row>
    <row r="66" spans="2:8" x14ac:dyDescent="0.3">
      <c r="B66" s="3">
        <f>B65</f>
        <v>1.55</v>
      </c>
      <c r="C66" s="3">
        <f>D65</f>
        <v>1.5750000000000002</v>
      </c>
      <c r="D66" s="3">
        <f t="shared" si="34"/>
        <v>1.5625</v>
      </c>
      <c r="E66" s="3">
        <f t="shared" si="30"/>
        <v>-46.528482479219072</v>
      </c>
      <c r="F66" s="3">
        <f t="shared" si="31"/>
        <v>239.46078724186387</v>
      </c>
      <c r="G66" s="3">
        <f t="shared" si="32"/>
        <v>-118.97000572254261</v>
      </c>
      <c r="H66" s="3">
        <f t="shared" si="33"/>
        <v>1.2500000000000067E-2</v>
      </c>
    </row>
    <row r="67" spans="2:8" x14ac:dyDescent="0.3">
      <c r="B67" s="3">
        <f>D66</f>
        <v>1.5625</v>
      </c>
      <c r="C67" s="3">
        <f>C66</f>
        <v>1.5750000000000002</v>
      </c>
      <c r="D67" s="3">
        <f t="shared" si="34"/>
        <v>1.5687500000000001</v>
      </c>
      <c r="E67" s="3">
        <f t="shared" si="30"/>
        <v>-118.97000572254261</v>
      </c>
      <c r="F67" s="3">
        <f t="shared" si="31"/>
        <v>239.46078724186387</v>
      </c>
      <c r="G67" s="3">
        <f t="shared" si="32"/>
        <v>-487.111067258802</v>
      </c>
      <c r="H67" s="3">
        <f t="shared" si="33"/>
        <v>6.2500000000000888E-3</v>
      </c>
    </row>
    <row r="68" spans="2:8" x14ac:dyDescent="0.3">
      <c r="B68" s="3">
        <f>D67</f>
        <v>1.5687500000000001</v>
      </c>
      <c r="C68" s="3">
        <f>C67</f>
        <v>1.5750000000000002</v>
      </c>
      <c r="D68" s="3">
        <f>(B68+C68)/2</f>
        <v>1.5718750000000001</v>
      </c>
      <c r="E68" s="3">
        <f t="shared" si="30"/>
        <v>-487.111067258802</v>
      </c>
      <c r="F68" s="3">
        <f t="shared" si="31"/>
        <v>239.46078724186387</v>
      </c>
      <c r="G68" s="3">
        <f t="shared" si="32"/>
        <v>928.63635330852651</v>
      </c>
      <c r="H68" s="3">
        <f>(C68-B68)/2</f>
        <v>3.1250000000000444E-3</v>
      </c>
    </row>
    <row r="69" spans="2:8" x14ac:dyDescent="0.3">
      <c r="B69" s="3">
        <f>B68</f>
        <v>1.5687500000000001</v>
      </c>
      <c r="C69" s="3">
        <f>D68</f>
        <v>1.5718750000000001</v>
      </c>
      <c r="D69" s="3">
        <f>(B69+C69)/2</f>
        <v>1.5703125</v>
      </c>
      <c r="E69" s="3">
        <f t="shared" si="30"/>
        <v>-487.111067258802</v>
      </c>
      <c r="F69" s="3">
        <f t="shared" si="31"/>
        <v>928.63635330852651</v>
      </c>
      <c r="G69" s="3">
        <f t="shared" si="32"/>
        <v>-2065.2848772466036</v>
      </c>
      <c r="H69" s="3">
        <f>(C69-B69)/2</f>
        <v>1.5625000000000222E-3</v>
      </c>
    </row>
    <row r="70" spans="2:8" x14ac:dyDescent="0.3">
      <c r="B70" s="3">
        <f>D69</f>
        <v>1.5703125</v>
      </c>
      <c r="C70" s="3">
        <f>C69</f>
        <v>1.5718750000000001</v>
      </c>
      <c r="D70" s="3">
        <f>(B70+C70)/2</f>
        <v>1.5710937500000002</v>
      </c>
      <c r="E70" s="3">
        <f t="shared" si="30"/>
        <v>-2065.2848772466036</v>
      </c>
      <c r="F70" s="3">
        <f t="shared" si="31"/>
        <v>928.63635330852651</v>
      </c>
      <c r="G70" s="3">
        <f t="shared" si="32"/>
        <v>3363.7834341252583</v>
      </c>
      <c r="H70" s="3">
        <f>(C70-B70)/2</f>
        <v>7.8125000000006661E-4</v>
      </c>
    </row>
    <row r="71" spans="2:8" x14ac:dyDescent="0.3">
      <c r="B71" s="3">
        <f>B70</f>
        <v>1.5703125</v>
      </c>
      <c r="C71" s="3">
        <f>D70</f>
        <v>1.5710937500000002</v>
      </c>
      <c r="D71" s="3">
        <f>(B71+C71)/2</f>
        <v>1.5707031250000001</v>
      </c>
      <c r="E71" s="3">
        <f t="shared" si="30"/>
        <v>-2065.2848772466036</v>
      </c>
      <c r="F71" s="3">
        <f t="shared" si="31"/>
        <v>3363.7834341252583</v>
      </c>
      <c r="G71" s="3">
        <f t="shared" si="32"/>
        <v>-10727.836366928126</v>
      </c>
      <c r="H71" s="6">
        <f>(C71-B71)/2</f>
        <v>3.9062500000008882E-4</v>
      </c>
    </row>
    <row r="72" spans="2:8" x14ac:dyDescent="0.3">
      <c r="B72" s="3">
        <f>D71</f>
        <v>1.5707031250000001</v>
      </c>
      <c r="C72" s="3">
        <f>C71</f>
        <v>1.5710937500000002</v>
      </c>
      <c r="D72" s="3">
        <f t="shared" ref="D72:D75" si="35">(B72+C72)/2</f>
        <v>1.5708984375000001</v>
      </c>
      <c r="E72" s="3">
        <f t="shared" si="30"/>
        <v>-10727.836366928126</v>
      </c>
      <c r="F72" s="3">
        <f t="shared" si="31"/>
        <v>3363.7834341252583</v>
      </c>
      <c r="G72" s="3">
        <f t="shared" si="32"/>
        <v>9794.8633403095391</v>
      </c>
      <c r="H72" s="6">
        <f t="shared" ref="H72:H75" si="36">(C72-B72)/2</f>
        <v>1.9531250000004441E-4</v>
      </c>
    </row>
    <row r="73" spans="2:8" x14ac:dyDescent="0.3">
      <c r="B73" s="3">
        <f>B72</f>
        <v>1.5707031250000001</v>
      </c>
      <c r="C73" s="3">
        <f>D72</f>
        <v>1.5708984375000001</v>
      </c>
      <c r="D73" s="3">
        <f t="shared" si="35"/>
        <v>1.57080078125</v>
      </c>
      <c r="E73" s="3">
        <f t="shared" si="30"/>
        <v>-10727.836366928126</v>
      </c>
      <c r="F73" s="3">
        <f t="shared" si="31"/>
        <v>9794.8633403095391</v>
      </c>
      <c r="G73" s="3">
        <f t="shared" si="32"/>
        <v>224495.92011736278</v>
      </c>
      <c r="H73" s="6">
        <f t="shared" si="36"/>
        <v>9.7656250000022204E-5</v>
      </c>
    </row>
    <row r="74" spans="2:8" x14ac:dyDescent="0.3">
      <c r="B74" s="3">
        <f>B73</f>
        <v>1.5707031250000001</v>
      </c>
      <c r="C74" s="3">
        <f>D73</f>
        <v>1.57080078125</v>
      </c>
      <c r="D74" s="3">
        <f t="shared" si="35"/>
        <v>1.570751953125</v>
      </c>
      <c r="E74" s="3">
        <f t="shared" si="30"/>
        <v>-10727.836366928126</v>
      </c>
      <c r="F74" s="3">
        <f t="shared" si="31"/>
        <v>224495.92011736278</v>
      </c>
      <c r="G74" s="3">
        <f t="shared" si="32"/>
        <v>-22534.315995174995</v>
      </c>
      <c r="H74" s="6">
        <f t="shared" si="36"/>
        <v>4.8828124999955591E-5</v>
      </c>
    </row>
    <row r="75" spans="2:8" x14ac:dyDescent="0.3">
      <c r="B75" s="3">
        <f>D74</f>
        <v>1.570751953125</v>
      </c>
      <c r="C75" s="3">
        <f>C74</f>
        <v>1.57080078125</v>
      </c>
      <c r="D75" s="3">
        <f t="shared" si="35"/>
        <v>1.5707763671874999</v>
      </c>
      <c r="E75" s="3">
        <f t="shared" si="30"/>
        <v>-22534.315995174995</v>
      </c>
      <c r="F75" s="3">
        <f t="shared" si="31"/>
        <v>224495.92011736278</v>
      </c>
      <c r="G75" s="3">
        <f t="shared" si="32"/>
        <v>-50099.61508323715</v>
      </c>
      <c r="H75" s="6">
        <f t="shared" si="36"/>
        <v>2.4414062499977796E-5</v>
      </c>
    </row>
    <row r="76" spans="2:8" x14ac:dyDescent="0.3">
      <c r="B76" s="3">
        <f>D75</f>
        <v>1.5707763671874999</v>
      </c>
      <c r="C76" s="3">
        <f>C75</f>
        <v>1.57080078125</v>
      </c>
      <c r="D76" s="3">
        <f t="shared" ref="D76" si="37">(B76+C76)/2</f>
        <v>1.57078857421875</v>
      </c>
      <c r="E76" s="3">
        <f t="shared" ref="E76" si="38">B76 - TAN(B76)</f>
        <v>-50099.61508323715</v>
      </c>
      <c r="F76" s="3">
        <f t="shared" ref="F76" si="39">C76 - TAN(C76)</f>
        <v>224495.92011736278</v>
      </c>
      <c r="G76" s="3">
        <f t="shared" ref="G76" si="40">D76 - TAN(D76)</f>
        <v>-128987.81042638072</v>
      </c>
      <c r="H76" s="6">
        <f t="shared" ref="H76" si="41">(C76-B76)/2</f>
        <v>1.2207031250044409E-5</v>
      </c>
    </row>
    <row r="77" spans="2:8" x14ac:dyDescent="0.3">
      <c r="B77" s="3">
        <f>D76</f>
        <v>1.57078857421875</v>
      </c>
      <c r="C77" s="3">
        <f>C76</f>
        <v>1.57080078125</v>
      </c>
      <c r="D77" s="3">
        <f t="shared" ref="D77" si="42">(B77+C77)/2</f>
        <v>1.5707946777343751</v>
      </c>
      <c r="E77" s="3">
        <f t="shared" ref="E77" si="43">B77 - TAN(B77)</f>
        <v>-128987.81042638072</v>
      </c>
      <c r="F77" s="3">
        <f t="shared" ref="F77" si="44">C77 - TAN(C77)</f>
        <v>224495.92011736278</v>
      </c>
      <c r="G77" s="3">
        <f t="shared" ref="G77" si="45">D77 - TAN(D77)</f>
        <v>-606404.31118655275</v>
      </c>
      <c r="H77" s="6">
        <f t="shared" ref="H77" si="46">(C77-B77)/2</f>
        <v>6.1035156250222045E-6</v>
      </c>
    </row>
    <row r="80" spans="2:8" x14ac:dyDescent="0.3">
      <c r="B80" t="s">
        <v>18</v>
      </c>
    </row>
    <row r="82" spans="2:8" x14ac:dyDescent="0.3">
      <c r="B82" s="3" t="s">
        <v>0</v>
      </c>
      <c r="C82" s="3" t="s">
        <v>1</v>
      </c>
      <c r="D82" s="3" t="s">
        <v>2</v>
      </c>
      <c r="E82" s="3" t="s">
        <v>3</v>
      </c>
      <c r="F82" s="3" t="s">
        <v>4</v>
      </c>
      <c r="G82" s="3" t="s">
        <v>5</v>
      </c>
      <c r="H82" s="3" t="s">
        <v>19</v>
      </c>
    </row>
    <row r="83" spans="2:8" x14ac:dyDescent="0.3">
      <c r="B83" s="3">
        <v>-2</v>
      </c>
      <c r="C83" s="3">
        <v>0</v>
      </c>
      <c r="D83" s="3">
        <f>(B83+C83)/2</f>
        <v>-1</v>
      </c>
      <c r="E83" s="3">
        <f>B83^2 - 1 - EXP((1-B83^2))</f>
        <v>2.9502129316321359</v>
      </c>
      <c r="F83" s="3">
        <f t="shared" ref="F83:G83" si="47">C83^2 - 1 - EXP((1-C83^2))</f>
        <v>-3.7182818284590451</v>
      </c>
      <c r="G83" s="3">
        <f t="shared" si="47"/>
        <v>-1</v>
      </c>
      <c r="H83" s="3">
        <f>(C83-B83)/2</f>
        <v>1</v>
      </c>
    </row>
    <row r="84" spans="2:8" x14ac:dyDescent="0.3">
      <c r="B84" s="3">
        <f>B83</f>
        <v>-2</v>
      </c>
      <c r="C84" s="3">
        <f>D83</f>
        <v>-1</v>
      </c>
      <c r="D84" s="3">
        <f>(B84+C84)/2</f>
        <v>-1.5</v>
      </c>
      <c r="E84" s="3">
        <f t="shared" ref="E84:E93" si="48">B84^2 - 1 - EXP((1-B84^2))</f>
        <v>2.9502129316321359</v>
      </c>
      <c r="F84" s="3">
        <f t="shared" ref="F84:F93" si="49">C84^2 - 1 - EXP((1-C84^2))</f>
        <v>-1</v>
      </c>
      <c r="G84" s="3">
        <f t="shared" ref="G84:G93" si="50">D84^2 - 1 - EXP((1-D84^2))</f>
        <v>0.96349520313980985</v>
      </c>
      <c r="H84" s="3">
        <f t="shared" ref="H84:H88" si="51">(C84-B84)/2</f>
        <v>0.5</v>
      </c>
    </row>
    <row r="85" spans="2:8" x14ac:dyDescent="0.3">
      <c r="B85" s="3">
        <f>D84</f>
        <v>-1.5</v>
      </c>
      <c r="C85" s="3">
        <f>C84</f>
        <v>-1</v>
      </c>
      <c r="D85" s="3">
        <f t="shared" ref="D85:D88" si="52">(B85+C85)/2</f>
        <v>-1.25</v>
      </c>
      <c r="E85" s="3">
        <f t="shared" si="48"/>
        <v>0.96349520313980985</v>
      </c>
      <c r="F85" s="3">
        <f t="shared" si="49"/>
        <v>-1</v>
      </c>
      <c r="G85" s="3">
        <f t="shared" si="50"/>
        <v>-7.2828247309230099E-3</v>
      </c>
      <c r="H85" s="3">
        <f t="shared" si="51"/>
        <v>0.25</v>
      </c>
    </row>
    <row r="86" spans="2:8" x14ac:dyDescent="0.3">
      <c r="B86" s="3">
        <f>B85</f>
        <v>-1.5</v>
      </c>
      <c r="C86" s="3">
        <f>D85</f>
        <v>-1.25</v>
      </c>
      <c r="D86" s="3">
        <f t="shared" si="52"/>
        <v>-1.375</v>
      </c>
      <c r="E86" s="3">
        <f t="shared" si="48"/>
        <v>0.96349520313980985</v>
      </c>
      <c r="F86" s="3">
        <f t="shared" si="49"/>
        <v>-7.2828247309230099E-3</v>
      </c>
      <c r="G86" s="3">
        <f t="shared" si="50"/>
        <v>0.48022582690363003</v>
      </c>
      <c r="H86" s="3">
        <f t="shared" si="51"/>
        <v>0.125</v>
      </c>
    </row>
    <row r="87" spans="2:8" x14ac:dyDescent="0.3">
      <c r="B87" s="3">
        <f t="shared" ref="B87:B93" si="53">D86</f>
        <v>-1.375</v>
      </c>
      <c r="C87" s="3">
        <f t="shared" ref="C87:C93" si="54">C86</f>
        <v>-1.25</v>
      </c>
      <c r="D87" s="3">
        <f t="shared" si="52"/>
        <v>-1.3125</v>
      </c>
      <c r="E87" s="3">
        <f t="shared" si="48"/>
        <v>0.48022582690363003</v>
      </c>
      <c r="F87" s="3">
        <f t="shared" si="49"/>
        <v>-7.2828247309230099E-3</v>
      </c>
      <c r="G87" s="3">
        <f t="shared" si="50"/>
        <v>0.23719521405913302</v>
      </c>
      <c r="H87" s="3">
        <f t="shared" si="51"/>
        <v>6.25E-2</v>
      </c>
    </row>
    <row r="88" spans="2:8" x14ac:dyDescent="0.3">
      <c r="B88" s="3">
        <f t="shared" si="53"/>
        <v>-1.3125</v>
      </c>
      <c r="C88" s="3">
        <f t="shared" si="54"/>
        <v>-1.25</v>
      </c>
      <c r="D88" s="3">
        <f t="shared" si="52"/>
        <v>-1.28125</v>
      </c>
      <c r="E88" s="3">
        <f t="shared" si="48"/>
        <v>0.23719521405913302</v>
      </c>
      <c r="F88" s="3">
        <f t="shared" si="49"/>
        <v>-7.2828247309230099E-3</v>
      </c>
      <c r="G88" s="3">
        <f t="shared" si="50"/>
        <v>0.11515295433753148</v>
      </c>
      <c r="H88" s="3">
        <f t="shared" si="51"/>
        <v>3.125E-2</v>
      </c>
    </row>
    <row r="89" spans="2:8" x14ac:dyDescent="0.3">
      <c r="B89" s="3">
        <f t="shared" si="53"/>
        <v>-1.28125</v>
      </c>
      <c r="C89" s="3">
        <f t="shared" si="54"/>
        <v>-1.25</v>
      </c>
      <c r="D89" s="3">
        <f>(B89+C89)/2</f>
        <v>-1.265625</v>
      </c>
      <c r="E89" s="3">
        <f t="shared" si="48"/>
        <v>0.11515295433753148</v>
      </c>
      <c r="F89" s="3">
        <f t="shared" si="49"/>
        <v>-7.2828247309230099E-3</v>
      </c>
      <c r="G89" s="3">
        <f t="shared" si="50"/>
        <v>5.3985614820375671E-2</v>
      </c>
      <c r="H89" s="3">
        <f>(C89-B89)/2</f>
        <v>1.5625E-2</v>
      </c>
    </row>
    <row r="90" spans="2:8" x14ac:dyDescent="0.3">
      <c r="B90" s="3">
        <f t="shared" si="53"/>
        <v>-1.265625</v>
      </c>
      <c r="C90" s="3">
        <f t="shared" si="54"/>
        <v>-1.25</v>
      </c>
      <c r="D90" s="3">
        <f>(B90+C90)/2</f>
        <v>-1.2578125</v>
      </c>
      <c r="E90" s="3">
        <f t="shared" si="48"/>
        <v>5.3985614820375671E-2</v>
      </c>
      <c r="F90" s="3">
        <f t="shared" si="49"/>
        <v>-7.2828247309230099E-3</v>
      </c>
      <c r="G90" s="3">
        <f t="shared" si="50"/>
        <v>2.3364160964937208E-2</v>
      </c>
      <c r="H90" s="3">
        <f>(C90-B90)/2</f>
        <v>7.8125E-3</v>
      </c>
    </row>
    <row r="91" spans="2:8" x14ac:dyDescent="0.3">
      <c r="B91" s="3">
        <f t="shared" si="53"/>
        <v>-1.2578125</v>
      </c>
      <c r="C91" s="3">
        <f t="shared" si="54"/>
        <v>-1.25</v>
      </c>
      <c r="D91" s="3">
        <f>(B91+C91)/2</f>
        <v>-1.25390625</v>
      </c>
      <c r="E91" s="3">
        <f t="shared" si="48"/>
        <v>2.3364160964937208E-2</v>
      </c>
      <c r="F91" s="3">
        <f t="shared" si="49"/>
        <v>-7.2828247309230099E-3</v>
      </c>
      <c r="G91" s="3">
        <f t="shared" si="50"/>
        <v>8.0438729592572367E-3</v>
      </c>
      <c r="H91" s="3">
        <f>(C91-B91)/2</f>
        <v>3.90625E-3</v>
      </c>
    </row>
    <row r="92" spans="2:8" x14ac:dyDescent="0.3">
      <c r="B92" s="3">
        <f t="shared" si="53"/>
        <v>-1.25390625</v>
      </c>
      <c r="C92" s="3">
        <f t="shared" si="54"/>
        <v>-1.25</v>
      </c>
      <c r="D92" s="3">
        <f>(B92+C92)/2</f>
        <v>-1.251953125</v>
      </c>
      <c r="E92" s="3">
        <f t="shared" si="48"/>
        <v>8.0438729592572367E-3</v>
      </c>
      <c r="F92" s="3">
        <f t="shared" si="49"/>
        <v>-7.2828247309230099E-3</v>
      </c>
      <c r="G92" s="3">
        <f t="shared" si="50"/>
        <v>3.8132682410485508E-4</v>
      </c>
      <c r="H92" s="6">
        <f>(C92-B92)/2</f>
        <v>1.953125E-3</v>
      </c>
    </row>
    <row r="93" spans="2:8" x14ac:dyDescent="0.3">
      <c r="B93" s="3">
        <f t="shared" si="53"/>
        <v>-1.251953125</v>
      </c>
      <c r="C93" s="3">
        <f t="shared" si="54"/>
        <v>-1.25</v>
      </c>
      <c r="D93" s="3">
        <f t="shared" ref="D93" si="55">(B93+C93)/2</f>
        <v>-1.2509765625</v>
      </c>
      <c r="E93" s="3">
        <f t="shared" si="48"/>
        <v>3.8132682410485508E-4</v>
      </c>
      <c r="F93" s="3">
        <f t="shared" si="49"/>
        <v>-7.2828247309230099E-3</v>
      </c>
      <c r="G93" s="3">
        <f t="shared" si="50"/>
        <v>-3.4505480992705895E-3</v>
      </c>
      <c r="H93" s="6">
        <f t="shared" ref="H93" si="56">(C93-B93)/2</f>
        <v>9.765625E-4</v>
      </c>
    </row>
    <row r="96" spans="2:8" x14ac:dyDescent="0.3">
      <c r="B96" t="s">
        <v>20</v>
      </c>
    </row>
    <row r="98" spans="2:8" x14ac:dyDescent="0.3"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3" t="s">
        <v>5</v>
      </c>
      <c r="H98" s="3" t="s">
        <v>19</v>
      </c>
    </row>
    <row r="99" spans="2:8" x14ac:dyDescent="0.3">
      <c r="B99" s="3">
        <v>-1.5</v>
      </c>
      <c r="C99" s="3">
        <v>2.5</v>
      </c>
      <c r="D99" s="3">
        <f>(B99+C99)/2</f>
        <v>0.5</v>
      </c>
      <c r="E99" s="3">
        <f>(B99+2)*(B99+1)^2*B99*(B99-1)^3*(B99-2)</f>
        <v>-10.25390625</v>
      </c>
      <c r="F99" s="3">
        <f t="shared" ref="F99:G99" si="57">(C99+2)*(C99+1)^2*C99*(C99-1)^3*(C99-2)</f>
        <v>232.55859375</v>
      </c>
      <c r="G99" s="3">
        <f t="shared" si="57"/>
        <v>0.52734375</v>
      </c>
      <c r="H99" s="3">
        <f>(C99-B99)/2</f>
        <v>2</v>
      </c>
    </row>
    <row r="100" spans="2:8" x14ac:dyDescent="0.3">
      <c r="B100" s="3">
        <f>B99</f>
        <v>-1.5</v>
      </c>
      <c r="C100" s="3">
        <f>D99</f>
        <v>0.5</v>
      </c>
      <c r="D100" s="3">
        <f>(B100+C100)/2</f>
        <v>-0.5</v>
      </c>
      <c r="E100" s="3">
        <f t="shared" ref="E100:E101" si="58">(B100+2)*(B100+1)^2*B100*(B100-1)^3*(B100-2)</f>
        <v>-10.25390625</v>
      </c>
      <c r="F100" s="3">
        <f t="shared" ref="F100:F101" si="59">(C100+2)*(C100+1)^2*C100*(C100-1)^3*(C100-2)</f>
        <v>0.52734375</v>
      </c>
      <c r="G100" s="3">
        <f t="shared" ref="G100:G101" si="60">(D100+2)*(D100+1)^2*D100*(D100-1)^3*(D100-2)</f>
        <v>-1.58203125</v>
      </c>
      <c r="H100" s="3">
        <f t="shared" ref="H100:H101" si="61">(C100-B100)/2</f>
        <v>1</v>
      </c>
    </row>
    <row r="101" spans="2:8" x14ac:dyDescent="0.3">
      <c r="B101" s="3">
        <f>D100</f>
        <v>-0.5</v>
      </c>
      <c r="C101" s="3">
        <f>C100</f>
        <v>0.5</v>
      </c>
      <c r="D101" s="3">
        <f t="shared" ref="D101" si="62">(B101+C101)/2</f>
        <v>0</v>
      </c>
      <c r="E101" s="3">
        <f t="shared" si="58"/>
        <v>-1.58203125</v>
      </c>
      <c r="F101" s="3">
        <f t="shared" si="59"/>
        <v>0.52734375</v>
      </c>
      <c r="G101" s="3">
        <f t="shared" si="60"/>
        <v>0</v>
      </c>
      <c r="H101" s="3">
        <f t="shared" si="61"/>
        <v>0.5</v>
      </c>
    </row>
    <row r="104" spans="2:8" x14ac:dyDescent="0.3">
      <c r="B104" s="3" t="s">
        <v>0</v>
      </c>
      <c r="C104" s="3" t="s">
        <v>1</v>
      </c>
      <c r="D104" s="3" t="s">
        <v>2</v>
      </c>
      <c r="E104" s="3" t="s">
        <v>3</v>
      </c>
      <c r="F104" s="3" t="s">
        <v>4</v>
      </c>
      <c r="G104" s="3" t="s">
        <v>5</v>
      </c>
      <c r="H104" s="3" t="s">
        <v>19</v>
      </c>
    </row>
    <row r="105" spans="2:8" x14ac:dyDescent="0.3">
      <c r="B105" s="4">
        <v>-0.5</v>
      </c>
      <c r="C105" s="4">
        <v>2.4</v>
      </c>
      <c r="D105" s="4">
        <f>(B105+C105)/2</f>
        <v>0.95</v>
      </c>
      <c r="E105" s="4">
        <f>(B105+2)*(B105+1)^2*B105*(B105-1)^3*(B105-2)</f>
        <v>-1.58203125</v>
      </c>
      <c r="F105" s="4">
        <f t="shared" ref="F105" si="63">(C105+2)*(C105+1)^2*C105*(C105-1)^3*(C105-2)</f>
        <v>133.98798335999993</v>
      </c>
      <c r="G105" s="4">
        <f t="shared" ref="G105" si="64">(D105+2)*(D105+1)^2*D105*(D105-1)^3*(D105-2)</f>
        <v>1.3986664453125037E-3</v>
      </c>
      <c r="H105" s="4">
        <f>(C105-B105)/2</f>
        <v>1.45</v>
      </c>
    </row>
    <row r="106" spans="2:8" x14ac:dyDescent="0.3">
      <c r="B106" s="4">
        <f>IF(E105*G105&gt;0,D105,B105)</f>
        <v>-0.5</v>
      </c>
      <c r="C106" s="4">
        <f t="shared" ref="C106:C111" si="65">IF(E105*G105&lt;0,D105,C105)</f>
        <v>0.95</v>
      </c>
      <c r="D106" s="4">
        <f t="shared" ref="D106:D118" si="66">(B106+C106)/2</f>
        <v>0.22499999999999998</v>
      </c>
      <c r="E106" s="4">
        <f t="shared" ref="E106:E118" si="67">(B106+2)*(B106+1)^2*B106*(B106-1)^3*(B106-2)</f>
        <v>-1.58203125</v>
      </c>
      <c r="F106" s="4">
        <f t="shared" ref="F106:F118" si="68">(C106+2)*(C106+1)^2*C106*(C106-1)^3*(C106-2)</f>
        <v>1.3986664453125037E-3</v>
      </c>
      <c r="G106" s="4">
        <f t="shared" ref="G106:G118" si="69">(D106+2)*(D106+1)^2*D106*(D106-1)^3*(D106-2)</f>
        <v>0.62070919042373673</v>
      </c>
      <c r="H106" s="4">
        <f t="shared" ref="H106:H118" si="70">(C106-B106)/2</f>
        <v>0.72499999999999998</v>
      </c>
    </row>
    <row r="107" spans="2:8" x14ac:dyDescent="0.3">
      <c r="B107" s="4">
        <f t="shared" ref="B107:B111" si="71">IF(E106*G106&gt;0,D106,B106)</f>
        <v>-0.5</v>
      </c>
      <c r="C107" s="4">
        <f t="shared" si="65"/>
        <v>0.22499999999999998</v>
      </c>
      <c r="D107" s="4">
        <f>(B107+C107)/2</f>
        <v>-0.13750000000000001</v>
      </c>
      <c r="E107" s="4">
        <f>(B107+2)*(B107+1)^2*B107*(B107-1)^3*(B107-2)</f>
        <v>-1.58203125</v>
      </c>
      <c r="F107" s="4">
        <f t="shared" si="68"/>
        <v>0.62070919042373673</v>
      </c>
      <c r="G107" s="4">
        <f t="shared" si="69"/>
        <v>-0.59934588303675607</v>
      </c>
      <c r="H107" s="4">
        <f>(C107-B107)/2</f>
        <v>0.36249999999999999</v>
      </c>
    </row>
    <row r="108" spans="2:8" x14ac:dyDescent="0.3">
      <c r="B108" s="4">
        <f t="shared" si="71"/>
        <v>-0.13750000000000001</v>
      </c>
      <c r="C108" s="4">
        <f t="shared" si="65"/>
        <v>0.22499999999999998</v>
      </c>
      <c r="D108" s="4">
        <f>(B108+C108)/2</f>
        <v>4.3749999999999983E-2</v>
      </c>
      <c r="E108" s="4">
        <f t="shared" si="67"/>
        <v>-0.59934588303675607</v>
      </c>
      <c r="F108" s="4">
        <f>(C108+2)*(C108+1)^2*C108*(C108-1)^3*(C108-2)</f>
        <v>0.62070919042373673</v>
      </c>
      <c r="G108" s="4">
        <f t="shared" si="69"/>
        <v>0.16662397994423167</v>
      </c>
      <c r="H108" s="4">
        <f>(C108-B108)/2</f>
        <v>0.18124999999999999</v>
      </c>
    </row>
    <row r="109" spans="2:8" x14ac:dyDescent="0.3">
      <c r="B109" s="4">
        <f t="shared" si="71"/>
        <v>-0.13750000000000001</v>
      </c>
      <c r="C109" s="4">
        <f t="shared" si="65"/>
        <v>4.3749999999999983E-2</v>
      </c>
      <c r="D109" s="4">
        <f t="shared" si="66"/>
        <v>-4.6875000000000014E-2</v>
      </c>
      <c r="E109" s="4">
        <f t="shared" si="67"/>
        <v>-0.59934588303675607</v>
      </c>
      <c r="F109" s="4">
        <f t="shared" si="68"/>
        <v>0.16662397994423167</v>
      </c>
      <c r="G109" s="4">
        <f t="shared" si="69"/>
        <v>-0.19532006027622734</v>
      </c>
      <c r="H109" s="4">
        <f t="shared" si="70"/>
        <v>9.0624999999999997E-2</v>
      </c>
    </row>
    <row r="110" spans="2:8" x14ac:dyDescent="0.3">
      <c r="B110" s="4">
        <f t="shared" si="71"/>
        <v>-4.6875000000000014E-2</v>
      </c>
      <c r="C110" s="4">
        <f t="shared" si="65"/>
        <v>4.3749999999999983E-2</v>
      </c>
      <c r="D110" s="4">
        <f t="shared" si="66"/>
        <v>-1.5625000000000153E-3</v>
      </c>
      <c r="E110" s="4">
        <f t="shared" si="67"/>
        <v>-0.19532006027622734</v>
      </c>
      <c r="F110" s="4">
        <f t="shared" si="68"/>
        <v>0.16662397994423167</v>
      </c>
      <c r="G110" s="4">
        <f t="shared" si="69"/>
        <v>-6.2597312391364564E-3</v>
      </c>
      <c r="H110" s="4">
        <f t="shared" si="70"/>
        <v>4.5312499999999999E-2</v>
      </c>
    </row>
    <row r="111" spans="2:8" x14ac:dyDescent="0.3">
      <c r="B111" s="4">
        <f t="shared" si="71"/>
        <v>-1.5625000000000153E-3</v>
      </c>
      <c r="C111" s="4">
        <f t="shared" si="65"/>
        <v>4.3749999999999983E-2</v>
      </c>
      <c r="D111" s="4">
        <f t="shared" si="66"/>
        <v>2.1093749999999984E-2</v>
      </c>
      <c r="E111" s="4">
        <f>(B111+2)*(B111+1)^2*B111*(B111-1)^3*(B111-2)</f>
        <v>-6.2597312391364564E-3</v>
      </c>
      <c r="F111" s="4">
        <f t="shared" si="68"/>
        <v>0.16662397994423167</v>
      </c>
      <c r="G111" s="4">
        <f>(D111+2)*(D111+1)^2*D111*(D111-1)^3*(D111-2)</f>
        <v>8.2512550892622216E-2</v>
      </c>
      <c r="H111" s="4">
        <f t="shared" si="70"/>
        <v>2.2656249999999999E-2</v>
      </c>
    </row>
    <row r="112" spans="2:8" x14ac:dyDescent="0.3">
      <c r="B112" s="4">
        <f>IF(E111*G111&gt;0,D111,B111)</f>
        <v>-1.5625000000000153E-3</v>
      </c>
      <c r="C112" s="4">
        <f>IF(E111*G111&lt;0,D111,C111)</f>
        <v>2.1093749999999984E-2</v>
      </c>
      <c r="D112" s="4">
        <f t="shared" si="66"/>
        <v>9.7656249999999844E-3</v>
      </c>
      <c r="E112" s="4">
        <f t="shared" si="67"/>
        <v>-6.2597312391364564E-3</v>
      </c>
      <c r="F112" s="4">
        <f t="shared" si="68"/>
        <v>8.2512550892622216E-2</v>
      </c>
      <c r="G112" s="4">
        <f t="shared" si="69"/>
        <v>3.8672730752483557E-2</v>
      </c>
      <c r="H112" s="4">
        <f t="shared" si="70"/>
        <v>1.1328125E-2</v>
      </c>
    </row>
    <row r="113" spans="2:8" x14ac:dyDescent="0.3">
      <c r="B113" s="4">
        <f t="shared" ref="B113:B118" si="72">IF(E112*G112&gt;0,D112,B112)</f>
        <v>-1.5625000000000153E-3</v>
      </c>
      <c r="C113" s="4">
        <f t="shared" ref="C113:C118" si="73">IF(E112*G112&lt;0,D112,C112)</f>
        <v>9.7656249999999844E-3</v>
      </c>
      <c r="D113" s="4">
        <f t="shared" si="66"/>
        <v>4.1015624999999846E-3</v>
      </c>
      <c r="E113" s="4">
        <f t="shared" si="67"/>
        <v>-6.2597312391364564E-3</v>
      </c>
      <c r="F113" s="4">
        <f t="shared" si="68"/>
        <v>3.8672730752483557E-2</v>
      </c>
      <c r="G113" s="4">
        <f t="shared" si="69"/>
        <v>1.6338340295792106E-2</v>
      </c>
      <c r="H113" s="4">
        <f t="shared" si="70"/>
        <v>5.6640624999999998E-3</v>
      </c>
    </row>
    <row r="114" spans="2:8" x14ac:dyDescent="0.3">
      <c r="B114" s="4">
        <f>IF(E113*G113&gt;0,D113,B113)</f>
        <v>-1.5625000000000153E-3</v>
      </c>
      <c r="C114" s="4">
        <f t="shared" si="73"/>
        <v>4.1015624999999846E-3</v>
      </c>
      <c r="D114" s="4">
        <f t="shared" si="66"/>
        <v>1.2695312499999846E-3</v>
      </c>
      <c r="E114" s="4">
        <f t="shared" si="67"/>
        <v>-6.2597312391364564E-3</v>
      </c>
      <c r="F114" s="4">
        <f t="shared" si="68"/>
        <v>1.6338340295792106E-2</v>
      </c>
      <c r="G114" s="4">
        <f t="shared" si="69"/>
        <v>5.0716597699779964E-3</v>
      </c>
      <c r="H114" s="4">
        <f t="shared" si="70"/>
        <v>2.8320312499999999E-3</v>
      </c>
    </row>
    <row r="115" spans="2:8" x14ac:dyDescent="0.3">
      <c r="B115" s="4">
        <f t="shared" si="72"/>
        <v>-1.5625000000000153E-3</v>
      </c>
      <c r="C115" s="4">
        <f t="shared" si="73"/>
        <v>1.2695312499999846E-3</v>
      </c>
      <c r="D115" s="4">
        <f t="shared" si="66"/>
        <v>-1.4648437500001531E-4</v>
      </c>
      <c r="E115" s="4">
        <f t="shared" si="67"/>
        <v>-6.2597312391364564E-3</v>
      </c>
      <c r="F115" s="4">
        <f t="shared" si="68"/>
        <v>5.0716597699779964E-3</v>
      </c>
      <c r="G115" s="4">
        <f t="shared" si="69"/>
        <v>-5.8602330239547137E-4</v>
      </c>
      <c r="H115" s="4">
        <f t="shared" si="70"/>
        <v>1.416015625E-3</v>
      </c>
    </row>
    <row r="116" spans="2:8" x14ac:dyDescent="0.3">
      <c r="B116" s="4">
        <f t="shared" si="72"/>
        <v>-1.4648437500001531E-4</v>
      </c>
      <c r="C116" s="4">
        <f t="shared" si="73"/>
        <v>1.2695312499999846E-3</v>
      </c>
      <c r="D116" s="4">
        <f t="shared" si="66"/>
        <v>5.6152343749998467E-4</v>
      </c>
      <c r="E116" s="4">
        <f t="shared" si="67"/>
        <v>-5.8602330239547137E-4</v>
      </c>
      <c r="F116" s="4">
        <f t="shared" si="68"/>
        <v>5.0716597699779964E-3</v>
      </c>
      <c r="G116" s="4">
        <f t="shared" si="69"/>
        <v>2.244830923133228E-3</v>
      </c>
      <c r="H116" s="4">
        <f>(C116-B116)/2</f>
        <v>7.0800781249999998E-4</v>
      </c>
    </row>
    <row r="117" spans="2:8" x14ac:dyDescent="0.3">
      <c r="B117" s="4">
        <f t="shared" si="72"/>
        <v>-1.4648437500001531E-4</v>
      </c>
      <c r="C117" s="4">
        <f t="shared" si="73"/>
        <v>5.6152343749998467E-4</v>
      </c>
      <c r="D117" s="4">
        <f t="shared" si="66"/>
        <v>2.0751953124998468E-4</v>
      </c>
      <c r="E117" s="4">
        <f t="shared" si="67"/>
        <v>-5.8602330239547137E-4</v>
      </c>
      <c r="F117" s="4">
        <f t="shared" si="68"/>
        <v>2.244830923133228E-3</v>
      </c>
      <c r="G117" s="4">
        <f t="shared" si="69"/>
        <v>8.2990578716297687E-4</v>
      </c>
      <c r="H117" s="4">
        <f t="shared" si="70"/>
        <v>3.5400390624999999E-4</v>
      </c>
    </row>
    <row r="118" spans="2:8" x14ac:dyDescent="0.3">
      <c r="B118" s="4">
        <f t="shared" si="72"/>
        <v>-1.4648437500001531E-4</v>
      </c>
      <c r="C118" s="4">
        <f t="shared" si="73"/>
        <v>2.0751953124998468E-4</v>
      </c>
      <c r="D118" s="4">
        <f t="shared" si="66"/>
        <v>3.0517578124984686E-5</v>
      </c>
      <c r="E118" s="4">
        <f t="shared" si="67"/>
        <v>-5.8602330239547137E-4</v>
      </c>
      <c r="F118" s="4">
        <f t="shared" si="68"/>
        <v>8.2990578716297687E-4</v>
      </c>
      <c r="G118" s="4">
        <f t="shared" si="69"/>
        <v>1.220665869538527E-4</v>
      </c>
      <c r="H118" s="4">
        <f t="shared" si="70"/>
        <v>1.7700195312499999E-4</v>
      </c>
    </row>
    <row r="119" spans="2:8" x14ac:dyDescent="0.3">
      <c r="B119" s="4">
        <f t="shared" ref="B119:B120" si="74">IF(E118*G118&gt;0,D118,B118)</f>
        <v>-1.4648437500001531E-4</v>
      </c>
      <c r="C119" s="4">
        <f t="shared" ref="C119:C120" si="75">IF(E118*G118&lt;0,D118,C118)</f>
        <v>3.0517578124984686E-5</v>
      </c>
      <c r="D119" s="4">
        <f t="shared" ref="D119:D120" si="76">(B119+C119)/2</f>
        <v>-5.7983398437515312E-5</v>
      </c>
      <c r="E119" s="4">
        <f t="shared" ref="E119:E120" si="77">(B119+2)*(B119+1)^2*B119*(B119-1)^3*(B119-2)</f>
        <v>-5.8602330239547137E-4</v>
      </c>
      <c r="F119" s="4">
        <f t="shared" ref="F119:F120" si="78">(C119+2)*(C119+1)^2*C119*(C119-1)^3*(C119-2)</f>
        <v>1.220665869538527E-4</v>
      </c>
      <c r="G119" s="4">
        <f t="shared" ref="G119:G120" si="79">(D119+2)*(D119+1)^2*D119*(D119-1)^3*(D119-2)</f>
        <v>-2.319470402934364E-4</v>
      </c>
      <c r="H119" s="4">
        <f t="shared" ref="H119:H120" si="80">(C119-B119)/2</f>
        <v>8.8500976562499997E-5</v>
      </c>
    </row>
    <row r="120" spans="2:8" x14ac:dyDescent="0.3">
      <c r="B120" s="4">
        <f t="shared" si="74"/>
        <v>-5.7983398437515312E-5</v>
      </c>
      <c r="C120" s="4">
        <f t="shared" si="75"/>
        <v>3.0517578124984686E-5</v>
      </c>
      <c r="D120" s="4">
        <f t="shared" si="76"/>
        <v>-1.3732910156265313E-5</v>
      </c>
      <c r="E120" s="4">
        <f t="shared" si="77"/>
        <v>-2.319470402934364E-4</v>
      </c>
      <c r="F120" s="4">
        <f t="shared" si="78"/>
        <v>1.220665869538527E-4</v>
      </c>
      <c r="G120" s="4">
        <f t="shared" si="79"/>
        <v>-5.4932394973037006E-5</v>
      </c>
      <c r="H120" s="4">
        <f t="shared" si="80"/>
        <v>4.4250488281249999E-5</v>
      </c>
    </row>
    <row r="121" spans="2:8" x14ac:dyDescent="0.3">
      <c r="B121" s="4">
        <f t="shared" ref="B121:B123" si="81">IF(E120*G120&gt;0,D120,B120)</f>
        <v>-1.3732910156265313E-5</v>
      </c>
      <c r="C121" s="4">
        <f t="shared" ref="C121:C123" si="82">IF(E120*G120&lt;0,D120,C120)</f>
        <v>3.0517578124984686E-5</v>
      </c>
      <c r="D121" s="4">
        <f t="shared" ref="D121:D123" si="83">(B121+C121)/2</f>
        <v>8.3923339843596863E-6</v>
      </c>
      <c r="E121" s="4">
        <f t="shared" ref="E121:E123" si="84">(B121+2)*(B121+1)^2*B121*(B121-1)^3*(B121-2)</f>
        <v>-5.4932394973037006E-5</v>
      </c>
      <c r="F121" s="4">
        <f t="shared" ref="F121:F123" si="85">(C121+2)*(C121+1)^2*C121*(C121-1)^3*(C121-2)</f>
        <v>1.220665869538527E-4</v>
      </c>
      <c r="G121" s="4">
        <f t="shared" ref="G121:G123" si="86">(D121+2)*(D121+1)^2*D121*(D121-1)^3*(D121-2)</f>
        <v>3.3569054207040227E-5</v>
      </c>
      <c r="H121" s="4">
        <f t="shared" ref="H121:H123" si="87">(C121-B121)/2</f>
        <v>2.2125244140624999E-5</v>
      </c>
    </row>
    <row r="122" spans="2:8" x14ac:dyDescent="0.3">
      <c r="B122" s="4">
        <f t="shared" si="81"/>
        <v>-1.3732910156265313E-5</v>
      </c>
      <c r="C122" s="4">
        <f t="shared" si="82"/>
        <v>8.3923339843596863E-6</v>
      </c>
      <c r="D122" s="4">
        <f t="shared" si="83"/>
        <v>-2.6702880859528133E-6</v>
      </c>
      <c r="E122" s="4">
        <f t="shared" si="84"/>
        <v>-5.4932394973037006E-5</v>
      </c>
      <c r="F122" s="4">
        <f t="shared" si="85"/>
        <v>3.3569054207040227E-5</v>
      </c>
      <c r="G122" s="4">
        <f t="shared" si="86"/>
        <v>-1.0681180865393735E-5</v>
      </c>
      <c r="H122" s="4">
        <f t="shared" si="87"/>
        <v>1.10626220703125E-5</v>
      </c>
    </row>
    <row r="123" spans="2:8" x14ac:dyDescent="0.3">
      <c r="B123" s="4">
        <f t="shared" si="81"/>
        <v>-2.6702880859528133E-6</v>
      </c>
      <c r="C123" s="4">
        <f t="shared" si="82"/>
        <v>8.3923339843596863E-6</v>
      </c>
      <c r="D123" s="4">
        <f t="shared" si="83"/>
        <v>2.8610229492034365E-6</v>
      </c>
      <c r="E123" s="4">
        <f t="shared" si="84"/>
        <v>-1.0681180865393735E-5</v>
      </c>
      <c r="F123" s="4">
        <f t="shared" si="85"/>
        <v>3.3569054207040227E-5</v>
      </c>
      <c r="G123" s="4">
        <f t="shared" si="86"/>
        <v>1.1444059054793715E-5</v>
      </c>
      <c r="H123" s="4">
        <f t="shared" si="87"/>
        <v>5.5313110351562498E-6</v>
      </c>
    </row>
    <row r="124" spans="2:8" x14ac:dyDescent="0.3">
      <c r="B124" s="4">
        <f t="shared" ref="B124:B132" si="88">IF(E123*G123&gt;0,D123,B123)</f>
        <v>-2.6702880859528133E-6</v>
      </c>
      <c r="C124" s="4">
        <f t="shared" ref="C124:C132" si="89">IF(E123*G123&lt;0,D123,C123)</f>
        <v>2.8610229492034365E-6</v>
      </c>
      <c r="D124" s="4">
        <f t="shared" ref="D124:D132" si="90">(B124+C124)/2</f>
        <v>9.5367431625311576E-8</v>
      </c>
      <c r="E124" s="4">
        <f t="shared" ref="E124:E132" si="91">(B124+2)*(B124+1)^2*B124*(B124-1)^3*(B124-2)</f>
        <v>-1.0681180865393735E-5</v>
      </c>
      <c r="F124" s="4">
        <f t="shared" ref="F124:F132" si="92">(C124+2)*(C124+1)^2*C124*(C124-1)^3*(C124-2)</f>
        <v>1.1444059054793715E-5</v>
      </c>
      <c r="G124" s="4">
        <f t="shared" ref="G124:G132" si="93">(D124+2)*(D124+1)^2*D124*(D124-1)^3*(D124-2)</f>
        <v>3.8146969012145052E-7</v>
      </c>
      <c r="H124" s="4">
        <f t="shared" ref="H124:H132" si="94">(C124-B124)/2</f>
        <v>2.7656555175781249E-6</v>
      </c>
    </row>
    <row r="125" spans="2:8" x14ac:dyDescent="0.3">
      <c r="B125" s="4">
        <f t="shared" si="88"/>
        <v>-2.6702880859528133E-6</v>
      </c>
      <c r="C125" s="4">
        <f t="shared" si="89"/>
        <v>9.5367431625311576E-8</v>
      </c>
      <c r="D125" s="4">
        <f t="shared" si="90"/>
        <v>-1.2874603271637509E-6</v>
      </c>
      <c r="E125" s="4">
        <f t="shared" si="91"/>
        <v>-1.0681180865393735E-5</v>
      </c>
      <c r="F125" s="4">
        <f t="shared" si="92"/>
        <v>3.8146969012145052E-7</v>
      </c>
      <c r="G125" s="4">
        <f t="shared" si="93"/>
        <v>-5.1498479388521747E-6</v>
      </c>
      <c r="H125" s="4">
        <f t="shared" si="94"/>
        <v>1.3828277587890625E-6</v>
      </c>
    </row>
    <row r="126" spans="2:8" x14ac:dyDescent="0.3">
      <c r="B126" s="4">
        <f t="shared" si="88"/>
        <v>-1.2874603271637509E-6</v>
      </c>
      <c r="C126" s="4">
        <f t="shared" si="89"/>
        <v>9.5367431625311576E-8</v>
      </c>
      <c r="D126" s="4">
        <f t="shared" si="90"/>
        <v>-5.9604644776921965E-7</v>
      </c>
      <c r="E126" s="4">
        <f t="shared" si="91"/>
        <v>-5.1498479388521747E-6</v>
      </c>
      <c r="F126" s="4">
        <f t="shared" si="92"/>
        <v>3.8146969012145052E-7</v>
      </c>
      <c r="G126" s="4">
        <f t="shared" si="93"/>
        <v>-2.3841872121604443E-6</v>
      </c>
      <c r="H126" s="4">
        <f t="shared" si="94"/>
        <v>6.9141387939453123E-7</v>
      </c>
    </row>
    <row r="127" spans="2:8" x14ac:dyDescent="0.3">
      <c r="B127" s="4">
        <f t="shared" si="88"/>
        <v>-5.9604644776921965E-7</v>
      </c>
      <c r="C127" s="4">
        <f t="shared" si="89"/>
        <v>9.5367431625311576E-8</v>
      </c>
      <c r="D127" s="4">
        <f t="shared" si="90"/>
        <v>-2.5033950807195404E-7</v>
      </c>
      <c r="E127" s="4">
        <f t="shared" si="91"/>
        <v>-2.3841872121604443E-6</v>
      </c>
      <c r="F127" s="4">
        <f t="shared" si="92"/>
        <v>3.8146969012145052E-7</v>
      </c>
      <c r="G127" s="4">
        <f t="shared" si="93"/>
        <v>-1.0013582829671517E-6</v>
      </c>
      <c r="H127" s="4">
        <f t="shared" si="94"/>
        <v>3.4570693969726561E-7</v>
      </c>
    </row>
    <row r="128" spans="2:8" x14ac:dyDescent="0.3">
      <c r="B128" s="4">
        <f t="shared" si="88"/>
        <v>-2.5033950807195404E-7</v>
      </c>
      <c r="C128" s="4">
        <f t="shared" si="89"/>
        <v>9.5367431625311576E-8</v>
      </c>
      <c r="D128" s="4">
        <f t="shared" si="90"/>
        <v>-7.7486038223321231E-8</v>
      </c>
      <c r="E128" s="4">
        <f t="shared" si="91"/>
        <v>-1.0013582829671517E-6</v>
      </c>
      <c r="F128" s="4">
        <f t="shared" si="92"/>
        <v>3.8146969012145052E-7</v>
      </c>
      <c r="G128" s="4">
        <f t="shared" si="93"/>
        <v>-3.0994417690962523E-7</v>
      </c>
      <c r="H128" s="4">
        <f t="shared" si="94"/>
        <v>1.7285346984863281E-7</v>
      </c>
    </row>
    <row r="129" spans="2:8" x14ac:dyDescent="0.3">
      <c r="B129" s="4">
        <f t="shared" si="88"/>
        <v>-7.7486038223321231E-8</v>
      </c>
      <c r="C129" s="4">
        <f t="shared" si="89"/>
        <v>9.5367431625311576E-8</v>
      </c>
      <c r="D129" s="4">
        <f t="shared" si="90"/>
        <v>8.9406967009951724E-9</v>
      </c>
      <c r="E129" s="4">
        <f t="shared" si="91"/>
        <v>-3.0994417690962523E-7</v>
      </c>
      <c r="F129" s="4">
        <f t="shared" si="92"/>
        <v>3.8146969012145052E-7</v>
      </c>
      <c r="G129" s="4">
        <f t="shared" si="93"/>
        <v>3.5762786484236439E-8</v>
      </c>
      <c r="H129" s="4">
        <f t="shared" si="94"/>
        <v>8.6426734924316404E-8</v>
      </c>
    </row>
    <row r="130" spans="2:8" x14ac:dyDescent="0.3">
      <c r="B130" s="4">
        <f t="shared" si="88"/>
        <v>-7.7486038223321231E-8</v>
      </c>
      <c r="C130" s="4">
        <f t="shared" si="89"/>
        <v>8.9406967009951724E-9</v>
      </c>
      <c r="D130" s="4">
        <f t="shared" si="90"/>
        <v>-3.4272670761163029E-8</v>
      </c>
      <c r="E130" s="4">
        <f t="shared" si="91"/>
        <v>-3.0994417690962523E-7</v>
      </c>
      <c r="F130" s="4">
        <f t="shared" si="92"/>
        <v>3.5762786484236439E-8</v>
      </c>
      <c r="G130" s="4">
        <f t="shared" si="93"/>
        <v>-1.3709068774311561E-7</v>
      </c>
      <c r="H130" s="4">
        <f t="shared" si="94"/>
        <v>4.3213367462158202E-8</v>
      </c>
    </row>
    <row r="131" spans="2:8" x14ac:dyDescent="0.3">
      <c r="B131" s="4">
        <f t="shared" si="88"/>
        <v>-3.4272670761163029E-8</v>
      </c>
      <c r="C131" s="4">
        <f t="shared" si="89"/>
        <v>8.9406967009951724E-9</v>
      </c>
      <c r="D131" s="4">
        <f t="shared" si="90"/>
        <v>-1.2665987030083928E-8</v>
      </c>
      <c r="E131" s="4">
        <f t="shared" si="91"/>
        <v>-1.3709068774311561E-7</v>
      </c>
      <c r="F131" s="4">
        <f t="shared" si="92"/>
        <v>3.5762786484236439E-8</v>
      </c>
      <c r="G131" s="4">
        <f t="shared" si="93"/>
        <v>-5.0663948762044579E-8</v>
      </c>
      <c r="H131" s="4">
        <f t="shared" si="94"/>
        <v>2.1606683731079101E-8</v>
      </c>
    </row>
    <row r="132" spans="2:8" x14ac:dyDescent="0.3">
      <c r="B132" s="4">
        <f t="shared" si="88"/>
        <v>-1.2665987030083928E-8</v>
      </c>
      <c r="C132" s="4">
        <f t="shared" si="89"/>
        <v>8.9406967009951724E-9</v>
      </c>
      <c r="D132" s="4">
        <f t="shared" si="90"/>
        <v>-1.862645164544378E-9</v>
      </c>
      <c r="E132" s="4">
        <f t="shared" si="91"/>
        <v>-5.0663948762044579E-8</v>
      </c>
      <c r="F132" s="4">
        <f t="shared" si="92"/>
        <v>3.5762786484236439E-8</v>
      </c>
      <c r="G132" s="4">
        <f t="shared" si="93"/>
        <v>-7.4505806720552998E-9</v>
      </c>
      <c r="H132" s="4">
        <f t="shared" si="94"/>
        <v>1.080334186553955E-8</v>
      </c>
    </row>
    <row r="134" spans="2:8" x14ac:dyDescent="0.3">
      <c r="B134" t="s">
        <v>21</v>
      </c>
    </row>
    <row r="136" spans="2:8" x14ac:dyDescent="0.3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19</v>
      </c>
    </row>
    <row r="137" spans="2:8" x14ac:dyDescent="0.3">
      <c r="B137" s="4">
        <v>-0.5</v>
      </c>
      <c r="C137" s="4">
        <v>3</v>
      </c>
      <c r="D137" s="4">
        <f>(B137+C137)/2</f>
        <v>1.25</v>
      </c>
      <c r="E137" s="4">
        <f>(B137+2)*(B137+1)^2*B137*(B137-1)^3*(B137-2)</f>
        <v>-1.58203125</v>
      </c>
      <c r="F137" s="4">
        <f t="shared" ref="F137:F139" si="95">(C137+2)*(C137+1)^2*C137*(C137-1)^3*(C137-2)</f>
        <v>1920</v>
      </c>
      <c r="G137" s="4">
        <f t="shared" ref="G137:G142" si="96">(D137+2)*(D137+1)^2*D137*(D137-1)^3*(D137-2)</f>
        <v>-0.2410125732421875</v>
      </c>
      <c r="H137" s="4">
        <f>(C137-B137)/2</f>
        <v>1.75</v>
      </c>
    </row>
    <row r="138" spans="2:8" x14ac:dyDescent="0.3">
      <c r="B138" s="4">
        <f>IF(E137*G137&gt;0,D137,B137)</f>
        <v>1.25</v>
      </c>
      <c r="C138" s="4">
        <f t="shared" ref="C138:C143" si="97">IF(E137*G137&lt;0,D137,C137)</f>
        <v>3</v>
      </c>
      <c r="D138" s="4">
        <f t="shared" ref="D138" si="98">(B138+C138)/2</f>
        <v>2.125</v>
      </c>
      <c r="E138" s="4">
        <f t="shared" ref="E138" si="99">(B138+2)*(B138+1)^2*B138*(B138-1)^3*(B138-2)</f>
        <v>-0.2410125732421875</v>
      </c>
      <c r="F138" s="4">
        <f t="shared" si="95"/>
        <v>1920</v>
      </c>
      <c r="G138" s="4">
        <f t="shared" si="96"/>
        <v>15.235282480716705</v>
      </c>
      <c r="H138" s="4">
        <f t="shared" ref="H138" si="100">(C138-B138)/2</f>
        <v>0.875</v>
      </c>
    </row>
    <row r="139" spans="2:8" x14ac:dyDescent="0.3">
      <c r="B139" s="4">
        <f t="shared" ref="B139:B143" si="101">IF(E138*G138&gt;0,D138,B138)</f>
        <v>1.25</v>
      </c>
      <c r="C139" s="4">
        <f t="shared" si="97"/>
        <v>2.125</v>
      </c>
      <c r="D139" s="4">
        <f>(B139+C139)/2</f>
        <v>1.6875</v>
      </c>
      <c r="E139" s="4">
        <f>(B139+2)*(B139+1)^2*B139*(B139-1)^3*(B139-2)</f>
        <v>-0.2410125732421875</v>
      </c>
      <c r="F139" s="4">
        <f t="shared" si="95"/>
        <v>15.235282480716705</v>
      </c>
      <c r="G139" s="4">
        <f t="shared" si="96"/>
        <v>-4.5639500801917166</v>
      </c>
      <c r="H139" s="4">
        <f>(C139-B139)/2</f>
        <v>0.4375</v>
      </c>
    </row>
    <row r="140" spans="2:8" x14ac:dyDescent="0.3">
      <c r="B140" s="4">
        <f t="shared" si="101"/>
        <v>1.6875</v>
      </c>
      <c r="C140" s="4">
        <f t="shared" si="97"/>
        <v>2.125</v>
      </c>
      <c r="D140" s="4">
        <f>(B140+C140)/2</f>
        <v>1.90625</v>
      </c>
      <c r="E140" s="4">
        <f t="shared" ref="E140:E142" si="102">(B140+2)*(B140+1)^2*B140*(B140-1)^3*(B140-2)</f>
        <v>-4.5639500801917166</v>
      </c>
      <c r="F140" s="4">
        <f>(C140+2)*(C140+1)^2*C140*(C140-1)^3*(C140-2)</f>
        <v>15.235282480716705</v>
      </c>
      <c r="G140" s="4">
        <f t="shared" si="96"/>
        <v>-4.3885511744292671</v>
      </c>
      <c r="H140" s="4">
        <f>(C140-B140)/2</f>
        <v>0.21875</v>
      </c>
    </row>
    <row r="141" spans="2:8" x14ac:dyDescent="0.3">
      <c r="B141" s="4">
        <f t="shared" si="101"/>
        <v>1.90625</v>
      </c>
      <c r="C141" s="4">
        <f t="shared" si="97"/>
        <v>2.125</v>
      </c>
      <c r="D141" s="4">
        <f t="shared" ref="D141:D164" si="103">(B141+C141)/2</f>
        <v>2.015625</v>
      </c>
      <c r="E141" s="4">
        <f t="shared" si="102"/>
        <v>-4.3885511744292671</v>
      </c>
      <c r="F141" s="4">
        <f t="shared" ref="F141:F164" si="104">(C141+2)*(C141+1)^2*C141*(C141-1)^3*(C141-2)</f>
        <v>15.235282480716705</v>
      </c>
      <c r="G141" s="4">
        <f t="shared" si="96"/>
        <v>1.2048631715040337</v>
      </c>
      <c r="H141" s="4">
        <f t="shared" ref="H141:H147" si="105">(C141-B141)/2</f>
        <v>0.109375</v>
      </c>
    </row>
    <row r="142" spans="2:8" x14ac:dyDescent="0.3">
      <c r="B142" s="4">
        <f t="shared" si="101"/>
        <v>1.90625</v>
      </c>
      <c r="C142" s="4">
        <f t="shared" si="97"/>
        <v>2.015625</v>
      </c>
      <c r="D142" s="4">
        <f t="shared" si="103"/>
        <v>1.9609375</v>
      </c>
      <c r="E142" s="4">
        <f t="shared" si="102"/>
        <v>-4.3885511744292671</v>
      </c>
      <c r="F142" s="4">
        <f t="shared" si="104"/>
        <v>1.2048631715040337</v>
      </c>
      <c r="G142" s="4">
        <f t="shared" si="96"/>
        <v>-2.3602917164933914</v>
      </c>
      <c r="H142" s="4">
        <f t="shared" si="105"/>
        <v>5.46875E-2</v>
      </c>
    </row>
    <row r="143" spans="2:8" x14ac:dyDescent="0.3">
      <c r="B143" s="4">
        <f t="shared" si="101"/>
        <v>1.9609375</v>
      </c>
      <c r="C143" s="4">
        <f t="shared" si="97"/>
        <v>2.015625</v>
      </c>
      <c r="D143" s="4">
        <f t="shared" si="103"/>
        <v>1.98828125</v>
      </c>
      <c r="E143" s="4">
        <f>(B143+2)*(B143+1)^2*B143*(B143-1)^3*(B143-2)</f>
        <v>-2.3602917164933914</v>
      </c>
      <c r="F143" s="4">
        <f t="shared" si="104"/>
        <v>1.2048631715040337</v>
      </c>
      <c r="G143" s="4">
        <f>(D143+2)*(D143+1)^2*D143*(D143-1)^3*(D143-2)</f>
        <v>-0.8009944196897012</v>
      </c>
      <c r="H143" s="4">
        <f t="shared" si="105"/>
        <v>2.734375E-2</v>
      </c>
    </row>
    <row r="144" spans="2:8" x14ac:dyDescent="0.3">
      <c r="B144" s="4">
        <f>IF(E143*G143&gt;0,D143,B143)</f>
        <v>1.98828125</v>
      </c>
      <c r="C144" s="4">
        <f>IF(E143*G143&lt;0,D143,C143)</f>
        <v>2.015625</v>
      </c>
      <c r="D144" s="4">
        <f t="shared" si="103"/>
        <v>2.001953125</v>
      </c>
      <c r="E144" s="4">
        <f t="shared" ref="E144:E164" si="106">(B144+2)*(B144+1)^2*B144*(B144-1)^3*(B144-2)</f>
        <v>-0.8009944196897012</v>
      </c>
      <c r="F144" s="4">
        <f t="shared" si="104"/>
        <v>1.2048631715040337</v>
      </c>
      <c r="G144" s="4">
        <f t="shared" ref="G144:G164" si="107">(D144+2)*(D144+1)^2*D144*(D144-1)^3*(D144-2)</f>
        <v>0.14184236581178822</v>
      </c>
      <c r="H144" s="4">
        <f t="shared" si="105"/>
        <v>1.3671875E-2</v>
      </c>
    </row>
    <row r="145" spans="2:8" x14ac:dyDescent="0.3">
      <c r="B145" s="4">
        <f t="shared" ref="B145" si="108">IF(E144*G144&gt;0,D144,B144)</f>
        <v>1.98828125</v>
      </c>
      <c r="C145" s="4">
        <f t="shared" ref="C145:C164" si="109">IF(E144*G144&lt;0,D144,C144)</f>
        <v>2.001953125</v>
      </c>
      <c r="D145" s="4">
        <f t="shared" si="103"/>
        <v>1.9951171875</v>
      </c>
      <c r="E145" s="4">
        <f t="shared" si="106"/>
        <v>-0.8009944196897012</v>
      </c>
      <c r="F145" s="4">
        <f t="shared" si="104"/>
        <v>0.14184236581178822</v>
      </c>
      <c r="G145" s="4">
        <f t="shared" si="107"/>
        <v>-0.34404741675012163</v>
      </c>
      <c r="H145" s="4">
        <f t="shared" si="105"/>
        <v>6.8359375E-3</v>
      </c>
    </row>
    <row r="146" spans="2:8" x14ac:dyDescent="0.3">
      <c r="B146" s="4">
        <f>IF(E145*G145&gt;0,D145,B145)</f>
        <v>1.9951171875</v>
      </c>
      <c r="C146" s="4">
        <f t="shared" si="109"/>
        <v>2.001953125</v>
      </c>
      <c r="D146" s="4">
        <f t="shared" si="103"/>
        <v>1.99853515625</v>
      </c>
      <c r="E146" s="4">
        <f t="shared" si="106"/>
        <v>-0.34404741675012163</v>
      </c>
      <c r="F146" s="4">
        <f t="shared" si="104"/>
        <v>0.14184236581178822</v>
      </c>
      <c r="G146" s="4">
        <f t="shared" si="107"/>
        <v>-0.10478820084872167</v>
      </c>
      <c r="H146" s="4">
        <f t="shared" si="105"/>
        <v>3.41796875E-3</v>
      </c>
    </row>
    <row r="147" spans="2:8" x14ac:dyDescent="0.3">
      <c r="B147" s="4">
        <f t="shared" ref="B147:B164" si="110">IF(E146*G146&gt;0,D146,B146)</f>
        <v>1.99853515625</v>
      </c>
      <c r="C147" s="4">
        <f t="shared" si="109"/>
        <v>2.001953125</v>
      </c>
      <c r="D147" s="4">
        <f t="shared" si="103"/>
        <v>2.000244140625</v>
      </c>
      <c r="E147" s="4">
        <f t="shared" si="106"/>
        <v>-0.10478820084872167</v>
      </c>
      <c r="F147" s="4">
        <f t="shared" si="104"/>
        <v>0.14184236581178822</v>
      </c>
      <c r="G147" s="4">
        <f t="shared" si="107"/>
        <v>1.7597087646340527E-2</v>
      </c>
      <c r="H147" s="4">
        <f t="shared" si="105"/>
        <v>1.708984375E-3</v>
      </c>
    </row>
    <row r="148" spans="2:8" x14ac:dyDescent="0.3">
      <c r="B148" s="4">
        <f t="shared" si="110"/>
        <v>1.99853515625</v>
      </c>
      <c r="C148" s="4">
        <f t="shared" si="109"/>
        <v>2.000244140625</v>
      </c>
      <c r="D148" s="4">
        <f t="shared" si="103"/>
        <v>1.9993896484375</v>
      </c>
      <c r="E148" s="4">
        <f t="shared" si="106"/>
        <v>-0.10478820084872167</v>
      </c>
      <c r="F148" s="4">
        <f t="shared" si="104"/>
        <v>1.7597087646340527E-2</v>
      </c>
      <c r="G148" s="4">
        <f t="shared" si="107"/>
        <v>-4.382697893220848E-2</v>
      </c>
      <c r="H148" s="4">
        <f>(C148-B148)/2</f>
        <v>8.544921875E-4</v>
      </c>
    </row>
    <row r="149" spans="2:8" x14ac:dyDescent="0.3">
      <c r="B149" s="4">
        <f t="shared" si="110"/>
        <v>1.9993896484375</v>
      </c>
      <c r="C149" s="4">
        <f t="shared" si="109"/>
        <v>2.000244140625</v>
      </c>
      <c r="D149" s="4">
        <f t="shared" si="103"/>
        <v>1.99981689453125</v>
      </c>
      <c r="E149" s="4">
        <f t="shared" si="106"/>
        <v>-4.382697893220848E-2</v>
      </c>
      <c r="F149" s="4">
        <f t="shared" si="104"/>
        <v>1.7597087646340527E-2</v>
      </c>
      <c r="G149" s="4">
        <f t="shared" si="107"/>
        <v>-1.3172935498525041E-2</v>
      </c>
      <c r="H149" s="4">
        <f t="shared" ref="H149:H164" si="111">(C149-B149)/2</f>
        <v>4.2724609375E-4</v>
      </c>
    </row>
    <row r="150" spans="2:8" x14ac:dyDescent="0.3">
      <c r="B150" s="4">
        <f t="shared" si="110"/>
        <v>1.99981689453125</v>
      </c>
      <c r="C150" s="4">
        <f t="shared" si="109"/>
        <v>2.000244140625</v>
      </c>
      <c r="D150" s="4">
        <f t="shared" si="103"/>
        <v>2.000030517578125</v>
      </c>
      <c r="E150" s="4">
        <f t="shared" si="106"/>
        <v>-1.3172935498525041E-2</v>
      </c>
      <c r="F150" s="4">
        <f t="shared" si="104"/>
        <v>1.7597087646340527E-2</v>
      </c>
      <c r="G150" s="4">
        <f t="shared" si="107"/>
        <v>2.1975618019216868E-3</v>
      </c>
      <c r="H150" s="4">
        <f t="shared" si="111"/>
        <v>2.13623046875E-4</v>
      </c>
    </row>
    <row r="151" spans="2:8" x14ac:dyDescent="0.3">
      <c r="B151" s="4">
        <f t="shared" si="110"/>
        <v>1.99981689453125</v>
      </c>
      <c r="C151" s="4">
        <f t="shared" si="109"/>
        <v>2.000030517578125</v>
      </c>
      <c r="D151" s="4">
        <f t="shared" si="103"/>
        <v>1.9999237060546875</v>
      </c>
      <c r="E151" s="4">
        <f t="shared" si="106"/>
        <v>-1.3172935498525041E-2</v>
      </c>
      <c r="F151" s="4">
        <f t="shared" si="104"/>
        <v>2.1975618019216868E-3</v>
      </c>
      <c r="G151" s="4">
        <f t="shared" si="107"/>
        <v>-5.4913133142156477E-3</v>
      </c>
      <c r="H151" s="4">
        <f t="shared" si="111"/>
        <v>1.068115234375E-4</v>
      </c>
    </row>
    <row r="152" spans="2:8" x14ac:dyDescent="0.3">
      <c r="B152" s="4">
        <f t="shared" si="110"/>
        <v>1.9999237060546875</v>
      </c>
      <c r="C152" s="4">
        <f t="shared" si="109"/>
        <v>2.000030517578125</v>
      </c>
      <c r="D152" s="4">
        <f t="shared" si="103"/>
        <v>1.9999771118164063</v>
      </c>
      <c r="E152" s="4">
        <f t="shared" si="106"/>
        <v>-5.4913133142156477E-3</v>
      </c>
      <c r="F152" s="4">
        <f t="shared" si="104"/>
        <v>2.1975618019216868E-3</v>
      </c>
      <c r="G152" s="4">
        <f t="shared" si="107"/>
        <v>-1.6477826353188002E-3</v>
      </c>
      <c r="H152" s="4">
        <f t="shared" si="111"/>
        <v>5.340576171875E-5</v>
      </c>
    </row>
    <row r="153" spans="2:8" x14ac:dyDescent="0.3">
      <c r="B153" s="4">
        <f t="shared" si="110"/>
        <v>1.9999771118164063</v>
      </c>
      <c r="C153" s="4">
        <f t="shared" si="109"/>
        <v>2.000030517578125</v>
      </c>
      <c r="D153" s="4">
        <f t="shared" si="103"/>
        <v>2.0000038146972656</v>
      </c>
      <c r="E153" s="4">
        <f t="shared" si="106"/>
        <v>-1.6477826353188002E-3</v>
      </c>
      <c r="F153" s="4">
        <f t="shared" si="104"/>
        <v>2.1975618019216868E-3</v>
      </c>
      <c r="G153" s="4">
        <f t="shared" si="107"/>
        <v>2.7466283066596164E-4</v>
      </c>
      <c r="H153" s="4">
        <f t="shared" si="111"/>
        <v>2.6702880859375E-5</v>
      </c>
    </row>
    <row r="154" spans="2:8" x14ac:dyDescent="0.3">
      <c r="B154" s="4">
        <f t="shared" si="110"/>
        <v>1.9999771118164063</v>
      </c>
      <c r="C154" s="4">
        <f t="shared" si="109"/>
        <v>2.0000038146972656</v>
      </c>
      <c r="D154" s="4">
        <f t="shared" si="103"/>
        <v>1.9999904632568359</v>
      </c>
      <c r="E154" s="4">
        <f t="shared" si="106"/>
        <v>-1.6477826353188002E-3</v>
      </c>
      <c r="F154" s="4">
        <f t="shared" si="104"/>
        <v>2.7466283066596164E-4</v>
      </c>
      <c r="G154" s="4">
        <f t="shared" si="107"/>
        <v>-6.8661658637971207E-4</v>
      </c>
      <c r="H154" s="4">
        <f t="shared" si="111"/>
        <v>1.33514404296875E-5</v>
      </c>
    </row>
    <row r="155" spans="2:8" x14ac:dyDescent="0.3">
      <c r="B155" s="4">
        <f t="shared" si="110"/>
        <v>1.9999904632568359</v>
      </c>
      <c r="C155" s="4">
        <f t="shared" si="109"/>
        <v>2.0000038146972656</v>
      </c>
      <c r="D155" s="4">
        <f t="shared" si="103"/>
        <v>1.9999971389770508</v>
      </c>
      <c r="E155" s="4">
        <f t="shared" si="106"/>
        <v>-6.8661658637971207E-4</v>
      </c>
      <c r="F155" s="4">
        <f t="shared" si="104"/>
        <v>2.7466283066596164E-4</v>
      </c>
      <c r="G155" s="4">
        <f t="shared" si="107"/>
        <v>-2.0599104938337926E-4</v>
      </c>
      <c r="H155" s="4">
        <f t="shared" si="111"/>
        <v>6.67572021484375E-6</v>
      </c>
    </row>
    <row r="156" spans="2:8" x14ac:dyDescent="0.3">
      <c r="B156" s="4">
        <f t="shared" si="110"/>
        <v>1.9999971389770508</v>
      </c>
      <c r="C156" s="4">
        <f t="shared" si="109"/>
        <v>2.0000038146972656</v>
      </c>
      <c r="D156" s="4">
        <f t="shared" si="103"/>
        <v>2.0000004768371582</v>
      </c>
      <c r="E156" s="4">
        <f t="shared" si="106"/>
        <v>-2.0599104938337926E-4</v>
      </c>
      <c r="F156" s="4">
        <f t="shared" si="104"/>
        <v>2.7466283066596164E-4</v>
      </c>
      <c r="G156" s="4">
        <f t="shared" si="107"/>
        <v>3.4332347695516133E-5</v>
      </c>
      <c r="H156" s="4">
        <f t="shared" si="111"/>
        <v>3.337860107421875E-6</v>
      </c>
    </row>
    <row r="157" spans="2:8" x14ac:dyDescent="0.3">
      <c r="B157" s="4">
        <f t="shared" si="110"/>
        <v>1.9999971389770508</v>
      </c>
      <c r="C157" s="4">
        <f t="shared" si="109"/>
        <v>2.0000004768371582</v>
      </c>
      <c r="D157" s="4">
        <f t="shared" si="103"/>
        <v>1.9999988079071045</v>
      </c>
      <c r="E157" s="4">
        <f t="shared" si="106"/>
        <v>-2.0599104938337926E-4</v>
      </c>
      <c r="F157" s="4">
        <f t="shared" si="104"/>
        <v>3.4332347695516133E-5</v>
      </c>
      <c r="G157" s="4">
        <f t="shared" si="107"/>
        <v>-8.5830236572356644E-5</v>
      </c>
      <c r="H157" s="4">
        <f t="shared" si="111"/>
        <v>1.6689300537109375E-6</v>
      </c>
    </row>
    <row r="158" spans="2:8" x14ac:dyDescent="0.3">
      <c r="B158" s="4">
        <f t="shared" si="110"/>
        <v>1.9999988079071045</v>
      </c>
      <c r="C158" s="4">
        <f t="shared" si="109"/>
        <v>2.0000004768371582</v>
      </c>
      <c r="D158" s="4">
        <f t="shared" si="103"/>
        <v>1.9999996423721313</v>
      </c>
      <c r="E158" s="4">
        <f t="shared" si="106"/>
        <v>-8.5830236572356644E-5</v>
      </c>
      <c r="F158" s="4">
        <f t="shared" si="104"/>
        <v>3.4332347695516133E-5</v>
      </c>
      <c r="G158" s="4">
        <f t="shared" si="107"/>
        <v>-2.5749165871528854E-5</v>
      </c>
      <c r="H158" s="4">
        <f t="shared" si="111"/>
        <v>8.3446502685546875E-7</v>
      </c>
    </row>
    <row r="159" spans="2:8" x14ac:dyDescent="0.3">
      <c r="B159" s="4">
        <f t="shared" si="110"/>
        <v>1.9999996423721313</v>
      </c>
      <c r="C159" s="4">
        <f t="shared" si="109"/>
        <v>2.0000004768371582</v>
      </c>
      <c r="D159" s="4">
        <f t="shared" si="103"/>
        <v>2.0000000596046448</v>
      </c>
      <c r="E159" s="4">
        <f t="shared" si="106"/>
        <v>-2.5749165871528854E-5</v>
      </c>
      <c r="F159" s="4">
        <f t="shared" si="104"/>
        <v>3.4332347695516133E-5</v>
      </c>
      <c r="G159" s="4">
        <f t="shared" si="107"/>
        <v>4.2915355535911968E-6</v>
      </c>
      <c r="H159" s="4">
        <f t="shared" si="111"/>
        <v>4.1723251342773438E-7</v>
      </c>
    </row>
    <row r="160" spans="2:8" x14ac:dyDescent="0.3">
      <c r="B160" s="4">
        <f t="shared" si="110"/>
        <v>1.9999996423721313</v>
      </c>
      <c r="C160" s="4">
        <f t="shared" si="109"/>
        <v>2.0000000596046448</v>
      </c>
      <c r="D160" s="4">
        <f t="shared" si="103"/>
        <v>1.9999998509883881</v>
      </c>
      <c r="E160" s="4">
        <f t="shared" si="106"/>
        <v>-2.5749165871528854E-5</v>
      </c>
      <c r="F160" s="4">
        <f t="shared" si="104"/>
        <v>4.2915355535911968E-6</v>
      </c>
      <c r="G160" s="4">
        <f t="shared" si="107"/>
        <v>-1.072882899855378E-5</v>
      </c>
      <c r="H160" s="4">
        <f t="shared" si="111"/>
        <v>2.0861625671386719E-7</v>
      </c>
    </row>
    <row r="161" spans="2:8" x14ac:dyDescent="0.3">
      <c r="B161" s="4">
        <f t="shared" si="110"/>
        <v>1.9999998509883881</v>
      </c>
      <c r="C161" s="4">
        <f t="shared" si="109"/>
        <v>2.0000000596046448</v>
      </c>
      <c r="D161" s="4">
        <f t="shared" si="103"/>
        <v>1.9999999552965164</v>
      </c>
      <c r="E161" s="4">
        <f t="shared" si="106"/>
        <v>-1.072882899855378E-5</v>
      </c>
      <c r="F161" s="4">
        <f t="shared" si="104"/>
        <v>4.2915355535911968E-6</v>
      </c>
      <c r="G161" s="4">
        <f t="shared" si="107"/>
        <v>-3.2186501823794861E-6</v>
      </c>
      <c r="H161" s="4">
        <f t="shared" si="111"/>
        <v>1.0430812835693359E-7</v>
      </c>
    </row>
    <row r="162" spans="2:8" x14ac:dyDescent="0.3">
      <c r="B162" s="4">
        <f t="shared" si="110"/>
        <v>1.9999999552965164</v>
      </c>
      <c r="C162" s="4">
        <f t="shared" si="109"/>
        <v>2.0000000596046448</v>
      </c>
      <c r="D162" s="4">
        <f t="shared" si="103"/>
        <v>2.0000000074505806</v>
      </c>
      <c r="E162" s="4">
        <f t="shared" si="106"/>
        <v>-3.2186501823794861E-6</v>
      </c>
      <c r="F162" s="4">
        <f t="shared" si="104"/>
        <v>4.2915355535911968E-6</v>
      </c>
      <c r="G162" s="4">
        <f t="shared" si="107"/>
        <v>5.3644182063106182E-7</v>
      </c>
      <c r="H162" s="4">
        <f t="shared" si="111"/>
        <v>5.2154064178466797E-8</v>
      </c>
    </row>
    <row r="163" spans="2:8" x14ac:dyDescent="0.3">
      <c r="B163" s="4">
        <f t="shared" si="110"/>
        <v>1.9999999552965164</v>
      </c>
      <c r="C163" s="4">
        <f t="shared" si="109"/>
        <v>2.0000000074505806</v>
      </c>
      <c r="D163" s="4">
        <f t="shared" si="103"/>
        <v>1.9999999813735485</v>
      </c>
      <c r="E163" s="4">
        <f t="shared" si="106"/>
        <v>-3.2186501823794861E-6</v>
      </c>
      <c r="F163" s="4">
        <f t="shared" si="104"/>
        <v>5.3644182063106182E-7</v>
      </c>
      <c r="G163" s="4">
        <f t="shared" si="107"/>
        <v>-1.3411043971178798E-6</v>
      </c>
      <c r="H163" s="4">
        <f t="shared" si="111"/>
        <v>2.6077032089233398E-8</v>
      </c>
    </row>
    <row r="164" spans="2:8" x14ac:dyDescent="0.3">
      <c r="B164" s="4">
        <f t="shared" si="110"/>
        <v>1.9999999813735485</v>
      </c>
      <c r="C164" s="4">
        <f t="shared" si="109"/>
        <v>2.0000000074505806</v>
      </c>
      <c r="D164" s="4">
        <f t="shared" si="103"/>
        <v>1.9999999944120646</v>
      </c>
      <c r="E164" s="4">
        <f t="shared" si="106"/>
        <v>-1.3411043971178798E-6</v>
      </c>
      <c r="F164" s="4">
        <f t="shared" si="104"/>
        <v>5.3644182063106182E-7</v>
      </c>
      <c r="G164" s="4">
        <f t="shared" si="107"/>
        <v>-4.0233134230432965E-7</v>
      </c>
      <c r="H164" s="4">
        <f t="shared" si="111"/>
        <v>1.3038516044616699E-8</v>
      </c>
    </row>
    <row r="168" spans="2:8" x14ac:dyDescent="0.3">
      <c r="B168" s="3" t="s">
        <v>0</v>
      </c>
      <c r="C168" s="3" t="s">
        <v>1</v>
      </c>
      <c r="D168" s="3" t="s">
        <v>2</v>
      </c>
      <c r="E168" s="3" t="s">
        <v>3</v>
      </c>
      <c r="F168" s="3" t="s">
        <v>4</v>
      </c>
      <c r="G168" s="3" t="s">
        <v>5</v>
      </c>
      <c r="H168" s="3" t="s">
        <v>19</v>
      </c>
    </row>
    <row r="169" spans="2:8" x14ac:dyDescent="0.3">
      <c r="B169" s="4">
        <v>-3</v>
      </c>
      <c r="C169" s="4">
        <v>-0.5</v>
      </c>
      <c r="D169" s="4">
        <f>(B169+C169)/2</f>
        <v>-1.75</v>
      </c>
      <c r="E169" s="4">
        <f>(B169+2)*(B169+1)^2*B169*(B169-1)^3*(B169-2)</f>
        <v>3840</v>
      </c>
      <c r="F169" s="4">
        <f t="shared" ref="F169:F171" si="112">(C169+2)*(C169+1)^2*C169*(C169-1)^3*(C169-2)</f>
        <v>-1.58203125</v>
      </c>
      <c r="G169" s="4">
        <f t="shared" ref="G169:G174" si="113">(D169+2)*(D169+1)^2*D169*(D169-1)^3*(D169-2)</f>
        <v>-19.192428588867188</v>
      </c>
      <c r="H169" s="4">
        <f>(C169-B169)/2</f>
        <v>1.25</v>
      </c>
    </row>
    <row r="170" spans="2:8" x14ac:dyDescent="0.3">
      <c r="B170" s="4">
        <f>IF(E169*G169&gt;0,D169,B169)</f>
        <v>-3</v>
      </c>
      <c r="C170" s="4">
        <f t="shared" ref="C170:C175" si="114">IF(E169*G169&lt;0,D169,C169)</f>
        <v>-1.75</v>
      </c>
      <c r="D170" s="4">
        <f t="shared" ref="D170" si="115">(B170+C170)/2</f>
        <v>-2.375</v>
      </c>
      <c r="E170" s="4">
        <f t="shared" ref="E170" si="116">(B170+2)*(B170+1)^2*B170*(B170-1)^3*(B170-2)</f>
        <v>3840</v>
      </c>
      <c r="F170" s="4">
        <f t="shared" si="112"/>
        <v>-19.192428588867188</v>
      </c>
      <c r="G170" s="4">
        <f t="shared" si="113"/>
        <v>283.20418506860733</v>
      </c>
      <c r="H170" s="4">
        <f t="shared" ref="H170" si="117">(C170-B170)/2</f>
        <v>0.625</v>
      </c>
    </row>
    <row r="171" spans="2:8" x14ac:dyDescent="0.3">
      <c r="B171" s="4">
        <f t="shared" ref="B171:B175" si="118">IF(E170*G170&gt;0,D170,B170)</f>
        <v>-2.375</v>
      </c>
      <c r="C171" s="4">
        <f t="shared" si="114"/>
        <v>-1.75</v>
      </c>
      <c r="D171" s="4">
        <f>(B171+C171)/2</f>
        <v>-2.0625</v>
      </c>
      <c r="E171" s="4">
        <f>(B171+2)*(B171+1)^2*B171*(B171-1)^3*(B171-2)</f>
        <v>283.20418506860733</v>
      </c>
      <c r="F171" s="4">
        <f t="shared" si="112"/>
        <v>-19.192428588867188</v>
      </c>
      <c r="G171" s="4">
        <f t="shared" si="113"/>
        <v>16.9806190172676</v>
      </c>
      <c r="H171" s="4">
        <f>(C171-B171)/2</f>
        <v>0.3125</v>
      </c>
    </row>
    <row r="172" spans="2:8" x14ac:dyDescent="0.3">
      <c r="B172" s="4">
        <f t="shared" si="118"/>
        <v>-2.0625</v>
      </c>
      <c r="C172" s="4">
        <f t="shared" si="114"/>
        <v>-1.75</v>
      </c>
      <c r="D172" s="4">
        <f>(B172+C172)/2</f>
        <v>-1.90625</v>
      </c>
      <c r="E172" s="4">
        <f t="shared" ref="E172:E174" si="119">(B172+2)*(B172+1)^2*B172*(B172-1)^3*(B172-2)</f>
        <v>16.9806190172676</v>
      </c>
      <c r="F172" s="4">
        <f>(C172+2)*(C172+1)^2*C172*(C172-1)^3*(C172-2)</f>
        <v>-19.192428588867188</v>
      </c>
      <c r="G172" s="4">
        <f t="shared" si="113"/>
        <v>-14.073629628342132</v>
      </c>
      <c r="H172" s="4">
        <f>(C172-B172)/2</f>
        <v>0.15625</v>
      </c>
    </row>
    <row r="173" spans="2:8" x14ac:dyDescent="0.3">
      <c r="B173" s="4">
        <f t="shared" si="118"/>
        <v>-2.0625</v>
      </c>
      <c r="C173" s="4">
        <f t="shared" si="114"/>
        <v>-1.90625</v>
      </c>
      <c r="D173" s="4">
        <f t="shared" ref="D173:D196" si="120">(B173+C173)/2</f>
        <v>-1.984375</v>
      </c>
      <c r="E173" s="4">
        <f t="shared" si="119"/>
        <v>16.9806190172676</v>
      </c>
      <c r="F173" s="4">
        <f t="shared" ref="F173:F196" si="121">(C173+2)*(C173+1)^2*C173*(C173-1)^3*(C173-2)</f>
        <v>-14.073629628342132</v>
      </c>
      <c r="G173" s="4">
        <f t="shared" si="113"/>
        <v>-3.1818910875629136</v>
      </c>
      <c r="H173" s="4">
        <f t="shared" ref="H173:H179" si="122">(C173-B173)/2</f>
        <v>7.8125E-2</v>
      </c>
    </row>
    <row r="174" spans="2:8" x14ac:dyDescent="0.3">
      <c r="B174" s="4">
        <f t="shared" si="118"/>
        <v>-2.0625</v>
      </c>
      <c r="C174" s="4">
        <f t="shared" si="114"/>
        <v>-1.984375</v>
      </c>
      <c r="D174" s="4">
        <f t="shared" si="120"/>
        <v>-2.0234375</v>
      </c>
      <c r="E174" s="4">
        <f t="shared" si="119"/>
        <v>16.9806190172676</v>
      </c>
      <c r="F174" s="4">
        <f t="shared" si="121"/>
        <v>-3.1818910875629136</v>
      </c>
      <c r="G174" s="4">
        <f t="shared" si="113"/>
        <v>5.5236223349263271</v>
      </c>
      <c r="H174" s="4">
        <f t="shared" si="122"/>
        <v>3.90625E-2</v>
      </c>
    </row>
    <row r="175" spans="2:8" x14ac:dyDescent="0.3">
      <c r="B175" s="4">
        <f t="shared" si="118"/>
        <v>-2.0234375</v>
      </c>
      <c r="C175" s="4">
        <f t="shared" si="114"/>
        <v>-1.984375</v>
      </c>
      <c r="D175" s="4">
        <f t="shared" si="120"/>
        <v>-2.00390625</v>
      </c>
      <c r="E175" s="4">
        <f>(B175+2)*(B175+1)^2*B175*(B175-1)^3*(B175-2)</f>
        <v>5.5236223349263271</v>
      </c>
      <c r="F175" s="4">
        <f t="shared" si="121"/>
        <v>-3.1818910875629136</v>
      </c>
      <c r="G175" s="4">
        <f>(D175+2)*(D175+1)^2*D175*(D175-1)^3*(D175-2)</f>
        <v>0.85618334235047677</v>
      </c>
      <c r="H175" s="4">
        <f t="shared" si="122"/>
        <v>1.953125E-2</v>
      </c>
    </row>
    <row r="176" spans="2:8" x14ac:dyDescent="0.3">
      <c r="B176" s="4">
        <f>IF(E175*G175&gt;0,D175,B175)</f>
        <v>-2.00390625</v>
      </c>
      <c r="C176" s="4">
        <f>IF(E175*G175&lt;0,D175,C175)</f>
        <v>-1.984375</v>
      </c>
      <c r="D176" s="4">
        <f t="shared" si="120"/>
        <v>-1.994140625</v>
      </c>
      <c r="E176" s="4">
        <f t="shared" ref="E176:E196" si="123">(B176+2)*(B176+1)^2*B176*(B176-1)^3*(B176-2)</f>
        <v>0.85618334235047677</v>
      </c>
      <c r="F176" s="4">
        <f t="shared" si="121"/>
        <v>-3.1818910875629136</v>
      </c>
      <c r="G176" s="4">
        <f t="shared" ref="G176:G196" si="124">(D176+2)*(D176+1)^2*D176*(D176-1)^3*(D176-2)</f>
        <v>-1.2380627316035566</v>
      </c>
      <c r="H176" s="4">
        <f t="shared" si="122"/>
        <v>9.765625E-3</v>
      </c>
    </row>
    <row r="177" spans="2:8" x14ac:dyDescent="0.3">
      <c r="B177" s="4">
        <f t="shared" ref="B177" si="125">IF(E176*G176&gt;0,D176,B176)</f>
        <v>-2.00390625</v>
      </c>
      <c r="C177" s="4">
        <f t="shared" ref="C177:C196" si="126">IF(E176*G176&lt;0,D176,C176)</f>
        <v>-1.994140625</v>
      </c>
      <c r="D177" s="4">
        <f t="shared" si="120"/>
        <v>-1.9990234375</v>
      </c>
      <c r="E177" s="4">
        <f t="shared" si="123"/>
        <v>0.85618334235047677</v>
      </c>
      <c r="F177" s="4">
        <f t="shared" si="121"/>
        <v>-1.2380627316035566</v>
      </c>
      <c r="G177" s="4">
        <f t="shared" si="124"/>
        <v>-0.2101661712253583</v>
      </c>
      <c r="H177" s="4">
        <f t="shared" si="122"/>
        <v>4.8828125E-3</v>
      </c>
    </row>
    <row r="178" spans="2:8" x14ac:dyDescent="0.3">
      <c r="B178" s="4">
        <f>IF(E177*G177&gt;0,D177,B177)</f>
        <v>-2.00390625</v>
      </c>
      <c r="C178" s="4">
        <f t="shared" si="126"/>
        <v>-1.9990234375</v>
      </c>
      <c r="D178" s="4">
        <f t="shared" si="120"/>
        <v>-2.00146484375</v>
      </c>
      <c r="E178" s="4">
        <f t="shared" si="123"/>
        <v>0.85618334235047677</v>
      </c>
      <c r="F178" s="4">
        <f t="shared" si="121"/>
        <v>-0.2101661712253583</v>
      </c>
      <c r="G178" s="4">
        <f t="shared" si="124"/>
        <v>0.31814820158086199</v>
      </c>
      <c r="H178" s="4">
        <f t="shared" si="122"/>
        <v>2.44140625E-3</v>
      </c>
    </row>
    <row r="179" spans="2:8" x14ac:dyDescent="0.3">
      <c r="B179" s="4">
        <f t="shared" ref="B179:B196" si="127">IF(E178*G178&gt;0,D178,B178)</f>
        <v>-2.00146484375</v>
      </c>
      <c r="C179" s="4">
        <f t="shared" si="126"/>
        <v>-1.9990234375</v>
      </c>
      <c r="D179" s="4">
        <f t="shared" si="120"/>
        <v>-2.000244140625</v>
      </c>
      <c r="E179" s="4">
        <f t="shared" si="123"/>
        <v>0.31814820158086199</v>
      </c>
      <c r="F179" s="4">
        <f t="shared" si="121"/>
        <v>-0.2101661712253583</v>
      </c>
      <c r="G179" s="4">
        <f t="shared" si="124"/>
        <v>5.2782672708293572E-2</v>
      </c>
      <c r="H179" s="4">
        <f t="shared" si="122"/>
        <v>1.220703125E-3</v>
      </c>
    </row>
    <row r="180" spans="2:8" x14ac:dyDescent="0.3">
      <c r="B180" s="4">
        <f t="shared" si="127"/>
        <v>-2.000244140625</v>
      </c>
      <c r="C180" s="4">
        <f t="shared" si="126"/>
        <v>-1.9990234375</v>
      </c>
      <c r="D180" s="4">
        <f t="shared" si="120"/>
        <v>-1.9996337890625</v>
      </c>
      <c r="E180" s="4">
        <f t="shared" si="123"/>
        <v>5.2782672708293572E-2</v>
      </c>
      <c r="F180" s="4">
        <f t="shared" si="121"/>
        <v>-0.2101661712253583</v>
      </c>
      <c r="G180" s="4">
        <f t="shared" si="124"/>
        <v>-7.8992993573088296E-2</v>
      </c>
      <c r="H180" s="4">
        <f>(C180-B180)/2</f>
        <v>6.103515625E-4</v>
      </c>
    </row>
    <row r="181" spans="2:8" x14ac:dyDescent="0.3">
      <c r="B181" s="4">
        <f t="shared" si="127"/>
        <v>-2.000244140625</v>
      </c>
      <c r="C181" s="4">
        <f t="shared" si="126"/>
        <v>-1.9996337890625</v>
      </c>
      <c r="D181" s="4">
        <f t="shared" si="120"/>
        <v>-1.99993896484375</v>
      </c>
      <c r="E181" s="4">
        <f t="shared" si="123"/>
        <v>5.2782672708293572E-2</v>
      </c>
      <c r="F181" s="4">
        <f t="shared" si="121"/>
        <v>-7.8992993573088296E-2</v>
      </c>
      <c r="G181" s="4">
        <f t="shared" si="124"/>
        <v>-1.3180576545196263E-2</v>
      </c>
      <c r="H181" s="4">
        <f t="shared" ref="H181:H196" si="128">(C181-B181)/2</f>
        <v>3.0517578125E-4</v>
      </c>
    </row>
    <row r="182" spans="2:8" x14ac:dyDescent="0.3">
      <c r="B182" s="4">
        <f t="shared" si="127"/>
        <v>-2.000244140625</v>
      </c>
      <c r="C182" s="4">
        <f t="shared" si="126"/>
        <v>-1.99993896484375</v>
      </c>
      <c r="D182" s="4">
        <f t="shared" si="120"/>
        <v>-2.000091552734375</v>
      </c>
      <c r="E182" s="4">
        <f t="shared" si="123"/>
        <v>5.2782672708293572E-2</v>
      </c>
      <c r="F182" s="4">
        <f t="shared" si="121"/>
        <v>-1.3180576545196263E-2</v>
      </c>
      <c r="G182" s="4">
        <f t="shared" si="124"/>
        <v>1.9782180912825565E-2</v>
      </c>
      <c r="H182" s="4">
        <f t="shared" si="128"/>
        <v>1.52587890625E-4</v>
      </c>
    </row>
    <row r="183" spans="2:8" x14ac:dyDescent="0.3">
      <c r="B183" s="4">
        <f t="shared" si="127"/>
        <v>-2.000091552734375</v>
      </c>
      <c r="C183" s="4">
        <f t="shared" si="126"/>
        <v>-1.99993896484375</v>
      </c>
      <c r="D183" s="4">
        <f t="shared" si="120"/>
        <v>-2.0000152587890625</v>
      </c>
      <c r="E183" s="4">
        <f t="shared" si="123"/>
        <v>1.9782180912825565E-2</v>
      </c>
      <c r="F183" s="4">
        <f t="shared" si="121"/>
        <v>-1.3180576545196263E-2</v>
      </c>
      <c r="G183" s="4">
        <f t="shared" si="124"/>
        <v>3.2960870347019094E-3</v>
      </c>
      <c r="H183" s="4">
        <f t="shared" si="128"/>
        <v>7.62939453125E-5</v>
      </c>
    </row>
    <row r="184" spans="2:8" x14ac:dyDescent="0.3">
      <c r="B184" s="4">
        <f t="shared" si="127"/>
        <v>-2.0000152587890625</v>
      </c>
      <c r="C184" s="4">
        <f t="shared" si="126"/>
        <v>-1.99993896484375</v>
      </c>
      <c r="D184" s="4">
        <f t="shared" si="120"/>
        <v>-1.9999771118164063</v>
      </c>
      <c r="E184" s="4">
        <f t="shared" si="123"/>
        <v>3.2960870347019094E-3</v>
      </c>
      <c r="F184" s="4">
        <f t="shared" si="121"/>
        <v>-1.3180576545196263E-2</v>
      </c>
      <c r="G184" s="4">
        <f t="shared" si="124"/>
        <v>-4.9434233371858432E-3</v>
      </c>
      <c r="H184" s="4">
        <f t="shared" si="128"/>
        <v>3.814697265625E-5</v>
      </c>
    </row>
    <row r="185" spans="2:8" x14ac:dyDescent="0.3">
      <c r="B185" s="4">
        <f t="shared" si="127"/>
        <v>-2.0000152587890625</v>
      </c>
      <c r="C185" s="4">
        <f t="shared" si="126"/>
        <v>-1.9999771118164063</v>
      </c>
      <c r="D185" s="4">
        <f t="shared" si="120"/>
        <v>-1.9999961853027344</v>
      </c>
      <c r="E185" s="4">
        <f t="shared" si="123"/>
        <v>3.2960870347019094E-3</v>
      </c>
      <c r="F185" s="4">
        <f t="shared" si="121"/>
        <v>-4.9434233371858432E-3</v>
      </c>
      <c r="G185" s="4">
        <f t="shared" si="124"/>
        <v>-8.2396282239211006E-4</v>
      </c>
      <c r="H185" s="4">
        <f t="shared" si="128"/>
        <v>1.9073486328125E-5</v>
      </c>
    </row>
    <row r="186" spans="2:8" x14ac:dyDescent="0.3">
      <c r="B186" s="4">
        <f t="shared" si="127"/>
        <v>-2.0000152587890625</v>
      </c>
      <c r="C186" s="4">
        <f t="shared" si="126"/>
        <v>-1.9999961853027344</v>
      </c>
      <c r="D186" s="4">
        <f t="shared" si="120"/>
        <v>-2.0000057220458984</v>
      </c>
      <c r="E186" s="4">
        <f t="shared" si="123"/>
        <v>3.2960870347019094E-3</v>
      </c>
      <c r="F186" s="4">
        <f t="shared" si="121"/>
        <v>-8.2396282239211006E-4</v>
      </c>
      <c r="G186" s="4">
        <f t="shared" si="124"/>
        <v>1.2359884351590075E-3</v>
      </c>
      <c r="H186" s="4">
        <f t="shared" si="128"/>
        <v>9.5367431640625E-6</v>
      </c>
    </row>
    <row r="187" spans="2:8" x14ac:dyDescent="0.3">
      <c r="B187" s="4">
        <f t="shared" si="127"/>
        <v>-2.0000057220458984</v>
      </c>
      <c r="C187" s="4">
        <f t="shared" si="126"/>
        <v>-1.9999961853027344</v>
      </c>
      <c r="D187" s="4">
        <f t="shared" si="120"/>
        <v>-2.0000009536743164</v>
      </c>
      <c r="E187" s="4">
        <f t="shared" si="123"/>
        <v>1.2359884351590075E-3</v>
      </c>
      <c r="F187" s="4">
        <f t="shared" si="121"/>
        <v>-8.2396282239211006E-4</v>
      </c>
      <c r="G187" s="4">
        <f t="shared" si="124"/>
        <v>2.0599438903552789E-4</v>
      </c>
      <c r="H187" s="4">
        <f t="shared" si="128"/>
        <v>4.76837158203125E-6</v>
      </c>
    </row>
    <row r="188" spans="2:8" x14ac:dyDescent="0.3">
      <c r="B188" s="4">
        <f t="shared" si="127"/>
        <v>-2.0000009536743164</v>
      </c>
      <c r="C188" s="4">
        <f t="shared" si="126"/>
        <v>-1.9999961853027344</v>
      </c>
      <c r="D188" s="4">
        <f t="shared" si="120"/>
        <v>-1.9999985694885254</v>
      </c>
      <c r="E188" s="4">
        <f t="shared" si="123"/>
        <v>2.0599438903552789E-4</v>
      </c>
      <c r="F188" s="4">
        <f t="shared" si="121"/>
        <v>-8.2396282239211006E-4</v>
      </c>
      <c r="G188" s="4">
        <f t="shared" si="124"/>
        <v>-3.0898882096514044E-4</v>
      </c>
      <c r="H188" s="4">
        <f t="shared" si="128"/>
        <v>2.384185791015625E-6</v>
      </c>
    </row>
    <row r="189" spans="2:8" x14ac:dyDescent="0.3">
      <c r="B189" s="4">
        <f t="shared" si="127"/>
        <v>-2.0000009536743164</v>
      </c>
      <c r="C189" s="4">
        <f t="shared" si="126"/>
        <v>-1.9999985694885254</v>
      </c>
      <c r="D189" s="4">
        <f t="shared" si="120"/>
        <v>-1.9999997615814209</v>
      </c>
      <c r="E189" s="4">
        <f t="shared" si="123"/>
        <v>2.0599438903552789E-4</v>
      </c>
      <c r="F189" s="4">
        <f t="shared" si="121"/>
        <v>-3.0898882096514044E-4</v>
      </c>
      <c r="G189" s="4">
        <f t="shared" si="124"/>
        <v>-5.1498367042784933E-5</v>
      </c>
      <c r="H189" s="4">
        <f t="shared" si="128"/>
        <v>1.1920928955078125E-6</v>
      </c>
    </row>
    <row r="190" spans="2:8" x14ac:dyDescent="0.3">
      <c r="B190" s="4">
        <f t="shared" si="127"/>
        <v>-2.0000009536743164</v>
      </c>
      <c r="C190" s="4">
        <f t="shared" si="126"/>
        <v>-1.9999997615814209</v>
      </c>
      <c r="D190" s="4">
        <f t="shared" si="120"/>
        <v>-2.0000003576278687</v>
      </c>
      <c r="E190" s="4">
        <f t="shared" si="123"/>
        <v>2.0599438903552789E-4</v>
      </c>
      <c r="F190" s="4">
        <f t="shared" si="121"/>
        <v>-5.1498367042784933E-5</v>
      </c>
      <c r="G190" s="4">
        <f t="shared" si="124"/>
        <v>7.7247723226093529E-5</v>
      </c>
      <c r="H190" s="4">
        <f t="shared" si="128"/>
        <v>5.9604644775390625E-7</v>
      </c>
    </row>
    <row r="191" spans="2:8" x14ac:dyDescent="0.3">
      <c r="B191" s="4">
        <f t="shared" si="127"/>
        <v>-2.0000003576278687</v>
      </c>
      <c r="C191" s="4">
        <f t="shared" si="126"/>
        <v>-1.9999997615814209</v>
      </c>
      <c r="D191" s="4">
        <f t="shared" si="120"/>
        <v>-2.0000000596046448</v>
      </c>
      <c r="E191" s="4">
        <f t="shared" si="123"/>
        <v>7.7247723226093529E-5</v>
      </c>
      <c r="F191" s="4">
        <f t="shared" si="121"/>
        <v>-5.1498367042784933E-5</v>
      </c>
      <c r="G191" s="4">
        <f t="shared" si="124"/>
        <v>1.2874606149182716E-5</v>
      </c>
      <c r="H191" s="4">
        <f t="shared" si="128"/>
        <v>2.9802322387695313E-7</v>
      </c>
    </row>
    <row r="192" spans="2:8" x14ac:dyDescent="0.3">
      <c r="B192" s="4">
        <f t="shared" si="127"/>
        <v>-2.0000000596046448</v>
      </c>
      <c r="C192" s="4">
        <f t="shared" si="126"/>
        <v>-1.9999997615814209</v>
      </c>
      <c r="D192" s="4">
        <f t="shared" si="120"/>
        <v>-1.9999999105930328</v>
      </c>
      <c r="E192" s="4">
        <f t="shared" si="123"/>
        <v>1.2874606149182716E-5</v>
      </c>
      <c r="F192" s="4">
        <f t="shared" si="121"/>
        <v>-5.1498367042784933E-5</v>
      </c>
      <c r="G192" s="4">
        <f t="shared" si="124"/>
        <v>-1.9311898432406764E-5</v>
      </c>
      <c r="H192" s="4">
        <f t="shared" si="128"/>
        <v>1.4901161193847656E-7</v>
      </c>
    </row>
    <row r="193" spans="2:8" x14ac:dyDescent="0.3">
      <c r="B193" s="4">
        <f t="shared" si="127"/>
        <v>-2.0000000596046448</v>
      </c>
      <c r="C193" s="4">
        <f t="shared" si="126"/>
        <v>-1.9999999105930328</v>
      </c>
      <c r="D193" s="4">
        <f t="shared" si="120"/>
        <v>-1.9999999850988388</v>
      </c>
      <c r="E193" s="4">
        <f t="shared" si="123"/>
        <v>1.2874606149182716E-5</v>
      </c>
      <c r="F193" s="4">
        <f t="shared" si="121"/>
        <v>-1.9311898432406764E-5</v>
      </c>
      <c r="G193" s="4">
        <f t="shared" si="124"/>
        <v>-3.2186506380149676E-6</v>
      </c>
      <c r="H193" s="4">
        <f t="shared" si="128"/>
        <v>7.4505805969238281E-8</v>
      </c>
    </row>
    <row r="194" spans="2:8" x14ac:dyDescent="0.3">
      <c r="B194" s="4">
        <f t="shared" si="127"/>
        <v>-2.0000000596046448</v>
      </c>
      <c r="C194" s="4">
        <f t="shared" si="126"/>
        <v>-1.9999999850988388</v>
      </c>
      <c r="D194" s="4">
        <f t="shared" si="120"/>
        <v>-2.0000000223517418</v>
      </c>
      <c r="E194" s="4">
        <f t="shared" si="123"/>
        <v>1.2874606149182716E-5</v>
      </c>
      <c r="F194" s="4">
        <f t="shared" si="121"/>
        <v>-3.2186506380149676E-6</v>
      </c>
      <c r="G194" s="4">
        <f t="shared" si="124"/>
        <v>4.8279766314829458E-6</v>
      </c>
      <c r="H194" s="4">
        <f t="shared" si="128"/>
        <v>3.7252902984619141E-8</v>
      </c>
    </row>
    <row r="195" spans="2:8" x14ac:dyDescent="0.3">
      <c r="B195" s="4">
        <f t="shared" si="127"/>
        <v>-2.0000000223517418</v>
      </c>
      <c r="C195" s="4">
        <f t="shared" si="126"/>
        <v>-1.9999999850988388</v>
      </c>
      <c r="D195" s="4">
        <f t="shared" si="120"/>
        <v>-2.0000000037252903</v>
      </c>
      <c r="E195" s="4">
        <f t="shared" si="123"/>
        <v>4.8279766314829458E-6</v>
      </c>
      <c r="F195" s="4">
        <f t="shared" si="121"/>
        <v>-3.2186506380149676E-6</v>
      </c>
      <c r="G195" s="4">
        <f t="shared" si="124"/>
        <v>8.0466271570878156E-7</v>
      </c>
      <c r="H195" s="4">
        <f t="shared" si="128"/>
        <v>1.862645149230957E-8</v>
      </c>
    </row>
    <row r="196" spans="2:8" x14ac:dyDescent="0.3">
      <c r="B196" s="4">
        <f t="shared" si="127"/>
        <v>-2.0000000037252903</v>
      </c>
      <c r="C196" s="4">
        <f t="shared" si="126"/>
        <v>-1.9999999850988388</v>
      </c>
      <c r="D196" s="4">
        <f t="shared" si="120"/>
        <v>-1.9999999944120646</v>
      </c>
      <c r="E196" s="4">
        <f t="shared" si="123"/>
        <v>8.0466271570878156E-7</v>
      </c>
      <c r="F196" s="4">
        <f t="shared" si="121"/>
        <v>-3.2186506380149676E-6</v>
      </c>
      <c r="G196" s="4">
        <f t="shared" si="124"/>
        <v>-1.2069940314093919E-6</v>
      </c>
      <c r="H196" s="4">
        <f t="shared" si="128"/>
        <v>9.3132257461547852E-9</v>
      </c>
    </row>
  </sheetData>
  <pageMargins left="0.7" right="0.7" top="0.75" bottom="0.75" header="0.3" footer="0.3"/>
  <ignoredErrors>
    <ignoredError sqref="B22:C22 B33:C33 B48:C48 B65:C71 B85:C85 B86:C8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3CEE-7ABC-428F-B1B2-651D64F3D3A4}">
  <dimension ref="A1:H46"/>
  <sheetViews>
    <sheetView topLeftCell="A10" zoomScaleNormal="100" workbookViewId="0">
      <selection activeCell="B15" sqref="B15:H27"/>
    </sheetView>
  </sheetViews>
  <sheetFormatPr baseColWidth="10" defaultRowHeight="15.05" x14ac:dyDescent="0.3"/>
  <cols>
    <col min="1" max="1" width="4.33203125" customWidth="1"/>
    <col min="3" max="4" width="11.44140625" bestFit="1" customWidth="1"/>
    <col min="5" max="5" width="14.109375" customWidth="1"/>
    <col min="6" max="6" width="13" bestFit="1" customWidth="1"/>
    <col min="7" max="7" width="12.44140625" bestFit="1" customWidth="1"/>
    <col min="8" max="8" width="19.44140625" bestFit="1" customWidth="1"/>
  </cols>
  <sheetData>
    <row r="1" spans="2:8" x14ac:dyDescent="0.3">
      <c r="B1" t="s">
        <v>22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4">
        <v>0</v>
      </c>
      <c r="C5" s="4">
        <v>1</v>
      </c>
      <c r="D5" s="4">
        <f>(B5+C5)/2</f>
        <v>0.5</v>
      </c>
      <c r="E5" s="4">
        <f>10*(0.5*PI()*1 -  ASIN(B5/1)-B5*SQRT(1-B5^2))-12.4</f>
        <v>3.3079632679489652</v>
      </c>
      <c r="F5" s="4">
        <f t="shared" ref="F5:G5" si="0">10*(0.5*PI()*1 -  ASIN(C5/1)-C5*SQRT(1-C5^2))-12.4</f>
        <v>-12.4</v>
      </c>
      <c r="G5" s="4">
        <f t="shared" si="0"/>
        <v>-6.2581515069562172</v>
      </c>
      <c r="H5" s="4">
        <f>(C5-B5)/2</f>
        <v>0.5</v>
      </c>
    </row>
    <row r="6" spans="2:8" x14ac:dyDescent="0.3">
      <c r="B6" s="4">
        <f>IF(E5*G5&gt;0,D5,B5)</f>
        <v>0</v>
      </c>
      <c r="C6" s="4">
        <f t="shared" ref="C6:C11" si="1">IF(E5*G5&lt;0,D5,C5)</f>
        <v>0.5</v>
      </c>
      <c r="D6" s="4">
        <f t="shared" ref="D6" si="2">(B6+C6)/2</f>
        <v>0.25</v>
      </c>
      <c r="E6" s="4">
        <f t="shared" ref="E6:E11" si="3">10*(0.5*PI()*1 -  ASIN(B6/1)-B6*SQRT(1-B6^2))-12.4</f>
        <v>3.3079632679489652</v>
      </c>
      <c r="F6" s="4">
        <f t="shared" ref="F6:F11" si="4">10*(0.5*PI()*1 -  ASIN(C6/1)-C6*SQRT(1-C6^2))-12.4</f>
        <v>-6.2581515069562172</v>
      </c>
      <c r="G6" s="4">
        <f t="shared" ref="G6:G11" si="5">10*(0.5*PI()*1 -  ASIN(D6/1)-D6*SQRT(1-D6^2))-12.4</f>
        <v>-1.6394538748514567</v>
      </c>
      <c r="H6" s="4">
        <f t="shared" ref="H6" si="6">(C6-B6)/2</f>
        <v>0.25</v>
      </c>
    </row>
    <row r="7" spans="2:8" x14ac:dyDescent="0.3">
      <c r="B7" s="4">
        <f t="shared" ref="B7:B11" si="7">IF(E6*G6&gt;0,D6,B6)</f>
        <v>0</v>
      </c>
      <c r="C7" s="4">
        <f t="shared" si="1"/>
        <v>0.25</v>
      </c>
      <c r="D7" s="4">
        <f>(B7+C7)/2</f>
        <v>0.125</v>
      </c>
      <c r="E7" s="4">
        <f t="shared" si="3"/>
        <v>3.3079632679489652</v>
      </c>
      <c r="F7" s="4">
        <f t="shared" si="4"/>
        <v>-1.6394538748514567</v>
      </c>
      <c r="G7" s="4">
        <f t="shared" si="5"/>
        <v>0.81448902920678456</v>
      </c>
      <c r="H7" s="4">
        <f>(C7-B7)/2</f>
        <v>0.125</v>
      </c>
    </row>
    <row r="8" spans="2:8" x14ac:dyDescent="0.3">
      <c r="B8" s="4">
        <f t="shared" si="7"/>
        <v>0.125</v>
      </c>
      <c r="C8" s="4">
        <f t="shared" si="1"/>
        <v>0.25</v>
      </c>
      <c r="D8" s="4">
        <f>(B8+C8)/2</f>
        <v>0.1875</v>
      </c>
      <c r="E8" s="4">
        <f t="shared" si="3"/>
        <v>0.81448902920678456</v>
      </c>
      <c r="F8" s="4">
        <f t="shared" si="4"/>
        <v>-1.6394538748514567</v>
      </c>
      <c r="G8" s="4">
        <f t="shared" si="5"/>
        <v>-0.41994672413730783</v>
      </c>
      <c r="H8" s="4">
        <f>(C8-B8)/2</f>
        <v>6.25E-2</v>
      </c>
    </row>
    <row r="9" spans="2:8" x14ac:dyDescent="0.3">
      <c r="B9" s="4">
        <f t="shared" si="7"/>
        <v>0.125</v>
      </c>
      <c r="C9" s="4">
        <f t="shared" si="1"/>
        <v>0.1875</v>
      </c>
      <c r="D9" s="4">
        <f t="shared" ref="D9:D11" si="8">(B9+C9)/2</f>
        <v>0.15625</v>
      </c>
      <c r="E9" s="4">
        <f t="shared" si="3"/>
        <v>0.81448902920678456</v>
      </c>
      <c r="F9" s="4">
        <f t="shared" si="4"/>
        <v>-0.41994672413730783</v>
      </c>
      <c r="G9" s="4">
        <f t="shared" si="5"/>
        <v>0.19572590254131761</v>
      </c>
      <c r="H9" s="4">
        <f t="shared" ref="H9:H11" si="9">(C9-B9)/2</f>
        <v>3.125E-2</v>
      </c>
    </row>
    <row r="10" spans="2:8" x14ac:dyDescent="0.3">
      <c r="B10" s="4">
        <f t="shared" si="7"/>
        <v>0.15625</v>
      </c>
      <c r="C10" s="4">
        <f t="shared" si="1"/>
        <v>0.1875</v>
      </c>
      <c r="D10" s="4">
        <f t="shared" si="8"/>
        <v>0.171875</v>
      </c>
      <c r="E10" s="4">
        <f t="shared" si="3"/>
        <v>0.19572590254131761</v>
      </c>
      <c r="F10" s="4">
        <f t="shared" si="4"/>
        <v>-0.41994672413730783</v>
      </c>
      <c r="G10" s="4">
        <f t="shared" si="5"/>
        <v>-0.11253639384839786</v>
      </c>
      <c r="H10" s="4">
        <f t="shared" si="9"/>
        <v>1.5625E-2</v>
      </c>
    </row>
    <row r="11" spans="2:8" x14ac:dyDescent="0.3">
      <c r="B11" s="4">
        <f t="shared" si="7"/>
        <v>0.15625</v>
      </c>
      <c r="C11" s="4">
        <f t="shared" si="1"/>
        <v>0.171875</v>
      </c>
      <c r="D11" s="4">
        <f t="shared" si="8"/>
        <v>0.1640625</v>
      </c>
      <c r="E11" s="4">
        <f t="shared" si="3"/>
        <v>0.19572590254131761</v>
      </c>
      <c r="F11" s="4">
        <f t="shared" si="4"/>
        <v>-0.11253639384839786</v>
      </c>
      <c r="G11" s="4">
        <f t="shared" si="5"/>
        <v>4.1493241423959049E-2</v>
      </c>
      <c r="H11" s="4">
        <f t="shared" si="9"/>
        <v>7.8125E-3</v>
      </c>
    </row>
    <row r="13" spans="2:8" x14ac:dyDescent="0.3">
      <c r="B13" t="s">
        <v>23</v>
      </c>
    </row>
    <row r="15" spans="2:8" x14ac:dyDescent="0.3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37</v>
      </c>
    </row>
    <row r="16" spans="2:8" x14ac:dyDescent="0.3">
      <c r="B16" s="4">
        <v>0</v>
      </c>
      <c r="C16" s="4">
        <v>30</v>
      </c>
      <c r="D16" s="4">
        <f>(B16+C16)/2</f>
        <v>15</v>
      </c>
      <c r="E16" s="4">
        <f>300-(0.25*9.81/0.1)*B16+(0.25^2*9.81/0.1^2)*(1-EXP(-0.1*B16/0.25))</f>
        <v>300</v>
      </c>
      <c r="F16" s="4">
        <f t="shared" ref="F16:G16" si="10">300-(0.25*9.81/0.1)*C16+(0.25^2*9.81/0.1^2)*(1-EXP(-0.1*C16/0.25))</f>
        <v>-374.43787671701989</v>
      </c>
      <c r="G16" s="4">
        <f t="shared" si="10"/>
        <v>-6.7144784928318657</v>
      </c>
      <c r="H16" s="4">
        <f>(C16-B16)/2</f>
        <v>15</v>
      </c>
    </row>
    <row r="17" spans="1:8" x14ac:dyDescent="0.3">
      <c r="B17" s="4">
        <f>IF(E16*G16&gt;0,D16,B16)</f>
        <v>0</v>
      </c>
      <c r="C17" s="4">
        <f t="shared" ref="C17" si="11">IF(E16*G16&lt;0,D16,C16)</f>
        <v>15</v>
      </c>
      <c r="D17" s="4">
        <f t="shared" ref="D17" si="12">(B17+C17)/2</f>
        <v>7.5</v>
      </c>
      <c r="E17" s="4">
        <f t="shared" ref="E17:E27" si="13">300-(0.25*9.81/0.1)*B17+(0.25^2*9.81/0.1^2)*(1-EXP(-0.1*B17/0.25))</f>
        <v>300</v>
      </c>
      <c r="F17" s="4">
        <f t="shared" ref="F17:F27" si="14">300-(0.25*9.81/0.1)*C17+(0.25^2*9.81/0.1^2)*(1-EXP(-0.1*C17/0.25))</f>
        <v>-6.7144784928318657</v>
      </c>
      <c r="G17" s="4">
        <f t="shared" ref="G17:G27" si="15">300-(0.25*9.81/0.1)*D17+(0.25^2*9.81/0.1^2)*(1-EXP(-0.1*D17/0.25))</f>
        <v>174.32243037069534</v>
      </c>
      <c r="H17" s="4">
        <f t="shared" ref="H17:H27" si="16">(C17-B17)/2</f>
        <v>7.5</v>
      </c>
    </row>
    <row r="18" spans="1:8" x14ac:dyDescent="0.3">
      <c r="B18" s="4">
        <f t="shared" ref="B18:B27" si="17">IF(E17*G17&gt;0,D17,B17)</f>
        <v>7.5</v>
      </c>
      <c r="C18" s="4">
        <f t="shared" ref="C18:C27" si="18">IF(E17*G17&lt;0,D17,C17)</f>
        <v>15</v>
      </c>
      <c r="D18" s="4">
        <f t="shared" ref="D18:D27" si="19">(B18+C18)/2</f>
        <v>11.25</v>
      </c>
      <c r="E18" s="4">
        <f t="shared" si="13"/>
        <v>174.32243037069534</v>
      </c>
      <c r="F18" s="4">
        <f t="shared" si="14"/>
        <v>-6.7144784928318657</v>
      </c>
      <c r="G18" s="4">
        <f t="shared" si="15"/>
        <v>84.725129649749022</v>
      </c>
      <c r="H18" s="4">
        <f t="shared" si="16"/>
        <v>3.75</v>
      </c>
    </row>
    <row r="19" spans="1:8" x14ac:dyDescent="0.3">
      <c r="B19" s="4">
        <f t="shared" si="17"/>
        <v>11.25</v>
      </c>
      <c r="C19" s="4">
        <f t="shared" si="18"/>
        <v>15</v>
      </c>
      <c r="D19" s="4">
        <f t="shared" si="19"/>
        <v>13.125</v>
      </c>
      <c r="E19" s="4">
        <f t="shared" si="13"/>
        <v>84.725129649749022</v>
      </c>
      <c r="F19" s="4">
        <f t="shared" si="14"/>
        <v>-6.7144784928318657</v>
      </c>
      <c r="G19" s="4">
        <f t="shared" si="15"/>
        <v>39.100136528150188</v>
      </c>
      <c r="H19" s="4">
        <f t="shared" si="16"/>
        <v>1.875</v>
      </c>
    </row>
    <row r="20" spans="1:8" x14ac:dyDescent="0.3">
      <c r="B20" s="4">
        <f t="shared" si="17"/>
        <v>13.125</v>
      </c>
      <c r="C20" s="4">
        <f t="shared" si="18"/>
        <v>15</v>
      </c>
      <c r="D20" s="4">
        <f t="shared" si="19"/>
        <v>14.0625</v>
      </c>
      <c r="E20" s="4">
        <f t="shared" si="13"/>
        <v>39.100136528150188</v>
      </c>
      <c r="F20" s="4">
        <f t="shared" si="14"/>
        <v>-6.7144784928318657</v>
      </c>
      <c r="G20" s="4">
        <f t="shared" si="15"/>
        <v>16.20856009772303</v>
      </c>
      <c r="H20" s="4">
        <f t="shared" si="16"/>
        <v>0.9375</v>
      </c>
    </row>
    <row r="21" spans="1:8" x14ac:dyDescent="0.3">
      <c r="B21" s="4">
        <f t="shared" si="17"/>
        <v>14.0625</v>
      </c>
      <c r="C21" s="4">
        <f t="shared" si="18"/>
        <v>15</v>
      </c>
      <c r="D21" s="4">
        <f t="shared" si="19"/>
        <v>14.53125</v>
      </c>
      <c r="E21" s="4">
        <f t="shared" si="13"/>
        <v>16.20856009772303</v>
      </c>
      <c r="F21" s="4">
        <f t="shared" si="14"/>
        <v>-6.7144784928318657</v>
      </c>
      <c r="G21" s="4">
        <f t="shared" si="15"/>
        <v>4.7502726946847957</v>
      </c>
      <c r="H21" s="4">
        <f t="shared" si="16"/>
        <v>0.46875</v>
      </c>
    </row>
    <row r="22" spans="1:8" x14ac:dyDescent="0.3">
      <c r="B22" s="4">
        <f t="shared" si="17"/>
        <v>14.53125</v>
      </c>
      <c r="C22" s="4">
        <f t="shared" si="18"/>
        <v>15</v>
      </c>
      <c r="D22" s="4">
        <f t="shared" si="19"/>
        <v>14.765625</v>
      </c>
      <c r="E22" s="4">
        <f t="shared" si="13"/>
        <v>4.7502726946847957</v>
      </c>
      <c r="F22" s="4">
        <f t="shared" si="14"/>
        <v>-6.7144784928318657</v>
      </c>
      <c r="G22" s="4">
        <f t="shared" si="15"/>
        <v>-0.98136884532361535</v>
      </c>
      <c r="H22" s="4">
        <f t="shared" si="16"/>
        <v>0.234375</v>
      </c>
    </row>
    <row r="23" spans="1:8" x14ac:dyDescent="0.3">
      <c r="B23" s="4">
        <f t="shared" si="17"/>
        <v>14.53125</v>
      </c>
      <c r="C23" s="4">
        <f t="shared" si="18"/>
        <v>14.765625</v>
      </c>
      <c r="D23" s="4">
        <f t="shared" si="19"/>
        <v>14.6484375</v>
      </c>
      <c r="E23" s="4">
        <f t="shared" si="13"/>
        <v>4.7502726946847957</v>
      </c>
      <c r="F23" s="4">
        <f t="shared" si="14"/>
        <v>-0.98136884532361535</v>
      </c>
      <c r="G23" s="4">
        <f t="shared" si="15"/>
        <v>1.8846441395057241</v>
      </c>
      <c r="H23" s="4">
        <f t="shared" si="16"/>
        <v>0.1171875</v>
      </c>
    </row>
    <row r="24" spans="1:8" x14ac:dyDescent="0.3">
      <c r="B24" s="4">
        <f t="shared" si="17"/>
        <v>14.6484375</v>
      </c>
      <c r="C24" s="4">
        <f t="shared" si="18"/>
        <v>14.765625</v>
      </c>
      <c r="D24" s="4">
        <f t="shared" si="19"/>
        <v>14.70703125</v>
      </c>
      <c r="E24" s="4">
        <f t="shared" si="13"/>
        <v>1.8846441395057241</v>
      </c>
      <c r="F24" s="4">
        <f t="shared" si="14"/>
        <v>-0.98136884532361535</v>
      </c>
      <c r="G24" s="4">
        <f t="shared" si="15"/>
        <v>0.45168458118872223</v>
      </c>
      <c r="H24" s="4">
        <f t="shared" si="16"/>
        <v>5.859375E-2</v>
      </c>
    </row>
    <row r="25" spans="1:8" x14ac:dyDescent="0.3">
      <c r="B25" s="4">
        <f t="shared" si="17"/>
        <v>14.70703125</v>
      </c>
      <c r="C25" s="4">
        <f t="shared" si="18"/>
        <v>14.765625</v>
      </c>
      <c r="D25" s="4">
        <f t="shared" si="19"/>
        <v>14.736328125</v>
      </c>
      <c r="E25" s="4">
        <f t="shared" si="13"/>
        <v>0.45168458118872223</v>
      </c>
      <c r="F25" s="4">
        <f t="shared" si="14"/>
        <v>-0.98136884532361535</v>
      </c>
      <c r="G25" s="4">
        <f t="shared" si="15"/>
        <v>-0.26483053564086845</v>
      </c>
      <c r="H25" s="4">
        <f t="shared" si="16"/>
        <v>2.9296875E-2</v>
      </c>
    </row>
    <row r="26" spans="1:8" x14ac:dyDescent="0.3">
      <c r="B26" s="4">
        <f t="shared" si="17"/>
        <v>14.70703125</v>
      </c>
      <c r="C26" s="4">
        <f t="shared" si="18"/>
        <v>14.736328125</v>
      </c>
      <c r="D26" s="4">
        <f t="shared" si="19"/>
        <v>14.7216796875</v>
      </c>
      <c r="E26" s="4">
        <f t="shared" si="13"/>
        <v>0.45168458118872223</v>
      </c>
      <c r="F26" s="4">
        <f t="shared" si="14"/>
        <v>-0.26483053564086845</v>
      </c>
      <c r="G26" s="4">
        <f t="shared" si="15"/>
        <v>9.342993889235629E-2</v>
      </c>
      <c r="H26" s="4">
        <f t="shared" si="16"/>
        <v>1.46484375E-2</v>
      </c>
    </row>
    <row r="27" spans="1:8" x14ac:dyDescent="0.3">
      <c r="B27" s="4">
        <f t="shared" si="17"/>
        <v>14.7216796875</v>
      </c>
      <c r="C27" s="4">
        <f t="shared" si="18"/>
        <v>14.736328125</v>
      </c>
      <c r="D27" s="4">
        <f t="shared" si="19"/>
        <v>14.72900390625</v>
      </c>
      <c r="E27" s="4">
        <f t="shared" si="13"/>
        <v>9.342993889235629E-2</v>
      </c>
      <c r="F27" s="4">
        <f t="shared" si="14"/>
        <v>-0.26483053564086845</v>
      </c>
      <c r="G27" s="4">
        <f t="shared" si="15"/>
        <v>-8.5699571478912162E-2</v>
      </c>
      <c r="H27" s="4">
        <f t="shared" si="16"/>
        <v>7.32421875E-3</v>
      </c>
    </row>
    <row r="29" spans="1:8" x14ac:dyDescent="0.3">
      <c r="B29" t="s">
        <v>24</v>
      </c>
    </row>
    <row r="30" spans="1:8" x14ac:dyDescent="0.3">
      <c r="B30" t="s">
        <v>8</v>
      </c>
    </row>
    <row r="32" spans="1:8" x14ac:dyDescent="0.3">
      <c r="A32" s="13" t="s">
        <v>38</v>
      </c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5</v>
      </c>
      <c r="H32" s="13" t="s">
        <v>7</v>
      </c>
    </row>
    <row r="33" spans="1:8" x14ac:dyDescent="0.3">
      <c r="A33" s="3">
        <v>1</v>
      </c>
      <c r="B33" s="4">
        <v>1</v>
      </c>
      <c r="C33" s="4">
        <v>2</v>
      </c>
      <c r="D33" s="4">
        <f>(B33+C33)/2</f>
        <v>1.5</v>
      </c>
      <c r="E33" s="4">
        <f>B33^3-B33-1</f>
        <v>-1</v>
      </c>
      <c r="F33" s="4">
        <f t="shared" ref="F33:G33" si="20">C33^3-C33-1</f>
        <v>5</v>
      </c>
      <c r="G33" s="4">
        <f t="shared" si="20"/>
        <v>0.875</v>
      </c>
      <c r="H33" s="4">
        <f>(C33-B33)/2</f>
        <v>0.5</v>
      </c>
    </row>
    <row r="34" spans="1:8" x14ac:dyDescent="0.3">
      <c r="A34" s="3">
        <v>2</v>
      </c>
      <c r="B34" s="4">
        <f>IF(E33*G33&gt;0,D33,B33)</f>
        <v>1</v>
      </c>
      <c r="C34" s="4">
        <f>IF(E33*G33&lt;0,D33,C33)</f>
        <v>1.5</v>
      </c>
      <c r="D34" s="4">
        <f>(B34+C34)/2</f>
        <v>1.25</v>
      </c>
      <c r="E34" s="4">
        <f>B34^3-B34-1</f>
        <v>-1</v>
      </c>
      <c r="F34" s="4">
        <f>C34^3-C34-1</f>
        <v>0.875</v>
      </c>
      <c r="G34" s="4">
        <f>D34^3-D34-1</f>
        <v>-0.296875</v>
      </c>
      <c r="H34" s="4">
        <f>(C34-B34)/2</f>
        <v>0.25</v>
      </c>
    </row>
    <row r="35" spans="1:8" x14ac:dyDescent="0.3">
      <c r="A35" s="3">
        <v>3</v>
      </c>
      <c r="B35" s="4">
        <f t="shared" ref="B35:B46" si="21">IF(E34*G34&gt;0,D34,B34)</f>
        <v>1.25</v>
      </c>
      <c r="C35" s="4">
        <f t="shared" ref="C35:C46" si="22">IF(E34*G34&lt;0,D34,C34)</f>
        <v>1.5</v>
      </c>
      <c r="D35" s="4">
        <f t="shared" ref="D35:D46" si="23">(B35+C35)/2</f>
        <v>1.375</v>
      </c>
      <c r="E35" s="4">
        <f t="shared" ref="E35:E46" si="24">B35^3-B35-1</f>
        <v>-0.296875</v>
      </c>
      <c r="F35" s="4">
        <f t="shared" ref="F35:F46" si="25">C35^3-C35-1</f>
        <v>0.875</v>
      </c>
      <c r="G35" s="4">
        <f t="shared" ref="G35:G46" si="26">D35^3-D35-1</f>
        <v>0.224609375</v>
      </c>
      <c r="H35" s="4">
        <f t="shared" ref="H35:H46" si="27">(C35-B35)/2</f>
        <v>0.125</v>
      </c>
    </row>
    <row r="36" spans="1:8" x14ac:dyDescent="0.3">
      <c r="A36" s="3">
        <v>4</v>
      </c>
      <c r="B36" s="4">
        <f t="shared" si="21"/>
        <v>1.25</v>
      </c>
      <c r="C36" s="4">
        <f t="shared" si="22"/>
        <v>1.375</v>
      </c>
      <c r="D36" s="4">
        <f t="shared" si="23"/>
        <v>1.3125</v>
      </c>
      <c r="E36" s="4">
        <f t="shared" si="24"/>
        <v>-0.296875</v>
      </c>
      <c r="F36" s="4">
        <f t="shared" si="25"/>
        <v>0.224609375</v>
      </c>
      <c r="G36" s="4">
        <f t="shared" si="26"/>
        <v>-5.1513671875E-2</v>
      </c>
      <c r="H36" s="4">
        <f t="shared" si="27"/>
        <v>6.25E-2</v>
      </c>
    </row>
    <row r="37" spans="1:8" x14ac:dyDescent="0.3">
      <c r="A37" s="3">
        <v>5</v>
      </c>
      <c r="B37" s="4">
        <f t="shared" si="21"/>
        <v>1.3125</v>
      </c>
      <c r="C37" s="4">
        <f t="shared" si="22"/>
        <v>1.375</v>
      </c>
      <c r="D37" s="4">
        <f t="shared" si="23"/>
        <v>1.34375</v>
      </c>
      <c r="E37" s="4">
        <f t="shared" si="24"/>
        <v>-5.1513671875E-2</v>
      </c>
      <c r="F37" s="4">
        <f t="shared" si="25"/>
        <v>0.224609375</v>
      </c>
      <c r="G37" s="4">
        <f t="shared" si="26"/>
        <v>8.2611083984375E-2</v>
      </c>
      <c r="H37" s="4">
        <f t="shared" si="27"/>
        <v>3.125E-2</v>
      </c>
    </row>
    <row r="38" spans="1:8" x14ac:dyDescent="0.3">
      <c r="A38" s="3">
        <v>6</v>
      </c>
      <c r="B38" s="4">
        <f t="shared" si="21"/>
        <v>1.3125</v>
      </c>
      <c r="C38" s="4">
        <f t="shared" si="22"/>
        <v>1.34375</v>
      </c>
      <c r="D38" s="4">
        <f t="shared" si="23"/>
        <v>1.328125</v>
      </c>
      <c r="E38" s="4">
        <f t="shared" si="24"/>
        <v>-5.1513671875E-2</v>
      </c>
      <c r="F38" s="4">
        <f t="shared" si="25"/>
        <v>8.2611083984375E-2</v>
      </c>
      <c r="G38" s="4">
        <f t="shared" si="26"/>
        <v>1.4575958251953125E-2</v>
      </c>
      <c r="H38" s="4">
        <f t="shared" si="27"/>
        <v>1.5625E-2</v>
      </c>
    </row>
    <row r="39" spans="1:8" x14ac:dyDescent="0.3">
      <c r="A39" s="3">
        <v>7</v>
      </c>
      <c r="B39" s="4">
        <f t="shared" si="21"/>
        <v>1.3125</v>
      </c>
      <c r="C39" s="4">
        <f t="shared" si="22"/>
        <v>1.328125</v>
      </c>
      <c r="D39" s="4">
        <f t="shared" si="23"/>
        <v>1.3203125</v>
      </c>
      <c r="E39" s="4">
        <f t="shared" si="24"/>
        <v>-5.1513671875E-2</v>
      </c>
      <c r="F39" s="4">
        <f t="shared" si="25"/>
        <v>1.4575958251953125E-2</v>
      </c>
      <c r="G39" s="4">
        <f t="shared" si="26"/>
        <v>-1.8710613250732422E-2</v>
      </c>
      <c r="H39" s="4">
        <f t="shared" si="27"/>
        <v>7.8125E-3</v>
      </c>
    </row>
    <row r="40" spans="1:8" x14ac:dyDescent="0.3">
      <c r="A40" s="3">
        <v>8</v>
      </c>
      <c r="B40" s="4">
        <f t="shared" si="21"/>
        <v>1.3203125</v>
      </c>
      <c r="C40" s="4">
        <f t="shared" si="22"/>
        <v>1.328125</v>
      </c>
      <c r="D40" s="4">
        <f t="shared" si="23"/>
        <v>1.32421875</v>
      </c>
      <c r="E40" s="4">
        <f t="shared" si="24"/>
        <v>-1.8710613250732422E-2</v>
      </c>
      <c r="F40" s="4">
        <f t="shared" si="25"/>
        <v>1.4575958251953125E-2</v>
      </c>
      <c r="G40" s="4">
        <f t="shared" si="26"/>
        <v>-2.1279454231262207E-3</v>
      </c>
      <c r="H40" s="4">
        <f t="shared" si="27"/>
        <v>3.90625E-3</v>
      </c>
    </row>
    <row r="41" spans="1:8" x14ac:dyDescent="0.3">
      <c r="A41" s="3">
        <v>9</v>
      </c>
      <c r="B41" s="4">
        <f t="shared" si="21"/>
        <v>1.32421875</v>
      </c>
      <c r="C41" s="4">
        <f t="shared" si="22"/>
        <v>1.328125</v>
      </c>
      <c r="D41" s="4">
        <f t="shared" si="23"/>
        <v>1.326171875</v>
      </c>
      <c r="E41" s="4">
        <f t="shared" si="24"/>
        <v>-2.1279454231262207E-3</v>
      </c>
      <c r="F41" s="4">
        <f t="shared" si="25"/>
        <v>1.4575958251953125E-2</v>
      </c>
      <c r="G41" s="4">
        <f t="shared" si="26"/>
        <v>6.2088295817375183E-3</v>
      </c>
      <c r="H41" s="4">
        <f t="shared" si="27"/>
        <v>1.953125E-3</v>
      </c>
    </row>
    <row r="42" spans="1:8" x14ac:dyDescent="0.3">
      <c r="A42" s="3">
        <v>10</v>
      </c>
      <c r="B42" s="4">
        <f t="shared" si="21"/>
        <v>1.32421875</v>
      </c>
      <c r="C42" s="4">
        <f t="shared" si="22"/>
        <v>1.326171875</v>
      </c>
      <c r="D42" s="4">
        <f t="shared" si="23"/>
        <v>1.3251953125</v>
      </c>
      <c r="E42" s="4">
        <f t="shared" si="24"/>
        <v>-2.1279454231262207E-3</v>
      </c>
      <c r="F42" s="4">
        <f t="shared" si="25"/>
        <v>6.2088295817375183E-3</v>
      </c>
      <c r="G42" s="4">
        <f t="shared" si="26"/>
        <v>2.0366506651043892E-3</v>
      </c>
      <c r="H42" s="4">
        <f t="shared" si="27"/>
        <v>9.765625E-4</v>
      </c>
    </row>
    <row r="43" spans="1:8" x14ac:dyDescent="0.3">
      <c r="A43" s="3">
        <v>11</v>
      </c>
      <c r="B43" s="4">
        <f t="shared" si="21"/>
        <v>1.32421875</v>
      </c>
      <c r="C43" s="4">
        <f t="shared" si="22"/>
        <v>1.3251953125</v>
      </c>
      <c r="D43" s="4">
        <f t="shared" si="23"/>
        <v>1.32470703125</v>
      </c>
      <c r="E43" s="4">
        <f t="shared" si="24"/>
        <v>-2.1279454231262207E-3</v>
      </c>
      <c r="F43" s="4">
        <f t="shared" si="25"/>
        <v>2.0366506651043892E-3</v>
      </c>
      <c r="G43" s="4">
        <f t="shared" si="26"/>
        <v>-4.6594883315265179E-5</v>
      </c>
      <c r="H43" s="4">
        <f t="shared" si="27"/>
        <v>4.8828125E-4</v>
      </c>
    </row>
    <row r="44" spans="1:8" x14ac:dyDescent="0.3">
      <c r="A44" s="3">
        <v>12</v>
      </c>
      <c r="B44" s="4">
        <f t="shared" si="21"/>
        <v>1.32470703125</v>
      </c>
      <c r="C44" s="4">
        <f t="shared" si="22"/>
        <v>1.3251953125</v>
      </c>
      <c r="D44" s="4">
        <f t="shared" si="23"/>
        <v>1.324951171875</v>
      </c>
      <c r="E44" s="4">
        <f t="shared" si="24"/>
        <v>-4.6594883315265179E-5</v>
      </c>
      <c r="F44" s="4">
        <f t="shared" si="25"/>
        <v>2.0366506651043892E-3</v>
      </c>
      <c r="G44" s="4">
        <f t="shared" si="26"/>
        <v>9.9479097116272897E-4</v>
      </c>
      <c r="H44" s="4">
        <f t="shared" si="27"/>
        <v>2.44140625E-4</v>
      </c>
    </row>
    <row r="45" spans="1:8" x14ac:dyDescent="0.3">
      <c r="A45" s="3">
        <v>13</v>
      </c>
      <c r="B45" s="4">
        <f t="shared" si="21"/>
        <v>1.32470703125</v>
      </c>
      <c r="C45" s="4">
        <f t="shared" si="22"/>
        <v>1.324951171875</v>
      </c>
      <c r="D45" s="4">
        <f t="shared" si="23"/>
        <v>1.3248291015625</v>
      </c>
      <c r="E45" s="4">
        <f t="shared" si="24"/>
        <v>-4.6594883315265179E-5</v>
      </c>
      <c r="F45" s="4">
        <f t="shared" si="25"/>
        <v>9.9479097116272897E-4</v>
      </c>
      <c r="G45" s="4">
        <f t="shared" si="26"/>
        <v>4.7403881944774184E-4</v>
      </c>
      <c r="H45" s="4">
        <f t="shared" si="27"/>
        <v>1.220703125E-4</v>
      </c>
    </row>
    <row r="46" spans="1:8" x14ac:dyDescent="0.3">
      <c r="A46" s="3">
        <v>14</v>
      </c>
      <c r="B46" s="4">
        <f t="shared" si="21"/>
        <v>1.32470703125</v>
      </c>
      <c r="C46" s="4">
        <f t="shared" si="22"/>
        <v>1.3248291015625</v>
      </c>
      <c r="D46" s="4">
        <f t="shared" si="23"/>
        <v>1.32476806640625</v>
      </c>
      <c r="E46" s="4">
        <f t="shared" si="24"/>
        <v>-4.6594883315265179E-5</v>
      </c>
      <c r="F46" s="4">
        <f t="shared" si="25"/>
        <v>4.7403881944774184E-4</v>
      </c>
      <c r="G46" s="4">
        <f t="shared" si="26"/>
        <v>2.1370716262936185E-4</v>
      </c>
      <c r="H46" s="4">
        <f t="shared" si="27"/>
        <v>6.103515625E-5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9F73-42E6-4BF1-BFB5-077EE0EC5A29}">
  <dimension ref="A1:I19"/>
  <sheetViews>
    <sheetView tabSelected="1" topLeftCell="C1" zoomScaleNormal="100" workbookViewId="0">
      <selection activeCell="D5" sqref="D5"/>
    </sheetView>
  </sheetViews>
  <sheetFormatPr baseColWidth="10" defaultRowHeight="15.05" x14ac:dyDescent="0.3"/>
  <cols>
    <col min="1" max="1" width="2.88671875" customWidth="1"/>
    <col min="2" max="2" width="16.109375" customWidth="1"/>
    <col min="3" max="3" width="16.6640625" customWidth="1"/>
    <col min="4" max="5" width="16.109375" bestFit="1" customWidth="1"/>
    <col min="6" max="6" width="16.21875" bestFit="1" customWidth="1"/>
    <col min="7" max="8" width="21.77734375" bestFit="1" customWidth="1"/>
  </cols>
  <sheetData>
    <row r="1" spans="1:9" x14ac:dyDescent="0.3">
      <c r="A1" t="s">
        <v>45</v>
      </c>
      <c r="C1" t="s">
        <v>46</v>
      </c>
    </row>
    <row r="2" spans="1:9" x14ac:dyDescent="0.3">
      <c r="B2" t="s">
        <v>48</v>
      </c>
    </row>
    <row r="4" spans="1:9" x14ac:dyDescent="0.3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43</v>
      </c>
      <c r="F4" s="13" t="s">
        <v>42</v>
      </c>
      <c r="G4" s="13" t="s">
        <v>44</v>
      </c>
      <c r="H4" s="13" t="s">
        <v>51</v>
      </c>
      <c r="I4" s="1" t="s">
        <v>47</v>
      </c>
    </row>
    <row r="5" spans="1:9" x14ac:dyDescent="0.3">
      <c r="A5" s="3">
        <v>1</v>
      </c>
      <c r="B5" s="16">
        <v>0.5</v>
      </c>
      <c r="C5" s="16">
        <f>PI()/4</f>
        <v>0.78539816339744828</v>
      </c>
      <c r="D5" s="16">
        <f>G5</f>
        <v>0.73638413883658216</v>
      </c>
      <c r="E5" s="16">
        <f>COS(B5) -B5</f>
        <v>0.37758256189037276</v>
      </c>
      <c r="F5" s="16">
        <f>COS(C5) -C5</f>
        <v>-7.8291382210900706E-2</v>
      </c>
      <c r="G5" s="16">
        <f>C5-F5*((C5-B5)/(F5-E5))</f>
        <v>0.73638413883658216</v>
      </c>
      <c r="H5" s="16">
        <f>ABS(D5-C5)</f>
        <v>4.9014024560866121E-2</v>
      </c>
    </row>
    <row r="6" spans="1:9" x14ac:dyDescent="0.3">
      <c r="A6" s="3">
        <v>2</v>
      </c>
      <c r="B6" s="16">
        <f>C5</f>
        <v>0.78539816339744828</v>
      </c>
      <c r="C6" s="16">
        <f>D5</f>
        <v>0.73638413883658216</v>
      </c>
      <c r="D6" s="16">
        <f t="shared" ref="D6:D10" si="0">G6</f>
        <v>0.73905813921388974</v>
      </c>
      <c r="E6" s="16">
        <f t="shared" ref="E6:E10" si="1">COS(B6) -B6</f>
        <v>-7.8291382210900706E-2</v>
      </c>
      <c r="F6" s="16">
        <f t="shared" ref="F6:F10" si="2">COS(C6) -C6</f>
        <v>4.5177185221701999E-3</v>
      </c>
      <c r="G6" s="16">
        <f t="shared" ref="G6:G10" si="3">C6-F6*((C6-B6)/(F6-E6))</f>
        <v>0.73905813921388974</v>
      </c>
      <c r="H6" s="16">
        <f t="shared" ref="H6:H10" si="4">ABS(D6-C6)</f>
        <v>2.6740003773075838E-3</v>
      </c>
    </row>
    <row r="7" spans="1:9" x14ac:dyDescent="0.3">
      <c r="A7" s="3">
        <v>3</v>
      </c>
      <c r="B7" s="16">
        <f t="shared" ref="B7:C10" si="5">C6</f>
        <v>0.73638413883658216</v>
      </c>
      <c r="C7" s="16">
        <f t="shared" si="5"/>
        <v>0.73905813921388974</v>
      </c>
      <c r="D7" s="16">
        <f t="shared" si="0"/>
        <v>0.73908514933727643</v>
      </c>
      <c r="E7" s="16">
        <f t="shared" si="1"/>
        <v>4.5177185221701999E-3</v>
      </c>
      <c r="F7" s="16">
        <f t="shared" si="2"/>
        <v>4.5177215963754236E-5</v>
      </c>
      <c r="G7" s="16">
        <f t="shared" si="3"/>
        <v>0.73908514933727643</v>
      </c>
      <c r="H7" s="16">
        <f t="shared" si="4"/>
        <v>2.7010123386683738E-5</v>
      </c>
    </row>
    <row r="8" spans="1:9" x14ac:dyDescent="0.3">
      <c r="A8" s="3">
        <v>4</v>
      </c>
      <c r="B8" s="16">
        <f t="shared" si="5"/>
        <v>0.73905813921388974</v>
      </c>
      <c r="C8" s="16">
        <f t="shared" si="5"/>
        <v>0.73908514933727643</v>
      </c>
      <c r="D8" s="16">
        <f t="shared" si="0"/>
        <v>0.73908513321506453</v>
      </c>
      <c r="E8" s="16">
        <f t="shared" si="1"/>
        <v>4.5177215963754236E-5</v>
      </c>
      <c r="F8" s="16">
        <f t="shared" si="2"/>
        <v>-2.6982167056210926E-8</v>
      </c>
      <c r="G8" s="16">
        <f t="shared" si="3"/>
        <v>0.73908513321506453</v>
      </c>
      <c r="H8" s="16">
        <f t="shared" si="4"/>
        <v>1.6122211898839112E-8</v>
      </c>
    </row>
    <row r="9" spans="1:9" x14ac:dyDescent="0.3">
      <c r="A9" s="3">
        <v>5</v>
      </c>
      <c r="B9" s="16">
        <f t="shared" si="5"/>
        <v>0.73908514933727643</v>
      </c>
      <c r="C9" s="16">
        <f t="shared" si="5"/>
        <v>0.73908513321506453</v>
      </c>
      <c r="D9" s="16">
        <f t="shared" si="0"/>
        <v>0.73908513321516067</v>
      </c>
      <c r="E9" s="16">
        <f t="shared" si="1"/>
        <v>-2.6982167056210926E-8</v>
      </c>
      <c r="F9" s="16">
        <f t="shared" si="2"/>
        <v>1.6087131626818518E-13</v>
      </c>
      <c r="G9" s="16">
        <f t="shared" si="3"/>
        <v>0.73908513321516067</v>
      </c>
      <c r="H9" s="16">
        <f t="shared" si="4"/>
        <v>9.6145313932538556E-14</v>
      </c>
    </row>
    <row r="10" spans="1:9" x14ac:dyDescent="0.3">
      <c r="A10" s="3">
        <v>6</v>
      </c>
      <c r="B10" s="16">
        <f t="shared" si="5"/>
        <v>0.73908513321506453</v>
      </c>
      <c r="C10" s="16">
        <f t="shared" si="5"/>
        <v>0.73908513321516067</v>
      </c>
      <c r="D10" s="16">
        <f t="shared" si="0"/>
        <v>0.73908513321516067</v>
      </c>
      <c r="E10" s="16">
        <f t="shared" si="1"/>
        <v>1.6087131626818518E-13</v>
      </c>
      <c r="F10" s="16">
        <f t="shared" si="2"/>
        <v>0</v>
      </c>
      <c r="G10" s="16">
        <f t="shared" si="3"/>
        <v>0.73908513321516067</v>
      </c>
      <c r="H10" s="16">
        <f t="shared" si="4"/>
        <v>0</v>
      </c>
    </row>
    <row r="11" spans="1:9" x14ac:dyDescent="0.3">
      <c r="A11" s="14"/>
    </row>
    <row r="12" spans="1:9" x14ac:dyDescent="0.3">
      <c r="A12" s="14"/>
      <c r="B12" t="s">
        <v>49</v>
      </c>
    </row>
    <row r="13" spans="1:9" x14ac:dyDescent="0.3">
      <c r="A13" s="14"/>
    </row>
    <row r="14" spans="1:9" x14ac:dyDescent="0.3">
      <c r="A14" s="17" t="s">
        <v>38</v>
      </c>
      <c r="B14" s="13" t="s">
        <v>40</v>
      </c>
      <c r="C14" s="13" t="s">
        <v>41</v>
      </c>
      <c r="D14" s="13" t="s">
        <v>42</v>
      </c>
      <c r="E14" s="13" t="s">
        <v>50</v>
      </c>
      <c r="F14" s="13" t="s">
        <v>44</v>
      </c>
      <c r="G14" s="13" t="s">
        <v>51</v>
      </c>
    </row>
    <row r="15" spans="1:9" x14ac:dyDescent="0.3">
      <c r="A15" s="3">
        <v>1</v>
      </c>
      <c r="B15" s="16">
        <f xml:space="preserve"> PI()/4</f>
        <v>0.78539816339744828</v>
      </c>
      <c r="C15" s="16">
        <f>F15</f>
        <v>0.73953613351523828</v>
      </c>
      <c r="D15" s="16">
        <f>COS(B15)-B15</f>
        <v>-7.8291382210900706E-2</v>
      </c>
      <c r="E15" s="16">
        <f>-SIN(B15)-1</f>
        <v>-1.7071067811865475</v>
      </c>
      <c r="F15" s="16">
        <f>B15-D15/E15</f>
        <v>0.73953613351523828</v>
      </c>
      <c r="G15" s="16">
        <f>ABS(C15-B15)</f>
        <v>4.5862029882209998E-2</v>
      </c>
      <c r="H15" s="14"/>
    </row>
    <row r="16" spans="1:9" x14ac:dyDescent="0.3">
      <c r="A16" s="3">
        <v>2</v>
      </c>
      <c r="B16" s="16">
        <f>C15</f>
        <v>0.73953613351523828</v>
      </c>
      <c r="C16" s="16">
        <f t="shared" ref="C16:C18" si="6">F16</f>
        <v>0.73908517810601015</v>
      </c>
      <c r="D16" s="16">
        <f t="shared" ref="D16:D18" si="7">COS(B16)-B16</f>
        <v>-7.5487468250268197E-4</v>
      </c>
      <c r="E16" s="16">
        <f t="shared" ref="E16:E18" si="8">-SIN(B16)-1</f>
        <v>-1.6739452882820078</v>
      </c>
      <c r="F16" s="16">
        <f t="shared" ref="F16:F18" si="9">B16-D16/E16</f>
        <v>0.73908517810601015</v>
      </c>
      <c r="G16" s="16">
        <f t="shared" ref="G16:G18" si="10">ABS(C16-B16)</f>
        <v>4.5095540922812649E-4</v>
      </c>
      <c r="H16" s="14"/>
    </row>
    <row r="17" spans="1:8" x14ac:dyDescent="0.3">
      <c r="A17" s="3">
        <v>3</v>
      </c>
      <c r="B17" s="16">
        <f t="shared" ref="B17:B18" si="11">C16</f>
        <v>0.73908517810601015</v>
      </c>
      <c r="C17" s="16">
        <f t="shared" si="6"/>
        <v>0.73908513321516112</v>
      </c>
      <c r="D17" s="16">
        <f t="shared" si="7"/>
        <v>-7.5129866439205273E-8</v>
      </c>
      <c r="E17" s="16">
        <f t="shared" si="8"/>
        <v>-1.6736120623613737</v>
      </c>
      <c r="F17" s="16">
        <f t="shared" si="9"/>
        <v>0.73908513321516112</v>
      </c>
      <c r="G17" s="16">
        <f t="shared" si="10"/>
        <v>4.4890849038026204E-8</v>
      </c>
      <c r="H17" s="14"/>
    </row>
    <row r="18" spans="1:8" x14ac:dyDescent="0.3">
      <c r="A18" s="3">
        <v>4</v>
      </c>
      <c r="B18" s="16">
        <f t="shared" si="11"/>
        <v>0.73908513321516112</v>
      </c>
      <c r="C18" s="16">
        <f t="shared" si="6"/>
        <v>0.73908513321516112</v>
      </c>
      <c r="D18" s="16">
        <f t="shared" si="7"/>
        <v>0</v>
      </c>
      <c r="E18" s="16">
        <f t="shared" si="8"/>
        <v>-1.6736120291832153</v>
      </c>
      <c r="F18" s="16">
        <f t="shared" si="9"/>
        <v>0.73908513321516112</v>
      </c>
      <c r="G18" s="16">
        <f t="shared" si="10"/>
        <v>0</v>
      </c>
      <c r="H18" s="14"/>
    </row>
    <row r="19" spans="1:8" x14ac:dyDescent="0.3">
      <c r="A19" s="15"/>
      <c r="B19" s="15"/>
      <c r="C19" s="15"/>
      <c r="D19" s="15"/>
      <c r="E19" s="15"/>
      <c r="F19" s="15"/>
      <c r="G19" s="15"/>
      <c r="H1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4565-4F1E-4BF8-9898-9BD8F48D55AE}">
  <dimension ref="A1:H330"/>
  <sheetViews>
    <sheetView topLeftCell="A67" zoomScale="115" zoomScaleNormal="115" workbookViewId="0">
      <selection activeCell="G74" sqref="G74"/>
    </sheetView>
  </sheetViews>
  <sheetFormatPr baseColWidth="10" defaultRowHeight="15.05" x14ac:dyDescent="0.3"/>
  <cols>
    <col min="1" max="1" width="4.109375" customWidth="1"/>
    <col min="2" max="3" width="18.109375" bestFit="1" customWidth="1"/>
    <col min="4" max="4" width="19.109375" bestFit="1" customWidth="1"/>
    <col min="5" max="5" width="20.6640625" customWidth="1"/>
    <col min="6" max="6" width="22.6640625" bestFit="1" customWidth="1"/>
    <col min="7" max="7" width="20.77734375" bestFit="1" customWidth="1"/>
    <col min="8" max="8" width="19.77734375" customWidth="1"/>
    <col min="9" max="9" width="21.77734375" bestFit="1" customWidth="1"/>
  </cols>
  <sheetData>
    <row r="1" spans="1:6" x14ac:dyDescent="0.3">
      <c r="A1" t="s">
        <v>52</v>
      </c>
    </row>
    <row r="2" spans="1:6" ht="14.4" customHeight="1" x14ac:dyDescent="0.3"/>
    <row r="3" spans="1:6" x14ac:dyDescent="0.3">
      <c r="A3" s="17" t="s">
        <v>2</v>
      </c>
      <c r="B3" s="13" t="s">
        <v>40</v>
      </c>
      <c r="C3" s="13" t="s">
        <v>41</v>
      </c>
      <c r="D3" s="13" t="s">
        <v>42</v>
      </c>
      <c r="E3" s="13" t="s">
        <v>50</v>
      </c>
      <c r="F3" s="13" t="s">
        <v>44</v>
      </c>
    </row>
    <row r="4" spans="1:6" x14ac:dyDescent="0.3">
      <c r="A4" s="3">
        <v>1</v>
      </c>
      <c r="B4" s="16">
        <v>1</v>
      </c>
      <c r="C4" s="16">
        <f>F4</f>
        <v>3.5</v>
      </c>
      <c r="D4" s="16">
        <f>B4^2 - 6</f>
        <v>-5</v>
      </c>
      <c r="E4" s="16">
        <f>2*B4</f>
        <v>2</v>
      </c>
      <c r="F4" s="16">
        <f>B4-D4/E4</f>
        <v>3.5</v>
      </c>
    </row>
    <row r="5" spans="1:6" x14ac:dyDescent="0.3">
      <c r="A5" s="3">
        <v>2</v>
      </c>
      <c r="B5" s="16">
        <f>C4</f>
        <v>3.5</v>
      </c>
      <c r="C5" s="16">
        <f t="shared" ref="C5" si="0">F5</f>
        <v>2.6071428571428572</v>
      </c>
      <c r="D5" s="16">
        <f t="shared" ref="D5" si="1">B5^2 - 6</f>
        <v>6.25</v>
      </c>
      <c r="E5" s="16">
        <f t="shared" ref="E5" si="2">2*B5</f>
        <v>7</v>
      </c>
      <c r="F5" s="16">
        <f t="shared" ref="F5" si="3">B5-D5/E5</f>
        <v>2.6071428571428572</v>
      </c>
    </row>
    <row r="6" spans="1:6" x14ac:dyDescent="0.3">
      <c r="A6" s="1"/>
      <c r="B6" s="14"/>
      <c r="C6" s="14"/>
      <c r="D6" s="14"/>
      <c r="E6" s="14"/>
      <c r="F6" s="14"/>
    </row>
    <row r="7" spans="1:6" x14ac:dyDescent="0.3">
      <c r="A7" t="s">
        <v>53</v>
      </c>
    </row>
    <row r="9" spans="1:6" x14ac:dyDescent="0.3">
      <c r="A9" s="17" t="s">
        <v>2</v>
      </c>
      <c r="B9" s="13" t="s">
        <v>40</v>
      </c>
      <c r="C9" s="13" t="s">
        <v>41</v>
      </c>
      <c r="D9" s="13" t="s">
        <v>42</v>
      </c>
      <c r="E9" s="13" t="s">
        <v>50</v>
      </c>
      <c r="F9" s="13" t="s">
        <v>44</v>
      </c>
    </row>
    <row r="10" spans="1:6" x14ac:dyDescent="0.3">
      <c r="A10" s="3">
        <v>1</v>
      </c>
      <c r="B10" s="16">
        <v>-1</v>
      </c>
      <c r="C10" s="16">
        <f>F10</f>
        <v>-0.88033289957158201</v>
      </c>
      <c r="D10" s="16">
        <f>-(B10^3) -COS(B10)</f>
        <v>0.45969769413186023</v>
      </c>
      <c r="E10" s="16">
        <f>-3*B10^2 + SIN(B10)</f>
        <v>-3.8414709848078967</v>
      </c>
      <c r="F10" s="16">
        <f>B10-D10/E10</f>
        <v>-0.88033289957158201</v>
      </c>
    </row>
    <row r="11" spans="1:6" x14ac:dyDescent="0.3">
      <c r="A11" s="3">
        <v>2</v>
      </c>
      <c r="B11" s="16">
        <f>C10</f>
        <v>-0.88033289957158201</v>
      </c>
      <c r="C11" s="16">
        <f>F11</f>
        <v>-0.86568416317608177</v>
      </c>
      <c r="D11" s="16">
        <f>-(B11^3) -COS(B11)</f>
        <v>4.5351154636490532E-2</v>
      </c>
      <c r="E11" s="16">
        <f>-3*B11^2 + SIN(B11)</f>
        <v>-3.0959089857348561</v>
      </c>
      <c r="F11" s="16">
        <f>B11-D11/E11</f>
        <v>-0.86568416317608177</v>
      </c>
    </row>
    <row r="13" spans="1:6" x14ac:dyDescent="0.3">
      <c r="A13" t="s">
        <v>54</v>
      </c>
    </row>
    <row r="15" spans="1:6" x14ac:dyDescent="0.3">
      <c r="A15" s="17" t="s">
        <v>2</v>
      </c>
      <c r="B15" s="13" t="s">
        <v>40</v>
      </c>
      <c r="C15" s="13" t="s">
        <v>41</v>
      </c>
      <c r="D15" s="13" t="s">
        <v>42</v>
      </c>
      <c r="E15" s="13" t="s">
        <v>50</v>
      </c>
      <c r="F15" s="13" t="s">
        <v>44</v>
      </c>
    </row>
    <row r="16" spans="1:6" x14ac:dyDescent="0.3">
      <c r="A16" s="3">
        <v>1</v>
      </c>
      <c r="B16" s="16">
        <v>0</v>
      </c>
      <c r="C16" s="16" t="e">
        <f>F16</f>
        <v>#DIV/0!</v>
      </c>
      <c r="D16" s="16">
        <f>-(B16^3) -COS(B16)</f>
        <v>-1</v>
      </c>
      <c r="E16" s="16">
        <f>-3*B16^2 + SIN(B16)</f>
        <v>0</v>
      </c>
      <c r="F16" s="16" t="e">
        <f>B16-D16/E16</f>
        <v>#DIV/0!</v>
      </c>
    </row>
    <row r="17" spans="1:7" x14ac:dyDescent="0.3">
      <c r="A17" s="3">
        <v>2</v>
      </c>
      <c r="B17" s="16" t="e">
        <f>C16</f>
        <v>#DIV/0!</v>
      </c>
      <c r="C17" s="16" t="e">
        <f>F17</f>
        <v>#DIV/0!</v>
      </c>
      <c r="D17" s="16" t="e">
        <f>-(B17^3) -COS(B17)</f>
        <v>#DIV/0!</v>
      </c>
      <c r="E17" s="16" t="e">
        <f>-3*B17^2 + SIN(B17)</f>
        <v>#DIV/0!</v>
      </c>
      <c r="F17" s="16" t="e">
        <f>B17-D17/E17</f>
        <v>#DIV/0!</v>
      </c>
    </row>
    <row r="19" spans="1:7" x14ac:dyDescent="0.3">
      <c r="A19" s="18" t="s">
        <v>56</v>
      </c>
    </row>
    <row r="21" spans="1:7" x14ac:dyDescent="0.3">
      <c r="A21" s="17" t="s">
        <v>38</v>
      </c>
      <c r="B21" s="13" t="s">
        <v>40</v>
      </c>
      <c r="C21" s="13" t="s">
        <v>41</v>
      </c>
      <c r="D21" s="13" t="s">
        <v>42</v>
      </c>
      <c r="E21" s="13" t="s">
        <v>50</v>
      </c>
      <c r="F21" s="13" t="s">
        <v>44</v>
      </c>
      <c r="G21" s="13" t="s">
        <v>55</v>
      </c>
    </row>
    <row r="22" spans="1:7" x14ac:dyDescent="0.3">
      <c r="A22" s="3">
        <v>1</v>
      </c>
      <c r="B22" s="16">
        <v>2.5</v>
      </c>
      <c r="C22" s="16">
        <f>F22</f>
        <v>2.7142857142857144</v>
      </c>
      <c r="D22" s="16">
        <f>B22^3 - 2*B22^2 - 5</f>
        <v>-1.875</v>
      </c>
      <c r="E22" s="16">
        <f>3*B22^2 - 4*B22</f>
        <v>8.75</v>
      </c>
      <c r="F22" s="16">
        <f>B22-D22/E22</f>
        <v>2.7142857142857144</v>
      </c>
      <c r="G22" s="16">
        <f>ABS(C22-B22)</f>
        <v>0.21428571428571441</v>
      </c>
    </row>
    <row r="23" spans="1:7" x14ac:dyDescent="0.3">
      <c r="A23" s="3">
        <v>2</v>
      </c>
      <c r="B23" s="16">
        <f>C22</f>
        <v>2.7142857142857144</v>
      </c>
      <c r="C23" s="16">
        <f t="shared" ref="C23" si="4">F23</f>
        <v>2.6909515167228415</v>
      </c>
      <c r="D23" s="16">
        <f>B23^3 - 2*B23^2 - 5</f>
        <v>0.26239067055393583</v>
      </c>
      <c r="E23" s="16">
        <f>3*B23^2 - 4*B23</f>
        <v>11.244897959183675</v>
      </c>
      <c r="F23" s="16">
        <f t="shared" ref="F23" si="5">B23-D23/E23</f>
        <v>2.6909515167228415</v>
      </c>
      <c r="G23" s="16">
        <f t="shared" ref="G23" si="6">ABS(C23-B23)</f>
        <v>2.3334197562872916E-2</v>
      </c>
    </row>
    <row r="24" spans="1:7" x14ac:dyDescent="0.3">
      <c r="A24" s="3">
        <v>3</v>
      </c>
      <c r="B24" s="16">
        <f>C23</f>
        <v>2.6909515167228415</v>
      </c>
      <c r="C24" s="16">
        <f t="shared" ref="C24" si="7">F24</f>
        <v>2.6906474992568938</v>
      </c>
      <c r="D24" s="16">
        <f t="shared" ref="D24:D25" si="8">B24^3 - 2*B24^2 - 5</f>
        <v>3.3319870795036621E-3</v>
      </c>
      <c r="E24" s="16">
        <f t="shared" ref="E24" si="9">3*B24^2 - 4*B24</f>
        <v>10.959854129167518</v>
      </c>
      <c r="F24" s="16">
        <f t="shared" ref="F24:F25" si="10">B24-D24/E24</f>
        <v>2.6906474992568938</v>
      </c>
      <c r="G24" s="16">
        <f t="shared" ref="G24:G25" si="11">ABS(C24-B24)</f>
        <v>3.040174659476591E-4</v>
      </c>
    </row>
    <row r="25" spans="1:7" x14ac:dyDescent="0.3">
      <c r="A25" s="3">
        <v>4</v>
      </c>
      <c r="B25" s="16">
        <f>C24</f>
        <v>2.6906474992568938</v>
      </c>
      <c r="C25" s="16">
        <f>F25</f>
        <v>2.6906474480286153</v>
      </c>
      <c r="D25" s="16">
        <f t="shared" si="8"/>
        <v>5.6126531511324629E-7</v>
      </c>
      <c r="E25" s="16">
        <f>3*B25^2 - 4*B25</f>
        <v>10.956161898744554</v>
      </c>
      <c r="F25" s="16">
        <f t="shared" si="10"/>
        <v>2.6906474480286153</v>
      </c>
      <c r="G25" s="16">
        <f t="shared" si="11"/>
        <v>5.1228278508119729E-8</v>
      </c>
    </row>
    <row r="27" spans="1:7" x14ac:dyDescent="0.3">
      <c r="A27" t="s">
        <v>57</v>
      </c>
    </row>
    <row r="29" spans="1:7" x14ac:dyDescent="0.3">
      <c r="A29" s="17" t="s">
        <v>38</v>
      </c>
      <c r="B29" s="13" t="s">
        <v>40</v>
      </c>
      <c r="C29" s="13" t="s">
        <v>41</v>
      </c>
      <c r="D29" s="13" t="s">
        <v>42</v>
      </c>
      <c r="E29" s="13" t="s">
        <v>50</v>
      </c>
      <c r="F29" s="13" t="s">
        <v>44</v>
      </c>
      <c r="G29" s="13" t="s">
        <v>55</v>
      </c>
    </row>
    <row r="30" spans="1:7" x14ac:dyDescent="0.3">
      <c r="A30" s="3">
        <v>1</v>
      </c>
      <c r="B30" s="16">
        <v>-2.5</v>
      </c>
      <c r="C30" s="16">
        <f>F30</f>
        <v>-3.0666666666666664</v>
      </c>
      <c r="D30" s="16">
        <f>B30^3 + 3*B30^2 - 1</f>
        <v>2.125</v>
      </c>
      <c r="E30" s="16">
        <f>3*B30^2 + 6*B30</f>
        <v>3.75</v>
      </c>
      <c r="F30" s="16">
        <f>B30-D30/E30</f>
        <v>-3.0666666666666664</v>
      </c>
      <c r="G30" s="16">
        <f>ABS(C30-B30)</f>
        <v>0.56666666666666643</v>
      </c>
    </row>
    <row r="31" spans="1:7" x14ac:dyDescent="0.3">
      <c r="A31" s="3">
        <v>2</v>
      </c>
      <c r="B31" s="16">
        <f>C30</f>
        <v>-3.0666666666666664</v>
      </c>
      <c r="C31" s="16">
        <f t="shared" ref="C31" si="12">F31</f>
        <v>-2.9008756038647343</v>
      </c>
      <c r="D31" s="16">
        <f>B31^3 + 3*B31^2 - 1</f>
        <v>-1.6269629629629598</v>
      </c>
      <c r="E31" s="16">
        <f>3*B31^2 + 6*B31</f>
        <v>9.8133333333333326</v>
      </c>
      <c r="F31" s="16">
        <f t="shared" ref="F31" si="13">B31-D31/E31</f>
        <v>-2.9008756038647343</v>
      </c>
      <c r="G31" s="16">
        <f t="shared" ref="G31" si="14">ABS(C31-B31)</f>
        <v>0.16579106280193212</v>
      </c>
    </row>
    <row r="32" spans="1:7" x14ac:dyDescent="0.3">
      <c r="A32" s="3">
        <v>3</v>
      </c>
      <c r="B32" s="16">
        <f t="shared" ref="B32:B34" si="15">C31</f>
        <v>-2.9008756038647343</v>
      </c>
      <c r="C32" s="16">
        <f t="shared" ref="C32:C34" si="16">F32</f>
        <v>-2.879719904423836</v>
      </c>
      <c r="D32" s="16">
        <f t="shared" ref="D32:D34" si="17">B32^3 + 3*B32^2 - 1</f>
        <v>-0.16586034902030988</v>
      </c>
      <c r="E32" s="16">
        <f t="shared" ref="E32:E34" si="18">3*B32^2 + 6*B32</f>
        <v>7.8399841841043525</v>
      </c>
      <c r="F32" s="16">
        <f t="shared" ref="F32:F34" si="19">B32-D32/E32</f>
        <v>-2.879719904423836</v>
      </c>
      <c r="G32" s="16">
        <f t="shared" ref="G32:G34" si="20">ABS(C32-B32)</f>
        <v>2.1155699440898346E-2</v>
      </c>
    </row>
    <row r="33" spans="1:7" x14ac:dyDescent="0.3">
      <c r="A33" s="3">
        <v>4</v>
      </c>
      <c r="B33" s="16">
        <f t="shared" si="15"/>
        <v>-2.879719904423836</v>
      </c>
      <c r="C33" s="16">
        <f t="shared" si="16"/>
        <v>-2.8793853246692702</v>
      </c>
      <c r="D33" s="16">
        <f t="shared" si="17"/>
        <v>-2.5428197712535905E-3</v>
      </c>
      <c r="E33" s="16">
        <f t="shared" si="18"/>
        <v>7.6000407572614677</v>
      </c>
      <c r="F33" s="16">
        <f t="shared" si="19"/>
        <v>-2.8793853246692702</v>
      </c>
      <c r="G33" s="16">
        <f t="shared" si="20"/>
        <v>3.3457975456574474E-4</v>
      </c>
    </row>
    <row r="34" spans="1:7" x14ac:dyDescent="0.3">
      <c r="A34" s="3">
        <v>5</v>
      </c>
      <c r="B34" s="16">
        <f t="shared" si="15"/>
        <v>-2.8793853246692702</v>
      </c>
      <c r="C34" s="16">
        <f t="shared" si="16"/>
        <v>-2.8793852415718222</v>
      </c>
      <c r="D34" s="16">
        <f t="shared" si="17"/>
        <v>-6.3123045279667167E-7</v>
      </c>
      <c r="E34" s="16">
        <f t="shared" si="18"/>
        <v>7.5962675957466566</v>
      </c>
      <c r="F34" s="16">
        <f t="shared" si="19"/>
        <v>-2.8793852415718222</v>
      </c>
      <c r="G34" s="16">
        <f t="shared" si="20"/>
        <v>8.3097448033697674E-8</v>
      </c>
    </row>
    <row r="36" spans="1:7" x14ac:dyDescent="0.3">
      <c r="A36" t="s">
        <v>58</v>
      </c>
    </row>
    <row r="38" spans="1:7" x14ac:dyDescent="0.3">
      <c r="A38" s="17" t="s">
        <v>38</v>
      </c>
      <c r="B38" s="13" t="s">
        <v>40</v>
      </c>
      <c r="C38" s="13" t="s">
        <v>41</v>
      </c>
      <c r="D38" s="13" t="s">
        <v>42</v>
      </c>
      <c r="E38" s="13" t="s">
        <v>50</v>
      </c>
      <c r="F38" s="13" t="s">
        <v>44</v>
      </c>
      <c r="G38" s="13" t="s">
        <v>55</v>
      </c>
    </row>
    <row r="39" spans="1:7" x14ac:dyDescent="0.3">
      <c r="A39" s="3">
        <v>1</v>
      </c>
      <c r="B39" s="16">
        <f>PI()/4</f>
        <v>0.78539816339744828</v>
      </c>
      <c r="C39" s="16">
        <f>F39</f>
        <v>0.73953613351523828</v>
      </c>
      <c r="D39" s="16">
        <f>B39 - COS(B39)</f>
        <v>7.8291382210900706E-2</v>
      </c>
      <c r="E39" s="16">
        <f xml:space="preserve"> 1+SIN(B39)</f>
        <v>1.7071067811865475</v>
      </c>
      <c r="F39" s="16">
        <f>B39-D39/E39</f>
        <v>0.73953613351523828</v>
      </c>
      <c r="G39" s="16">
        <f>ABS(C39-B39)</f>
        <v>4.5862029882209998E-2</v>
      </c>
    </row>
    <row r="40" spans="1:7" x14ac:dyDescent="0.3">
      <c r="A40" s="3">
        <v>2</v>
      </c>
      <c r="B40" s="16">
        <f>C39</f>
        <v>0.73953613351523828</v>
      </c>
      <c r="C40" s="16">
        <f t="shared" ref="C40" si="21">F40</f>
        <v>0.73908517810601015</v>
      </c>
      <c r="D40" s="16">
        <f>B40 - COS(B40)</f>
        <v>7.5487468250268197E-4</v>
      </c>
      <c r="E40" s="16">
        <f xml:space="preserve"> 1+SIN(B40)</f>
        <v>1.6739452882820078</v>
      </c>
      <c r="F40" s="16">
        <f t="shared" ref="F40" si="22">B40-D40/E40</f>
        <v>0.73908517810601015</v>
      </c>
      <c r="G40" s="16">
        <f t="shared" ref="G40" si="23">ABS(C40-B40)</f>
        <v>4.5095540922812649E-4</v>
      </c>
    </row>
    <row r="41" spans="1:7" x14ac:dyDescent="0.3">
      <c r="A41" s="3">
        <v>3</v>
      </c>
      <c r="B41" s="16">
        <f t="shared" ref="B41" si="24">C40</f>
        <v>0.73908517810601015</v>
      </c>
      <c r="C41" s="16">
        <f>F41</f>
        <v>0.73908513321516112</v>
      </c>
      <c r="D41" s="16">
        <f t="shared" ref="D41" si="25">B41 - COS(B41)</f>
        <v>7.5129866439205273E-8</v>
      </c>
      <c r="E41" s="16">
        <f t="shared" ref="E41" si="26" xml:space="preserve"> 1+SIN(B41)</f>
        <v>1.6736120623613737</v>
      </c>
      <c r="F41" s="16">
        <f>B41-D41/E41</f>
        <v>0.73908513321516112</v>
      </c>
      <c r="G41" s="16">
        <f>ABS(C41-B41)</f>
        <v>4.4890849038026204E-8</v>
      </c>
    </row>
    <row r="43" spans="1:7" x14ac:dyDescent="0.3">
      <c r="A43" t="s">
        <v>59</v>
      </c>
    </row>
    <row r="45" spans="1:7" x14ac:dyDescent="0.3">
      <c r="A45" s="17" t="s">
        <v>38</v>
      </c>
      <c r="B45" s="13" t="s">
        <v>40</v>
      </c>
      <c r="C45" s="13" t="s">
        <v>41</v>
      </c>
      <c r="D45" s="13" t="s">
        <v>42</v>
      </c>
      <c r="E45" s="13" t="s">
        <v>50</v>
      </c>
      <c r="F45" s="13" t="s">
        <v>44</v>
      </c>
      <c r="G45" s="13" t="s">
        <v>55</v>
      </c>
    </row>
    <row r="46" spans="1:7" x14ac:dyDescent="0.3">
      <c r="A46" s="3">
        <v>1</v>
      </c>
      <c r="B46" s="16">
        <f>PI()/4</f>
        <v>0.78539816339744828</v>
      </c>
      <c r="C46" s="16">
        <f>F46</f>
        <v>0.96712082092372353</v>
      </c>
      <c r="D46" s="16">
        <f xml:space="preserve"> B46- 0.8 - 0.2*SIN(B46)</f>
        <v>-0.15602319283986127</v>
      </c>
      <c r="E46" s="16">
        <f xml:space="preserve"> 1 - 0.2*COS(B46)</f>
        <v>0.85857864376269044</v>
      </c>
      <c r="F46" s="16">
        <f>B46-D46/E46</f>
        <v>0.96712082092372353</v>
      </c>
      <c r="G46" s="16">
        <f>ABS(C46-B46)</f>
        <v>0.18172265752627526</v>
      </c>
    </row>
    <row r="47" spans="1:7" x14ac:dyDescent="0.3">
      <c r="A47" s="3">
        <v>2</v>
      </c>
      <c r="B47" s="16">
        <f>C46</f>
        <v>0.96712082092372353</v>
      </c>
      <c r="C47" s="16">
        <f t="shared" ref="C47" si="27">F47</f>
        <v>0.96433460854855069</v>
      </c>
      <c r="D47" s="16">
        <f xml:space="preserve"> B47- 0.8 - 0.2*SIN(B47)</f>
        <v>2.4698813254212248E-3</v>
      </c>
      <c r="E47" s="16">
        <f xml:space="preserve"> 1 - 0.2*COS(B47)</f>
        <v>0.88646556430141454</v>
      </c>
      <c r="F47" s="16">
        <f t="shared" ref="F47" si="28">B47-D47/E47</f>
        <v>0.96433460854855069</v>
      </c>
      <c r="G47" s="16">
        <f t="shared" ref="G47" si="29">ABS(C47-B47)</f>
        <v>2.7862123751728474E-3</v>
      </c>
    </row>
    <row r="48" spans="1:7" x14ac:dyDescent="0.3">
      <c r="A48" s="3">
        <v>3</v>
      </c>
      <c r="B48" s="16">
        <f t="shared" ref="B48" si="30">C47</f>
        <v>0.96433460854855069</v>
      </c>
      <c r="C48" s="16">
        <f t="shared" ref="C48" si="31">F48</f>
        <v>0.96433388769527084</v>
      </c>
      <c r="D48" s="16">
        <f t="shared" ref="D48" si="32" xml:space="preserve"> B48- 0.8 - 0.2*SIN(B48)</f>
        <v>6.3868123431620738E-7</v>
      </c>
      <c r="E48" s="16">
        <f t="shared" ref="E48" si="33" xml:space="preserve"> 1 - 0.2*COS(B48)</f>
        <v>0.88600725309192707</v>
      </c>
      <c r="F48" s="16">
        <f t="shared" ref="F48" si="34">B48-D48/E48</f>
        <v>0.96433388769527084</v>
      </c>
      <c r="G48" s="16">
        <f t="shared" ref="G48" si="35">ABS(C48-B48)</f>
        <v>7.2085327984527936E-7</v>
      </c>
    </row>
    <row r="50" spans="1:8" x14ac:dyDescent="0.3">
      <c r="A50" t="s">
        <v>66</v>
      </c>
    </row>
    <row r="51" spans="1:8" x14ac:dyDescent="0.3">
      <c r="B51" t="s">
        <v>61</v>
      </c>
    </row>
    <row r="53" spans="1:8" x14ac:dyDescent="0.3">
      <c r="A53" s="17" t="s">
        <v>38</v>
      </c>
      <c r="B53" s="13" t="s">
        <v>40</v>
      </c>
      <c r="C53" s="13" t="s">
        <v>41</v>
      </c>
      <c r="D53" s="13" t="s">
        <v>42</v>
      </c>
      <c r="E53" s="13" t="s">
        <v>50</v>
      </c>
      <c r="F53" s="13" t="s">
        <v>44</v>
      </c>
      <c r="G53" s="13" t="s">
        <v>64</v>
      </c>
    </row>
    <row r="54" spans="1:8" x14ac:dyDescent="0.3">
      <c r="A54" s="3">
        <v>1</v>
      </c>
      <c r="B54" s="16">
        <v>1.5</v>
      </c>
      <c r="C54" s="16">
        <f>F54</f>
        <v>1.5123581458677815</v>
      </c>
      <c r="D54" s="16">
        <f>3*B54 - EXP(B54)</f>
        <v>1.8310929661935482E-2</v>
      </c>
      <c r="E54" s="16">
        <f>3-EXP(B54)</f>
        <v>-1.4816890703380645</v>
      </c>
      <c r="F54" s="16">
        <f>B54-D54/E54</f>
        <v>1.5123581458677815</v>
      </c>
      <c r="G54" s="16">
        <f>ABS(C54-B54)</f>
        <v>1.23581458677815E-2</v>
      </c>
    </row>
    <row r="55" spans="1:8" x14ac:dyDescent="0.3">
      <c r="A55" s="3">
        <v>2</v>
      </c>
      <c r="B55" s="16">
        <f>C54</f>
        <v>1.5123581458677815</v>
      </c>
      <c r="C55" s="16">
        <f t="shared" ref="C55" si="36">F55</f>
        <v>1.512134625427124</v>
      </c>
      <c r="D55" s="16">
        <f>3*B55 - EXP(B55)</f>
        <v>-3.4364436715694779E-4</v>
      </c>
      <c r="E55" s="16">
        <f>3-EXP(B55)</f>
        <v>-1.5374180819705012</v>
      </c>
      <c r="F55" s="16">
        <f t="shared" ref="F55" si="37">B55-D55/E55</f>
        <v>1.512134625427124</v>
      </c>
      <c r="G55" s="16">
        <f t="shared" ref="G55" si="38">ABS(C55-B55)</f>
        <v>2.2352044065754306E-4</v>
      </c>
    </row>
    <row r="56" spans="1:8" x14ac:dyDescent="0.3">
      <c r="A56" s="3">
        <v>3</v>
      </c>
      <c r="B56" s="16">
        <f t="shared" ref="B56" si="39">C55</f>
        <v>1.512134625427124</v>
      </c>
      <c r="C56" s="16">
        <f t="shared" ref="C56" si="40">F56</f>
        <v>1.5121345516578504</v>
      </c>
      <c r="D56" s="16">
        <f t="shared" ref="D56" si="41">3*B56 - EXP(B56)</f>
        <v>-1.1333940630464667E-7</v>
      </c>
      <c r="E56" s="16">
        <f t="shared" ref="E56" si="42">3-EXP(B56)</f>
        <v>-1.5364039896207782</v>
      </c>
      <c r="F56" s="16">
        <f t="shared" ref="F56" si="43">B56-D56/E56</f>
        <v>1.5121345516578504</v>
      </c>
      <c r="G56" s="16">
        <f t="shared" ref="G56" si="44">ABS(C56-B56)</f>
        <v>7.3769273578605521E-8</v>
      </c>
    </row>
    <row r="58" spans="1:8" x14ac:dyDescent="0.3">
      <c r="B58" t="s">
        <v>62</v>
      </c>
    </row>
    <row r="60" spans="1:8" x14ac:dyDescent="0.3">
      <c r="A60" s="13" t="s">
        <v>38</v>
      </c>
      <c r="B60" s="13" t="s">
        <v>39</v>
      </c>
      <c r="C60" s="13" t="s">
        <v>40</v>
      </c>
      <c r="D60" s="13" t="s">
        <v>41</v>
      </c>
      <c r="E60" s="13" t="s">
        <v>43</v>
      </c>
      <c r="F60" s="13" t="s">
        <v>42</v>
      </c>
      <c r="G60" s="13" t="s">
        <v>44</v>
      </c>
      <c r="H60" s="13" t="s">
        <v>64</v>
      </c>
    </row>
    <row r="61" spans="1:8" x14ac:dyDescent="0.3">
      <c r="A61" s="3">
        <v>1</v>
      </c>
      <c r="B61" s="16">
        <v>1</v>
      </c>
      <c r="C61" s="16">
        <v>2</v>
      </c>
      <c r="D61" s="16">
        <f>G61</f>
        <v>1.1686153399174835</v>
      </c>
      <c r="E61" s="16">
        <f xml:space="preserve"> 3*B61 - EXP(B61)</f>
        <v>0.28171817154095491</v>
      </c>
      <c r="F61" s="16">
        <f xml:space="preserve"> 3*C61 - EXP(C61)</f>
        <v>-1.3890560989306504</v>
      </c>
      <c r="G61" s="16">
        <f>C61-F61*((C61-B61)/(F61-E61))</f>
        <v>1.1686153399174835</v>
      </c>
      <c r="H61" s="16">
        <f>ABS(D61-C61)</f>
        <v>0.83138466008251655</v>
      </c>
    </row>
    <row r="62" spans="1:8" x14ac:dyDescent="0.3">
      <c r="A62" s="3">
        <v>2</v>
      </c>
      <c r="B62" s="16">
        <f>C61</f>
        <v>2</v>
      </c>
      <c r="C62" s="16">
        <f>D61</f>
        <v>1.1686153399174835</v>
      </c>
      <c r="D62" s="16">
        <f t="shared" ref="D62" si="45">G62</f>
        <v>1.3115165547175733</v>
      </c>
      <c r="E62" s="16">
        <f xml:space="preserve"> 3*B62 - EXP(B62)</f>
        <v>-1.3890560989306504</v>
      </c>
      <c r="F62" s="16">
        <f xml:space="preserve"> 3*C62 - EXP(C62)</f>
        <v>0.28831165850507379</v>
      </c>
      <c r="G62" s="16">
        <f t="shared" ref="G62" si="46">C62-F62*((C62-B62)/(F62-E62))</f>
        <v>1.3115165547175733</v>
      </c>
      <c r="H62" s="16">
        <f t="shared" ref="H62" si="47">ABS(D62-C62)</f>
        <v>0.14290121480008988</v>
      </c>
    </row>
    <row r="63" spans="1:8" x14ac:dyDescent="0.3">
      <c r="A63" s="3">
        <v>3</v>
      </c>
      <c r="B63" s="16">
        <f t="shared" ref="B63:C69" si="48">C62</f>
        <v>1.1686153399174835</v>
      </c>
      <c r="C63" s="16">
        <f t="shared" si="48"/>
        <v>1.3115165547175733</v>
      </c>
      <c r="D63" s="16">
        <f t="shared" ref="D63:D69" si="49">G63</f>
        <v>1.7970430096312444</v>
      </c>
      <c r="E63" s="16">
        <f t="shared" ref="E63:E69" si="50" xml:space="preserve"> 3*B63 - EXP(B63)</f>
        <v>0.28831165850507379</v>
      </c>
      <c r="F63" s="16">
        <f t="shared" ref="F63:F69" si="51" xml:space="preserve"> 3*C63 - EXP(C63)</f>
        <v>0.22275107257452476</v>
      </c>
      <c r="G63" s="16">
        <f t="shared" ref="G63:G69" si="52">C63-F63*((C63-B63)/(F63-E63))</f>
        <v>1.7970430096312444</v>
      </c>
      <c r="H63" s="16">
        <f t="shared" ref="H63:H69" si="53">ABS(D63-C63)</f>
        <v>0.48552645491367108</v>
      </c>
    </row>
    <row r="64" spans="1:8" x14ac:dyDescent="0.3">
      <c r="A64" s="3">
        <v>4</v>
      </c>
      <c r="B64" s="16">
        <f t="shared" si="48"/>
        <v>1.3115165547175733</v>
      </c>
      <c r="C64" s="16">
        <f t="shared" si="48"/>
        <v>1.7970430096312444</v>
      </c>
      <c r="D64" s="16">
        <f t="shared" si="49"/>
        <v>1.4367778925334904</v>
      </c>
      <c r="E64" s="16">
        <f t="shared" si="50"/>
        <v>0.22275107257452476</v>
      </c>
      <c r="F64" s="16">
        <f t="shared" si="51"/>
        <v>-0.64065610861226219</v>
      </c>
      <c r="G64" s="16">
        <f t="shared" si="52"/>
        <v>1.4367778925334904</v>
      </c>
      <c r="H64" s="16">
        <f t="shared" si="53"/>
        <v>0.360265117097754</v>
      </c>
    </row>
    <row r="65" spans="1:8" x14ac:dyDescent="0.3">
      <c r="A65" s="3">
        <v>5</v>
      </c>
      <c r="B65" s="16">
        <f t="shared" si="48"/>
        <v>1.7970430096312444</v>
      </c>
      <c r="C65" s="16">
        <f t="shared" si="48"/>
        <v>1.4367778925334904</v>
      </c>
      <c r="D65" s="16">
        <f t="shared" si="49"/>
        <v>1.4867662868726117</v>
      </c>
      <c r="E65" s="16">
        <f t="shared" si="50"/>
        <v>-0.64065610861226219</v>
      </c>
      <c r="F65" s="16">
        <f t="shared" si="51"/>
        <v>0.10321551004001517</v>
      </c>
      <c r="G65" s="16">
        <f t="shared" si="52"/>
        <v>1.4867662868726117</v>
      </c>
      <c r="H65" s="16">
        <f t="shared" si="53"/>
        <v>4.9988394339121278E-2</v>
      </c>
    </row>
    <row r="66" spans="1:8" x14ac:dyDescent="0.3">
      <c r="A66" s="3">
        <v>6</v>
      </c>
      <c r="B66" s="16">
        <f t="shared" si="48"/>
        <v>1.4367778925334904</v>
      </c>
      <c r="C66" s="16">
        <f t="shared" si="48"/>
        <v>1.4867662868726117</v>
      </c>
      <c r="D66" s="16">
        <f t="shared" si="49"/>
        <v>1.5153257605230879</v>
      </c>
      <c r="E66" s="16">
        <f t="shared" si="50"/>
        <v>0.10321551004001517</v>
      </c>
      <c r="F66" s="16">
        <f t="shared" si="51"/>
        <v>3.7528461494316545E-2</v>
      </c>
      <c r="G66" s="16">
        <f t="shared" si="52"/>
        <v>1.5153257605230879</v>
      </c>
      <c r="H66" s="16">
        <f t="shared" si="53"/>
        <v>2.8559473650476175E-2</v>
      </c>
    </row>
    <row r="67" spans="1:8" x14ac:dyDescent="0.3">
      <c r="A67" s="3">
        <v>7</v>
      </c>
      <c r="B67" s="16">
        <f t="shared" si="48"/>
        <v>1.4867662868726117</v>
      </c>
      <c r="C67" s="16">
        <f t="shared" si="48"/>
        <v>1.5153257605230879</v>
      </c>
      <c r="D67" s="16">
        <f t="shared" si="49"/>
        <v>1.5120119343332989</v>
      </c>
      <c r="E67" s="16">
        <f t="shared" si="50"/>
        <v>3.7528461494316545E-2</v>
      </c>
      <c r="F67" s="16">
        <f t="shared" si="51"/>
        <v>-4.9261085007232808E-3</v>
      </c>
      <c r="G67" s="16">
        <f t="shared" si="52"/>
        <v>1.5120119343332989</v>
      </c>
      <c r="H67" s="16">
        <f t="shared" si="53"/>
        <v>3.3138261897889265E-3</v>
      </c>
    </row>
    <row r="68" spans="1:8" x14ac:dyDescent="0.3">
      <c r="A68" s="3">
        <v>8</v>
      </c>
      <c r="B68" s="16">
        <f t="shared" si="48"/>
        <v>1.5153257605230879</v>
      </c>
      <c r="C68" s="16">
        <f t="shared" si="48"/>
        <v>1.5120119343332989</v>
      </c>
      <c r="D68" s="16">
        <f t="shared" si="49"/>
        <v>1.5121339760022816</v>
      </c>
      <c r="E68" s="16">
        <f t="shared" si="50"/>
        <v>-4.9261085007232808E-3</v>
      </c>
      <c r="F68" s="16">
        <f t="shared" si="51"/>
        <v>1.8835560455254807E-4</v>
      </c>
      <c r="G68" s="16">
        <f t="shared" si="52"/>
        <v>1.5121339760022816</v>
      </c>
      <c r="H68" s="16">
        <f t="shared" si="53"/>
        <v>1.2204166898266422E-4</v>
      </c>
    </row>
    <row r="69" spans="1:8" x14ac:dyDescent="0.3">
      <c r="A69" s="3">
        <v>9</v>
      </c>
      <c r="B69" s="16">
        <f t="shared" si="48"/>
        <v>1.5120119343332989</v>
      </c>
      <c r="C69" s="16">
        <f t="shared" si="48"/>
        <v>1.5121339760022816</v>
      </c>
      <c r="D69" s="16">
        <f t="shared" si="49"/>
        <v>1.5121345517620621</v>
      </c>
      <c r="E69" s="16">
        <f t="shared" si="50"/>
        <v>1.8835560455254807E-4</v>
      </c>
      <c r="F69" s="16">
        <f t="shared" si="51"/>
        <v>8.8443855528197446E-7</v>
      </c>
      <c r="G69" s="16">
        <f t="shared" si="52"/>
        <v>1.5121345517620621</v>
      </c>
      <c r="H69" s="16">
        <f t="shared" si="53"/>
        <v>5.7575978051893628E-7</v>
      </c>
    </row>
    <row r="71" spans="1:8" x14ac:dyDescent="0.3">
      <c r="B71" t="s">
        <v>63</v>
      </c>
    </row>
    <row r="73" spans="1:8" x14ac:dyDescent="0.3">
      <c r="A73" s="13" t="s">
        <v>38</v>
      </c>
      <c r="B73" s="13" t="s">
        <v>39</v>
      </c>
      <c r="C73" s="13" t="s">
        <v>40</v>
      </c>
      <c r="D73" s="13" t="s">
        <v>41</v>
      </c>
      <c r="E73" s="13" t="s">
        <v>43</v>
      </c>
      <c r="F73" s="13" t="s">
        <v>42</v>
      </c>
      <c r="G73" s="13" t="s">
        <v>44</v>
      </c>
      <c r="H73" s="13" t="s">
        <v>65</v>
      </c>
    </row>
    <row r="74" spans="1:8" x14ac:dyDescent="0.3">
      <c r="A74" s="3">
        <v>1</v>
      </c>
      <c r="B74" s="3">
        <v>1</v>
      </c>
      <c r="C74" s="3">
        <v>2</v>
      </c>
      <c r="D74" s="3">
        <f>C74-F74*(C74-B74)/(F74-E74)</f>
        <v>1.1686153399174835</v>
      </c>
      <c r="E74" s="3">
        <f t="shared" ref="E74:G75" si="54">3*B74 - EXP(B74)</f>
        <v>0.28171817154095491</v>
      </c>
      <c r="F74" s="3">
        <f t="shared" si="54"/>
        <v>-1.3890560989306504</v>
      </c>
      <c r="G74" s="3">
        <f t="shared" si="54"/>
        <v>0.28831165850507379</v>
      </c>
      <c r="H74" s="9" t="s">
        <v>35</v>
      </c>
    </row>
    <row r="75" spans="1:8" x14ac:dyDescent="0.3">
      <c r="A75" s="3">
        <v>2</v>
      </c>
      <c r="B75" s="3">
        <f>IF(E74*G74&gt;0,D74,B74)</f>
        <v>1.1686153399174835</v>
      </c>
      <c r="C75" s="3">
        <f>IF(E74*G74&lt;0,D74,C74)</f>
        <v>2</v>
      </c>
      <c r="D75" s="3">
        <f>C75-F75*(C75-B75)/(F75-E75)</f>
        <v>1.3115165547175733</v>
      </c>
      <c r="E75" s="3">
        <f t="shared" si="54"/>
        <v>0.28831165850507379</v>
      </c>
      <c r="F75" s="3">
        <f t="shared" si="54"/>
        <v>-1.3890560989306504</v>
      </c>
      <c r="G75" s="3">
        <f t="shared" si="54"/>
        <v>0.22275107257452476</v>
      </c>
      <c r="H75" s="9" t="s">
        <v>35</v>
      </c>
    </row>
    <row r="76" spans="1:8" x14ac:dyDescent="0.3">
      <c r="A76" s="3">
        <v>3</v>
      </c>
      <c r="B76" s="3">
        <f t="shared" ref="B76:B82" si="55">IF(E75*G75&gt;0,D75,B75)</f>
        <v>1.3115165547175733</v>
      </c>
      <c r="C76" s="3">
        <f t="shared" ref="C76:C82" si="56">IF(E75*G75&lt;0,D75,C75)</f>
        <v>2</v>
      </c>
      <c r="D76" s="3">
        <f t="shared" ref="D76:D82" si="57">C76-F76*(C76-B76)/(F76-E76)</f>
        <v>1.4066646770225821</v>
      </c>
      <c r="E76" s="3">
        <f t="shared" ref="E76:E82" si="58">3*B76 - EXP(B76)</f>
        <v>0.22275107257452476</v>
      </c>
      <c r="F76" s="3">
        <f t="shared" ref="F76:F82" si="59">3*C76 - EXP(C76)</f>
        <v>-1.3890560989306504</v>
      </c>
      <c r="G76" s="3">
        <f t="shared" ref="G76:G82" si="60">3*D76 - EXP(D76)</f>
        <v>0.13767720399723338</v>
      </c>
      <c r="H76" s="9" t="s">
        <v>35</v>
      </c>
    </row>
    <row r="77" spans="1:8" x14ac:dyDescent="0.3">
      <c r="A77" s="3">
        <v>4</v>
      </c>
      <c r="B77" s="3">
        <f t="shared" si="55"/>
        <v>1.4066646770225821</v>
      </c>
      <c r="C77" s="3">
        <f t="shared" si="56"/>
        <v>2</v>
      </c>
      <c r="D77" s="3">
        <f t="shared" si="57"/>
        <v>1.4601702553339142</v>
      </c>
      <c r="E77" s="3">
        <f t="shared" si="58"/>
        <v>0.13767720399723338</v>
      </c>
      <c r="F77" s="3">
        <f t="shared" si="59"/>
        <v>-1.3890560989306504</v>
      </c>
      <c r="G77" s="3">
        <f t="shared" si="60"/>
        <v>7.381806266751223E-2</v>
      </c>
      <c r="H77" s="9" t="s">
        <v>35</v>
      </c>
    </row>
    <row r="78" spans="1:8" x14ac:dyDescent="0.3">
      <c r="A78" s="3">
        <v>5</v>
      </c>
      <c r="B78" s="3">
        <f t="shared" si="55"/>
        <v>1.4601702553339142</v>
      </c>
      <c r="C78" s="3">
        <f t="shared" si="56"/>
        <v>2</v>
      </c>
      <c r="D78" s="3">
        <f t="shared" si="57"/>
        <v>1.4874105928609738</v>
      </c>
      <c r="E78" s="3">
        <f t="shared" si="58"/>
        <v>7.381806266751223E-2</v>
      </c>
      <c r="F78" s="3">
        <f t="shared" si="59"/>
        <v>-1.3890560989306504</v>
      </c>
      <c r="G78" s="3">
        <f t="shared" si="60"/>
        <v>3.6610843796110792E-2</v>
      </c>
      <c r="H78" s="9" t="s">
        <v>35</v>
      </c>
    </row>
    <row r="79" spans="1:8" x14ac:dyDescent="0.3">
      <c r="A79" s="3">
        <v>6</v>
      </c>
      <c r="B79" s="3">
        <f t="shared" si="55"/>
        <v>1.4874105928609738</v>
      </c>
      <c r="C79" s="3">
        <f t="shared" si="56"/>
        <v>2</v>
      </c>
      <c r="D79" s="3">
        <f t="shared" si="57"/>
        <v>1.5005737869800819</v>
      </c>
      <c r="E79" s="3">
        <f t="shared" si="58"/>
        <v>3.6610843796110792E-2</v>
      </c>
      <c r="F79" s="3">
        <f t="shared" si="59"/>
        <v>-1.3890560989306504</v>
      </c>
      <c r="G79" s="3">
        <f t="shared" si="60"/>
        <v>1.7460017867115596E-2</v>
      </c>
      <c r="H79" s="9" t="s">
        <v>35</v>
      </c>
    </row>
    <row r="80" spans="1:8" x14ac:dyDescent="0.3">
      <c r="A80" s="3">
        <v>7</v>
      </c>
      <c r="B80" s="3">
        <f t="shared" si="55"/>
        <v>1.5005737869800819</v>
      </c>
      <c r="C80" s="3">
        <f t="shared" si="56"/>
        <v>2</v>
      </c>
      <c r="D80" s="3">
        <f t="shared" si="57"/>
        <v>1.5067734959620782</v>
      </c>
      <c r="E80" s="3">
        <f t="shared" si="58"/>
        <v>1.7460017867115596E-2</v>
      </c>
      <c r="F80" s="3">
        <f t="shared" si="59"/>
        <v>-1.3890560989306504</v>
      </c>
      <c r="G80" s="3">
        <f t="shared" si="60"/>
        <v>8.171671702499772E-3</v>
      </c>
      <c r="H80" s="9" t="s">
        <v>35</v>
      </c>
    </row>
    <row r="81" spans="1:8" x14ac:dyDescent="0.3">
      <c r="A81" s="3">
        <v>8</v>
      </c>
      <c r="B81" s="3">
        <f t="shared" si="55"/>
        <v>1.5067734959620782</v>
      </c>
      <c r="C81" s="3">
        <f t="shared" si="56"/>
        <v>2</v>
      </c>
      <c r="D81" s="3">
        <f t="shared" si="57"/>
        <v>1.5096581259062305</v>
      </c>
      <c r="E81" s="3">
        <f t="shared" si="58"/>
        <v>8.171671702499772E-3</v>
      </c>
      <c r="F81" s="3">
        <f t="shared" si="59"/>
        <v>-1.3890560989306504</v>
      </c>
      <c r="G81" s="3">
        <f t="shared" si="60"/>
        <v>3.7908908852424261E-3</v>
      </c>
      <c r="H81" s="9" t="s">
        <v>35</v>
      </c>
    </row>
    <row r="82" spans="1:8" x14ac:dyDescent="0.3">
      <c r="A82" s="3">
        <v>9</v>
      </c>
      <c r="B82" s="3">
        <f t="shared" si="55"/>
        <v>1.5096581259062305</v>
      </c>
      <c r="C82" s="3">
        <f t="shared" si="56"/>
        <v>2</v>
      </c>
      <c r="D82" s="3">
        <f t="shared" si="57"/>
        <v>1.5109926820740982</v>
      </c>
      <c r="E82" s="3">
        <f t="shared" si="58"/>
        <v>3.7908908852424261E-3</v>
      </c>
      <c r="F82" s="3">
        <f t="shared" si="59"/>
        <v>-1.3890560989306504</v>
      </c>
      <c r="G82" s="3">
        <f t="shared" si="60"/>
        <v>1.7514162957379398E-3</v>
      </c>
      <c r="H82" s="9" t="s">
        <v>35</v>
      </c>
    </row>
    <row r="83" spans="1:8" x14ac:dyDescent="0.3">
      <c r="A83" s="3">
        <v>10</v>
      </c>
      <c r="B83" s="3">
        <f t="shared" ref="B83:B87" si="61">IF(E82*G82&gt;0,D82,B82)</f>
        <v>1.5109926820740982</v>
      </c>
      <c r="C83" s="3">
        <f t="shared" ref="C83:C87" si="62">IF(E82*G82&lt;0,D82,C82)</f>
        <v>2</v>
      </c>
      <c r="D83" s="3">
        <f t="shared" ref="D83:D87" si="63">C83-F83*(C83-B83)/(F83-E83)</f>
        <v>1.5116084792825357</v>
      </c>
      <c r="E83" s="3">
        <f t="shared" ref="E83:E87" si="64">3*B83 - EXP(B83)</f>
        <v>1.7514162957379398E-3</v>
      </c>
      <c r="F83" s="3">
        <f t="shared" ref="F83:F87" si="65">3*C83 - EXP(C83)</f>
        <v>-1.3890560989306504</v>
      </c>
      <c r="G83" s="3">
        <f t="shared" ref="G83:G87" si="66">3*D83 - EXP(D83)</f>
        <v>8.0763190054522482E-4</v>
      </c>
      <c r="H83" s="9" t="s">
        <v>35</v>
      </c>
    </row>
    <row r="84" spans="1:8" x14ac:dyDescent="0.3">
      <c r="A84" s="3">
        <v>11</v>
      </c>
      <c r="B84" s="3">
        <f t="shared" si="61"/>
        <v>1.5116084792825357</v>
      </c>
      <c r="C84" s="3">
        <f t="shared" si="62"/>
        <v>2</v>
      </c>
      <c r="D84" s="3">
        <f t="shared" si="63"/>
        <v>1.5118922773005266</v>
      </c>
      <c r="E84" s="3">
        <f t="shared" si="64"/>
        <v>8.0763190054522482E-4</v>
      </c>
      <c r="F84" s="3">
        <f t="shared" si="65"/>
        <v>-1.3890560989306504</v>
      </c>
      <c r="G84" s="3">
        <f t="shared" si="66"/>
        <v>3.7209808250260323E-4</v>
      </c>
      <c r="H84" s="9" t="s">
        <v>35</v>
      </c>
    </row>
    <row r="85" spans="1:8" x14ac:dyDescent="0.3">
      <c r="A85" s="3">
        <v>12</v>
      </c>
      <c r="B85" s="3">
        <f t="shared" si="61"/>
        <v>1.5118922773005266</v>
      </c>
      <c r="C85" s="3">
        <f t="shared" si="62"/>
        <v>2</v>
      </c>
      <c r="D85" s="3">
        <f t="shared" si="63"/>
        <v>1.5120229957846207</v>
      </c>
      <c r="E85" s="3">
        <f t="shared" si="64"/>
        <v>3.7209808250260323E-4</v>
      </c>
      <c r="F85" s="3">
        <f t="shared" si="65"/>
        <v>-1.3890560989306504</v>
      </c>
      <c r="G85" s="3">
        <f t="shared" si="66"/>
        <v>1.7136662528027813E-4</v>
      </c>
      <c r="H85" s="9" t="s">
        <v>35</v>
      </c>
    </row>
    <row r="86" spans="1:8" x14ac:dyDescent="0.3">
      <c r="A86" s="3">
        <v>13</v>
      </c>
      <c r="B86" s="3">
        <f t="shared" si="61"/>
        <v>1.5120229957846207</v>
      </c>
      <c r="C86" s="3">
        <f t="shared" si="62"/>
        <v>2</v>
      </c>
      <c r="D86" s="3">
        <f t="shared" si="63"/>
        <v>1.5120831896509963</v>
      </c>
      <c r="E86" s="3">
        <f t="shared" si="64"/>
        <v>1.7136662528027813E-4</v>
      </c>
      <c r="F86" s="3">
        <f t="shared" si="65"/>
        <v>-1.3890560989306504</v>
      </c>
      <c r="G86" s="3">
        <f t="shared" si="66"/>
        <v>7.8906791505239937E-5</v>
      </c>
      <c r="H86" s="9" t="s">
        <v>35</v>
      </c>
    </row>
    <row r="87" spans="1:8" x14ac:dyDescent="0.3">
      <c r="A87" s="3">
        <v>14</v>
      </c>
      <c r="B87" s="3">
        <f t="shared" si="61"/>
        <v>1.5120831896509963</v>
      </c>
      <c r="C87" s="3">
        <f t="shared" si="62"/>
        <v>2</v>
      </c>
      <c r="D87" s="3">
        <f t="shared" si="63"/>
        <v>1.5121109047037935</v>
      </c>
      <c r="E87" s="3">
        <f t="shared" si="64"/>
        <v>7.8906791505239937E-5</v>
      </c>
      <c r="F87" s="3">
        <f t="shared" si="65"/>
        <v>-1.3890560989306504</v>
      </c>
      <c r="G87" s="3">
        <f t="shared" si="66"/>
        <v>3.6329998310158373E-5</v>
      </c>
      <c r="H87" s="9" t="s">
        <v>35</v>
      </c>
    </row>
    <row r="88" spans="1:8" x14ac:dyDescent="0.3">
      <c r="A88" s="3">
        <v>15</v>
      </c>
      <c r="B88" s="3">
        <f t="shared" ref="B88:B90" si="67">IF(E87*G87&gt;0,D87,B87)</f>
        <v>1.5121109047037935</v>
      </c>
      <c r="C88" s="3">
        <f t="shared" ref="C88:C90" si="68">IF(E87*G87&lt;0,D87,C87)</f>
        <v>2</v>
      </c>
      <c r="D88" s="3">
        <f t="shared" ref="D88:D90" si="69">C88-F88*(C88-B88)/(F88-E88)</f>
        <v>1.5121236648410159</v>
      </c>
      <c r="E88" s="3">
        <f t="shared" ref="E88:E90" si="70">3*B88 - EXP(B88)</f>
        <v>3.6329998310158373E-5</v>
      </c>
      <c r="F88" s="3">
        <f t="shared" ref="F88:F90" si="71">3*C88 - EXP(C88)</f>
        <v>-1.3890560989306504</v>
      </c>
      <c r="G88" s="3">
        <f t="shared" ref="G88:G90" si="72">3*D88 - EXP(D88)</f>
        <v>1.6726276331091583E-5</v>
      </c>
      <c r="H88" s="9" t="s">
        <v>35</v>
      </c>
    </row>
    <row r="89" spans="1:8" x14ac:dyDescent="0.3">
      <c r="A89" s="3">
        <v>16</v>
      </c>
      <c r="B89" s="3">
        <f t="shared" si="67"/>
        <v>1.5121236648410159</v>
      </c>
      <c r="C89" s="3">
        <f t="shared" si="68"/>
        <v>2</v>
      </c>
      <c r="D89" s="3">
        <f t="shared" si="69"/>
        <v>1.512129539518174</v>
      </c>
      <c r="E89" s="3">
        <f t="shared" si="70"/>
        <v>1.6726276331091583E-5</v>
      </c>
      <c r="F89" s="3">
        <f t="shared" si="71"/>
        <v>-1.3890560989306504</v>
      </c>
      <c r="G89" s="3">
        <f t="shared" si="72"/>
        <v>7.700612725258793E-6</v>
      </c>
      <c r="H89" s="9" t="s">
        <v>35</v>
      </c>
    </row>
    <row r="90" spans="1:8" x14ac:dyDescent="0.3">
      <c r="A90" s="3">
        <v>17</v>
      </c>
      <c r="B90" s="3">
        <f t="shared" si="67"/>
        <v>1.512129539518174</v>
      </c>
      <c r="C90" s="3">
        <f t="shared" si="68"/>
        <v>2</v>
      </c>
      <c r="D90" s="3">
        <f t="shared" si="69"/>
        <v>1.5121322441466276</v>
      </c>
      <c r="E90" s="3">
        <f t="shared" si="70"/>
        <v>7.700612725258793E-6</v>
      </c>
      <c r="F90" s="3">
        <f t="shared" si="71"/>
        <v>-1.3890560989306504</v>
      </c>
      <c r="G90" s="3">
        <f t="shared" si="72"/>
        <v>3.5452565869675823E-6</v>
      </c>
      <c r="H90" s="9" t="s">
        <v>35</v>
      </c>
    </row>
    <row r="92" spans="1:8" x14ac:dyDescent="0.3">
      <c r="A92" t="s">
        <v>67</v>
      </c>
    </row>
    <row r="93" spans="1:8" x14ac:dyDescent="0.3">
      <c r="B93" t="s">
        <v>61</v>
      </c>
    </row>
    <row r="95" spans="1:8" x14ac:dyDescent="0.3">
      <c r="A95" s="17" t="s">
        <v>38</v>
      </c>
      <c r="B95" s="13" t="s">
        <v>40</v>
      </c>
      <c r="C95" s="13" t="s">
        <v>41</v>
      </c>
      <c r="D95" s="13" t="s">
        <v>42</v>
      </c>
      <c r="E95" s="13" t="s">
        <v>50</v>
      </c>
      <c r="F95" s="13" t="s">
        <v>44</v>
      </c>
      <c r="G95" s="13" t="s">
        <v>64</v>
      </c>
    </row>
    <row r="96" spans="1:8" x14ac:dyDescent="0.3">
      <c r="A96" s="3">
        <v>1</v>
      </c>
      <c r="B96" s="16">
        <v>1</v>
      </c>
      <c r="C96" s="16">
        <f>F96</f>
        <v>1.278356474963378</v>
      </c>
      <c r="D96" s="16">
        <f xml:space="preserve"> 2*B96 + 3*COS(B96) - EXP(B96)</f>
        <v>0.9026250891453742</v>
      </c>
      <c r="E96" s="16">
        <f>2-3*SIN(B96)-EXP(B96)</f>
        <v>-3.2426947828827344</v>
      </c>
      <c r="F96" s="16">
        <f>B96-D96/E96</f>
        <v>1.278356474963378</v>
      </c>
      <c r="G96" s="16">
        <f>ABS(C96-B96)</f>
        <v>0.27835647496337801</v>
      </c>
    </row>
    <row r="97" spans="1:8" x14ac:dyDescent="0.3">
      <c r="A97" s="3">
        <v>2</v>
      </c>
      <c r="B97" s="16">
        <f>C96</f>
        <v>1.278356474963378</v>
      </c>
      <c r="C97" s="16">
        <f>F97</f>
        <v>1.2404585015862892</v>
      </c>
      <c r="D97" s="16">
        <f xml:space="preserve"> 2*B97 + 3*COS(B97) - EXP(B97)</f>
        <v>-0.1691524288981352</v>
      </c>
      <c r="E97" s="16">
        <f>2-3*SIN(B97)-EXP(B97)</f>
        <v>-4.4633634420250097</v>
      </c>
      <c r="F97" s="16">
        <f>B97-D97/E97</f>
        <v>1.2404585015862892</v>
      </c>
      <c r="G97" s="16">
        <f t="shared" ref="G97" si="73">ABS(C97-B97)</f>
        <v>3.7897973377088778E-2</v>
      </c>
    </row>
    <row r="98" spans="1:8" x14ac:dyDescent="0.3">
      <c r="A98" s="3">
        <v>3</v>
      </c>
      <c r="B98" s="16">
        <f t="shared" ref="B98:B99" si="74">C97</f>
        <v>1.2404585015862892</v>
      </c>
      <c r="C98" s="16">
        <f t="shared" ref="C98:C99" si="75">F98</f>
        <v>1.2397149833006347</v>
      </c>
      <c r="D98" s="16">
        <f t="shared" ref="D98:D99" si="76" xml:space="preserve"> 2*B98 + 3*COS(B98) - EXP(B98)</f>
        <v>-3.1934085767542086E-3</v>
      </c>
      <c r="E98" s="16">
        <f t="shared" ref="E98:E99" si="77">2-3*SIN(B98)-EXP(B98)</f>
        <v>-4.2949966912278761</v>
      </c>
      <c r="F98" s="16">
        <f t="shared" ref="F98:F99" si="78">B98-D98/E98</f>
        <v>1.2397149833006347</v>
      </c>
      <c r="G98" s="16">
        <f t="shared" ref="G98:G99" si="79">ABS(C98-B98)</f>
        <v>7.4351828565455413E-4</v>
      </c>
    </row>
    <row r="99" spans="1:8" x14ac:dyDescent="0.3">
      <c r="A99" s="3">
        <v>4</v>
      </c>
      <c r="B99" s="16">
        <f t="shared" si="74"/>
        <v>1.2397149833006347</v>
      </c>
      <c r="C99" s="16">
        <f t="shared" si="75"/>
        <v>1.2397146979752596</v>
      </c>
      <c r="D99" s="16">
        <f t="shared" si="76"/>
        <v>-1.224531729793199E-6</v>
      </c>
      <c r="E99" s="16">
        <f t="shared" si="77"/>
        <v>-4.2917028635749261</v>
      </c>
      <c r="F99" s="16">
        <f t="shared" si="78"/>
        <v>1.2397146979752596</v>
      </c>
      <c r="G99" s="16">
        <f t="shared" si="79"/>
        <v>2.8532537510450595E-7</v>
      </c>
    </row>
    <row r="101" spans="1:8" x14ac:dyDescent="0.3">
      <c r="B101" t="s">
        <v>68</v>
      </c>
    </row>
    <row r="103" spans="1:8" x14ac:dyDescent="0.3">
      <c r="A103" s="13" t="s">
        <v>38</v>
      </c>
      <c r="B103" s="13" t="s">
        <v>39</v>
      </c>
      <c r="C103" s="13" t="s">
        <v>40</v>
      </c>
      <c r="D103" s="13" t="s">
        <v>41</v>
      </c>
      <c r="E103" s="13" t="s">
        <v>43</v>
      </c>
      <c r="F103" s="13" t="s">
        <v>42</v>
      </c>
      <c r="G103" s="13" t="s">
        <v>44</v>
      </c>
      <c r="H103" s="13" t="s">
        <v>64</v>
      </c>
    </row>
    <row r="104" spans="1:8" x14ac:dyDescent="0.3">
      <c r="A104" s="3">
        <v>1</v>
      </c>
      <c r="B104" s="16">
        <v>1</v>
      </c>
      <c r="C104" s="16">
        <v>2</v>
      </c>
      <c r="D104" s="16">
        <f>G104</f>
        <v>1.1629251374599332</v>
      </c>
      <c r="E104" s="16">
        <f>2*B104+3*COS(B104)-EXP(B104)</f>
        <v>0.9026250891453742</v>
      </c>
      <c r="F104" s="16">
        <f>2*C104+3*COS(C104)-EXP(C104)</f>
        <v>-4.6374966085720777</v>
      </c>
      <c r="G104" s="16">
        <f>C104-F104*((C104-B104)/(F104-E104))</f>
        <v>1.1629251374599332</v>
      </c>
      <c r="H104" s="16">
        <f>ABS(D104-C104)</f>
        <v>0.8370748625400668</v>
      </c>
    </row>
    <row r="105" spans="1:8" x14ac:dyDescent="0.3">
      <c r="A105" s="3">
        <v>2</v>
      </c>
      <c r="B105" s="16">
        <f>C104</f>
        <v>2</v>
      </c>
      <c r="C105" s="16">
        <f>D104</f>
        <v>1.1629251374599332</v>
      </c>
      <c r="D105" s="16">
        <f t="shared" ref="D105" si="80">G105</f>
        <v>1.216410423288127</v>
      </c>
      <c r="E105" s="16">
        <f>2*B105+3*COS(B105)-EXP(B105)</f>
        <v>-4.6374966085720777</v>
      </c>
      <c r="F105" s="16">
        <f>2*C105+3*COS(C105)-EXP(C105)</f>
        <v>0.31654049391210926</v>
      </c>
      <c r="G105" s="16">
        <f t="shared" ref="G105" si="81">C105-F105*((C105-B105)/(F105-E105))</f>
        <v>1.216410423288127</v>
      </c>
      <c r="H105" s="16">
        <f t="shared" ref="H105" si="82">ABS(D105-C105)</f>
        <v>5.3485285828193785E-2</v>
      </c>
    </row>
    <row r="106" spans="1:8" x14ac:dyDescent="0.3">
      <c r="A106" s="3">
        <v>3</v>
      </c>
      <c r="B106" s="16">
        <f t="shared" ref="B106:C108" si="83">C105</f>
        <v>1.1629251374599332</v>
      </c>
      <c r="C106" s="16">
        <f t="shared" si="83"/>
        <v>1.216410423288127</v>
      </c>
      <c r="D106" s="16">
        <f t="shared" ref="D106:D108" si="84">G106</f>
        <v>1.2406842080722846</v>
      </c>
      <c r="E106" s="16">
        <f t="shared" ref="E106:E108" si="85">2*B106+3*COS(B106)-EXP(B106)</f>
        <v>0.31654049391210926</v>
      </c>
      <c r="F106" s="16">
        <f t="shared" ref="F106:F108" si="86">2*C106+3*COS(C106)-EXP(C106)</f>
        <v>9.8813370121131783E-2</v>
      </c>
      <c r="G106" s="16">
        <f t="shared" ref="G106:G108" si="87">C106-F106*((C106-B106)/(F106-E106))</f>
        <v>1.2406842080722846</v>
      </c>
      <c r="H106" s="16">
        <f t="shared" ref="H106:H108" si="88">ABS(D106-C106)</f>
        <v>2.4273784784157648E-2</v>
      </c>
    </row>
    <row r="107" spans="1:8" x14ac:dyDescent="0.3">
      <c r="A107" s="3">
        <v>4</v>
      </c>
      <c r="B107" s="16">
        <f t="shared" si="83"/>
        <v>1.216410423288127</v>
      </c>
      <c r="C107" s="16">
        <f t="shared" si="83"/>
        <v>1.2406842080722846</v>
      </c>
      <c r="D107" s="16">
        <f t="shared" si="84"/>
        <v>1.2397029136618418</v>
      </c>
      <c r="E107" s="16">
        <f t="shared" si="85"/>
        <v>9.8813370121131783E-2</v>
      </c>
      <c r="F107" s="16">
        <f t="shared" si="86"/>
        <v>-4.1629300354375509E-3</v>
      </c>
      <c r="G107" s="16">
        <f t="shared" si="87"/>
        <v>1.2397029136618418</v>
      </c>
      <c r="H107" s="16">
        <f t="shared" si="88"/>
        <v>9.8129441044281229E-4</v>
      </c>
    </row>
    <row r="108" spans="1:8" x14ac:dyDescent="0.3">
      <c r="A108" s="3">
        <v>5</v>
      </c>
      <c r="B108" s="16">
        <f t="shared" si="83"/>
        <v>1.2406842080722846</v>
      </c>
      <c r="C108" s="16">
        <f t="shared" si="83"/>
        <v>1.2397029136618418</v>
      </c>
      <c r="D108" s="16">
        <f t="shared" si="84"/>
        <v>1.239714692081511</v>
      </c>
      <c r="E108" s="16">
        <f t="shared" si="85"/>
        <v>-4.1629300354375509E-3</v>
      </c>
      <c r="F108" s="16">
        <f t="shared" si="86"/>
        <v>5.0574448979823217E-5</v>
      </c>
      <c r="G108" s="16">
        <f t="shared" si="87"/>
        <v>1.239714692081511</v>
      </c>
      <c r="H108" s="16">
        <f t="shared" si="88"/>
        <v>1.1778419669150608E-5</v>
      </c>
    </row>
    <row r="110" spans="1:8" x14ac:dyDescent="0.3">
      <c r="B110" t="s">
        <v>63</v>
      </c>
    </row>
    <row r="112" spans="1:8" x14ac:dyDescent="0.3">
      <c r="A112" s="13" t="s">
        <v>38</v>
      </c>
      <c r="B112" s="13" t="s">
        <v>39</v>
      </c>
      <c r="C112" s="13" t="s">
        <v>40</v>
      </c>
      <c r="D112" s="13" t="s">
        <v>41</v>
      </c>
      <c r="E112" s="13" t="s">
        <v>43</v>
      </c>
      <c r="F112" s="13" t="s">
        <v>42</v>
      </c>
      <c r="G112" s="13" t="s">
        <v>44</v>
      </c>
      <c r="H112" s="13" t="s">
        <v>65</v>
      </c>
    </row>
    <row r="113" spans="1:8" x14ac:dyDescent="0.3">
      <c r="A113" s="3">
        <v>1</v>
      </c>
      <c r="B113" s="3">
        <v>1</v>
      </c>
      <c r="C113" s="3">
        <v>2</v>
      </c>
      <c r="D113" s="3">
        <f>C113-F113*(C113-B113)/(F113-E113)</f>
        <v>1.1629251374599332</v>
      </c>
      <c r="E113" s="3">
        <f>2*B113 + 3*COS(B113) -EXP(B113)</f>
        <v>0.9026250891453742</v>
      </c>
      <c r="F113" s="3">
        <f t="shared" ref="F113:G113" si="89">2*C113 + 3*COS(C113) -EXP(C113)</f>
        <v>-4.6374966085720777</v>
      </c>
      <c r="G113" s="3">
        <f t="shared" si="89"/>
        <v>0.31654049391210926</v>
      </c>
      <c r="H113" s="9" t="s">
        <v>35</v>
      </c>
    </row>
    <row r="114" spans="1:8" x14ac:dyDescent="0.3">
      <c r="A114" s="3">
        <v>2</v>
      </c>
      <c r="B114" s="3">
        <f>IF(E113*G113&gt;0,D113,B113)</f>
        <v>1.1629251374599332</v>
      </c>
      <c r="C114" s="3">
        <f>IF(E113*G113&lt;0,D113,C113)</f>
        <v>2</v>
      </c>
      <c r="D114" s="3">
        <f>C114-F114*(C114-B114)/(F114-E114)</f>
        <v>1.216410423288127</v>
      </c>
      <c r="E114" s="3">
        <f>2*B114 + 3*COS(B114) -EXP(B114)</f>
        <v>0.31654049391210926</v>
      </c>
      <c r="F114" s="3">
        <f t="shared" ref="F114:F115" si="90">2*C114 + 3*COS(C114) -EXP(C114)</f>
        <v>-4.6374966085720777</v>
      </c>
      <c r="G114" s="3">
        <f t="shared" ref="G114:G115" si="91">2*D114 + 3*COS(D114) -EXP(D114)</f>
        <v>9.8813370121131783E-2</v>
      </c>
      <c r="H114" s="9" t="s">
        <v>35</v>
      </c>
    </row>
    <row r="115" spans="1:8" x14ac:dyDescent="0.3">
      <c r="A115" s="3">
        <v>3</v>
      </c>
      <c r="B115" s="3">
        <f t="shared" ref="B115:B129" si="92">IF(E114*G114&gt;0,D114,B114)</f>
        <v>1.216410423288127</v>
      </c>
      <c r="C115" s="3">
        <f t="shared" ref="C115:C129" si="93">IF(E114*G114&lt;0,D114,C114)</f>
        <v>2</v>
      </c>
      <c r="D115" s="3">
        <f t="shared" ref="D115:D129" si="94">C115-F115*(C115-B115)/(F115-E115)</f>
        <v>1.232758408790557</v>
      </c>
      <c r="E115" s="3">
        <f t="shared" ref="E115:E129" si="95">2*B115 + 3*COS(B115) -EXP(B115)</f>
        <v>9.8813370121131783E-2</v>
      </c>
      <c r="F115" s="3">
        <f t="shared" si="90"/>
        <v>-4.6374966085720777</v>
      </c>
      <c r="G115" s="3">
        <f t="shared" si="91"/>
        <v>2.9747172276108458E-2</v>
      </c>
      <c r="H115" s="9" t="s">
        <v>35</v>
      </c>
    </row>
    <row r="116" spans="1:8" x14ac:dyDescent="0.3">
      <c r="A116" s="3">
        <v>4</v>
      </c>
      <c r="B116" s="3">
        <f t="shared" si="92"/>
        <v>1.232758408790557</v>
      </c>
      <c r="C116" s="3">
        <f t="shared" si="93"/>
        <v>2</v>
      </c>
      <c r="D116" s="3">
        <f t="shared" si="94"/>
        <v>1.2376485042864807</v>
      </c>
      <c r="E116" s="3">
        <f t="shared" si="95"/>
        <v>2.9747172276108458E-2</v>
      </c>
      <c r="F116" s="3">
        <f t="shared" ref="F116:F129" si="96">2*C116 + 3*COS(C116) -EXP(C116)</f>
        <v>-4.6374966085720777</v>
      </c>
      <c r="G116" s="3">
        <f t="shared" ref="G116:G129" si="97">2*D116 + 3*COS(D116) -EXP(D116)</f>
        <v>8.8580318551403359E-3</v>
      </c>
      <c r="H116" s="9" t="s">
        <v>35</v>
      </c>
    </row>
    <row r="117" spans="1:8" x14ac:dyDescent="0.3">
      <c r="A117" s="3">
        <v>5</v>
      </c>
      <c r="B117" s="3">
        <f t="shared" si="92"/>
        <v>1.2376485042864807</v>
      </c>
      <c r="C117" s="3">
        <f t="shared" si="93"/>
        <v>2</v>
      </c>
      <c r="D117" s="3">
        <f t="shared" si="94"/>
        <v>1.2391018874990076</v>
      </c>
      <c r="E117" s="3">
        <f t="shared" si="95"/>
        <v>8.8580318551403359E-3</v>
      </c>
      <c r="F117" s="3">
        <f t="shared" si="96"/>
        <v>-4.6374966085720777</v>
      </c>
      <c r="G117" s="3">
        <f t="shared" si="97"/>
        <v>2.6291679436143411E-3</v>
      </c>
      <c r="H117" s="9" t="s">
        <v>35</v>
      </c>
    </row>
    <row r="118" spans="1:8" x14ac:dyDescent="0.3">
      <c r="A118" s="3">
        <v>6</v>
      </c>
      <c r="B118" s="3">
        <f t="shared" si="92"/>
        <v>1.2391018874990076</v>
      </c>
      <c r="C118" s="3">
        <f t="shared" si="93"/>
        <v>2</v>
      </c>
      <c r="D118" s="3">
        <f t="shared" si="94"/>
        <v>1.2395330242875553</v>
      </c>
      <c r="E118" s="3">
        <f t="shared" si="95"/>
        <v>2.6291679436143411E-3</v>
      </c>
      <c r="F118" s="3">
        <f t="shared" si="96"/>
        <v>-4.6374966085720777</v>
      </c>
      <c r="G118" s="3">
        <f t="shared" si="97"/>
        <v>7.7961615263522077E-4</v>
      </c>
      <c r="H118" s="9" t="s">
        <v>35</v>
      </c>
    </row>
    <row r="119" spans="1:8" x14ac:dyDescent="0.3">
      <c r="A119" s="3">
        <v>7</v>
      </c>
      <c r="B119" s="3">
        <f t="shared" si="92"/>
        <v>1.2395330242875553</v>
      </c>
      <c r="C119" s="3">
        <f t="shared" si="93"/>
        <v>2</v>
      </c>
      <c r="D119" s="3">
        <f t="shared" si="94"/>
        <v>1.2396608459844716</v>
      </c>
      <c r="E119" s="3">
        <f t="shared" si="95"/>
        <v>7.7961615263522077E-4</v>
      </c>
      <c r="F119" s="3">
        <f t="shared" si="96"/>
        <v>-4.6374966085720777</v>
      </c>
      <c r="G119" s="3">
        <f t="shared" si="97"/>
        <v>2.3111025151356657E-4</v>
      </c>
      <c r="H119" s="9" t="s">
        <v>35</v>
      </c>
    </row>
    <row r="120" spans="1:8" x14ac:dyDescent="0.3">
      <c r="A120" s="3">
        <v>8</v>
      </c>
      <c r="B120" s="3">
        <f t="shared" si="92"/>
        <v>1.2396608459844716</v>
      </c>
      <c r="C120" s="3">
        <f t="shared" si="93"/>
        <v>2</v>
      </c>
      <c r="D120" s="3">
        <f t="shared" si="94"/>
        <v>1.2396987356976616</v>
      </c>
      <c r="E120" s="3">
        <f t="shared" si="95"/>
        <v>2.3111025151356657E-4</v>
      </c>
      <c r="F120" s="3">
        <f t="shared" si="96"/>
        <v>-4.6374966085720777</v>
      </c>
      <c r="G120" s="3">
        <f t="shared" si="97"/>
        <v>6.8504767772648023E-5</v>
      </c>
      <c r="H120" s="9" t="s">
        <v>35</v>
      </c>
    </row>
    <row r="121" spans="1:8" x14ac:dyDescent="0.3">
      <c r="A121" s="3">
        <v>9</v>
      </c>
      <c r="B121" s="3">
        <f t="shared" si="92"/>
        <v>1.2396987356976616</v>
      </c>
      <c r="C121" s="3">
        <f t="shared" si="93"/>
        <v>2</v>
      </c>
      <c r="D121" s="3">
        <f t="shared" si="94"/>
        <v>1.2397099666475837</v>
      </c>
      <c r="E121" s="3">
        <f t="shared" si="95"/>
        <v>6.8504767772648023E-5</v>
      </c>
      <c r="F121" s="3">
        <f t="shared" si="96"/>
        <v>-4.6374966085720777</v>
      </c>
      <c r="G121" s="3">
        <f t="shared" si="97"/>
        <v>2.0305396791986396E-5</v>
      </c>
      <c r="H121" s="9" t="s">
        <v>35</v>
      </c>
    </row>
    <row r="122" spans="1:8" x14ac:dyDescent="0.3">
      <c r="A122" s="3">
        <v>10</v>
      </c>
      <c r="B122" s="3">
        <f t="shared" si="92"/>
        <v>1.2397099666475837</v>
      </c>
      <c r="C122" s="3">
        <f t="shared" si="93"/>
        <v>2</v>
      </c>
      <c r="D122" s="3">
        <f t="shared" si="94"/>
        <v>1.2397132955822465</v>
      </c>
      <c r="E122" s="3">
        <f t="shared" si="95"/>
        <v>2.0305396791986396E-5</v>
      </c>
      <c r="F122" s="3">
        <f t="shared" si="96"/>
        <v>-4.6374966085720777</v>
      </c>
      <c r="G122" s="3">
        <f t="shared" si="97"/>
        <v>6.0186478001433841E-6</v>
      </c>
      <c r="H122" s="9" t="s">
        <v>35</v>
      </c>
    </row>
    <row r="123" spans="1:8" x14ac:dyDescent="0.3">
      <c r="A123" s="3">
        <v>11</v>
      </c>
      <c r="B123" s="3">
        <f t="shared" si="92"/>
        <v>1.2397132955822465</v>
      </c>
      <c r="C123" s="3">
        <f t="shared" si="93"/>
        <v>2</v>
      </c>
      <c r="D123" s="3">
        <f t="shared" si="94"/>
        <v>1.2397142822982161</v>
      </c>
      <c r="E123" s="3">
        <f t="shared" si="95"/>
        <v>6.0186478001433841E-6</v>
      </c>
      <c r="F123" s="3">
        <f t="shared" si="96"/>
        <v>-4.6374966085720777</v>
      </c>
      <c r="G123" s="3">
        <f t="shared" si="97"/>
        <v>1.7839612684866779E-6</v>
      </c>
      <c r="H123" s="9" t="s">
        <v>35</v>
      </c>
    </row>
    <row r="124" spans="1:8" x14ac:dyDescent="0.3">
      <c r="A124" s="3">
        <v>12</v>
      </c>
      <c r="B124" s="3">
        <f t="shared" si="92"/>
        <v>1.2397142822982161</v>
      </c>
      <c r="C124" s="3">
        <f t="shared" si="93"/>
        <v>2</v>
      </c>
      <c r="D124" s="3">
        <f t="shared" si="94"/>
        <v>1.239714574766301</v>
      </c>
      <c r="E124" s="3">
        <f t="shared" si="95"/>
        <v>1.7839612684866779E-6</v>
      </c>
      <c r="F124" s="3">
        <f t="shared" si="96"/>
        <v>-4.6374966085720777</v>
      </c>
      <c r="G124" s="3">
        <f t="shared" si="97"/>
        <v>5.2877587020105921E-7</v>
      </c>
      <c r="H124" s="9" t="s">
        <v>35</v>
      </c>
    </row>
    <row r="125" spans="1:8" x14ac:dyDescent="0.3">
      <c r="A125" s="3">
        <v>13</v>
      </c>
      <c r="B125" s="3">
        <f t="shared" si="92"/>
        <v>1.239714574766301</v>
      </c>
      <c r="C125" s="3">
        <f t="shared" si="93"/>
        <v>2</v>
      </c>
      <c r="D125" s="3">
        <f t="shared" si="94"/>
        <v>1.23971466145543</v>
      </c>
      <c r="E125" s="3">
        <f t="shared" si="95"/>
        <v>5.2877587020105921E-7</v>
      </c>
      <c r="F125" s="3">
        <f t="shared" si="96"/>
        <v>-4.6374966085720777</v>
      </c>
      <c r="G125" s="3">
        <f t="shared" si="97"/>
        <v>1.5673202735655423E-7</v>
      </c>
      <c r="H125" s="9" t="s">
        <v>35</v>
      </c>
    </row>
    <row r="126" spans="1:8" x14ac:dyDescent="0.3">
      <c r="A126" s="3">
        <v>14</v>
      </c>
      <c r="B126" s="3">
        <f t="shared" si="92"/>
        <v>1.23971466145543</v>
      </c>
      <c r="C126" s="3">
        <f t="shared" si="93"/>
        <v>2</v>
      </c>
      <c r="D126" s="3">
        <f t="shared" si="94"/>
        <v>1.2397146871505558</v>
      </c>
      <c r="E126" s="3">
        <f t="shared" si="95"/>
        <v>1.5673202735655423E-7</v>
      </c>
      <c r="F126" s="3">
        <f t="shared" si="96"/>
        <v>-4.6374966085720777</v>
      </c>
      <c r="G126" s="3">
        <f t="shared" si="97"/>
        <v>4.6456217095425245E-8</v>
      </c>
      <c r="H126" s="9" t="s">
        <v>35</v>
      </c>
    </row>
    <row r="127" spans="1:8" x14ac:dyDescent="0.3">
      <c r="A127" s="3">
        <v>15</v>
      </c>
      <c r="B127" s="3">
        <f t="shared" si="92"/>
        <v>1.2397146871505558</v>
      </c>
      <c r="C127" s="3">
        <f t="shared" si="93"/>
        <v>2</v>
      </c>
      <c r="D127" s="3">
        <f t="shared" si="94"/>
        <v>1.2397146947667295</v>
      </c>
      <c r="E127" s="3">
        <f t="shared" si="95"/>
        <v>4.6456217095425245E-8</v>
      </c>
      <c r="F127" s="3">
        <f t="shared" si="96"/>
        <v>-4.6374966085720777</v>
      </c>
      <c r="G127" s="3">
        <f t="shared" si="97"/>
        <v>1.3769872797553262E-8</v>
      </c>
      <c r="H127" s="9" t="s">
        <v>35</v>
      </c>
    </row>
    <row r="128" spans="1:8" x14ac:dyDescent="0.3">
      <c r="A128" s="3">
        <v>16</v>
      </c>
      <c r="B128" s="3">
        <f t="shared" si="92"/>
        <v>1.2397146947667295</v>
      </c>
      <c r="C128" s="3">
        <f t="shared" si="93"/>
        <v>2</v>
      </c>
      <c r="D128" s="3">
        <f t="shared" si="94"/>
        <v>1.2397146970242043</v>
      </c>
      <c r="E128" s="3">
        <f t="shared" si="95"/>
        <v>1.3769872797553262E-8</v>
      </c>
      <c r="F128" s="3">
        <f t="shared" si="96"/>
        <v>-4.6374966085720777</v>
      </c>
      <c r="G128" s="3">
        <f t="shared" si="97"/>
        <v>4.0814644997055893E-9</v>
      </c>
      <c r="H128" s="9" t="s">
        <v>35</v>
      </c>
    </row>
    <row r="129" spans="1:8" x14ac:dyDescent="0.3">
      <c r="A129" s="3">
        <v>17</v>
      </c>
      <c r="B129" s="3">
        <f t="shared" si="92"/>
        <v>1.2397146970242043</v>
      </c>
      <c r="C129" s="3">
        <f t="shared" si="93"/>
        <v>2</v>
      </c>
      <c r="D129" s="3">
        <f t="shared" si="94"/>
        <v>1.2397146976933322</v>
      </c>
      <c r="E129" s="3">
        <f t="shared" si="95"/>
        <v>4.0814644997055893E-9</v>
      </c>
      <c r="F129" s="3">
        <f t="shared" si="96"/>
        <v>-4.6374966085720777</v>
      </c>
      <c r="G129" s="3">
        <f t="shared" si="97"/>
        <v>1.2097669532806776E-9</v>
      </c>
      <c r="H129" s="9" t="s">
        <v>35</v>
      </c>
    </row>
    <row r="131" spans="1:8" x14ac:dyDescent="0.3">
      <c r="A131" s="1" t="s">
        <v>69</v>
      </c>
    </row>
    <row r="132" spans="1:8" x14ac:dyDescent="0.3">
      <c r="A132" s="1"/>
      <c r="B132" t="s">
        <v>72</v>
      </c>
    </row>
    <row r="134" spans="1:8" x14ac:dyDescent="0.3">
      <c r="A134" s="13" t="s">
        <v>38</v>
      </c>
      <c r="B134" s="13" t="s">
        <v>39</v>
      </c>
      <c r="C134" s="13" t="s">
        <v>40</v>
      </c>
      <c r="D134" s="13" t="s">
        <v>41</v>
      </c>
      <c r="E134" s="13" t="s">
        <v>43</v>
      </c>
      <c r="F134" s="13" t="s">
        <v>42</v>
      </c>
      <c r="G134" s="13" t="s">
        <v>44</v>
      </c>
      <c r="H134" s="13" t="s">
        <v>65</v>
      </c>
    </row>
    <row r="135" spans="1:8" x14ac:dyDescent="0.3">
      <c r="A135" s="3">
        <v>1</v>
      </c>
      <c r="B135" s="3">
        <v>-1</v>
      </c>
      <c r="C135" s="3">
        <v>0</v>
      </c>
      <c r="D135" s="3">
        <f>C135-F135*(C135-B135)/(F135-E135)</f>
        <v>-2.0361990950226245E-2</v>
      </c>
      <c r="E135" s="3">
        <f>230*B135^4 + 18*B135^3 + 9*B135^2 - 221*B135 - 9</f>
        <v>433</v>
      </c>
      <c r="F135" s="3">
        <f t="shared" ref="F135" si="98">230*C135^4 + 18*C135^3 + 9*C135^2 - 221*C135 - 9</f>
        <v>-9</v>
      </c>
      <c r="G135" s="3">
        <f>230*D135^4 + 18*D135^3 + 9*D135^2 - 221*D135 - 9</f>
        <v>-4.4963809278368672</v>
      </c>
      <c r="H135" s="9" t="s">
        <v>71</v>
      </c>
    </row>
    <row r="136" spans="1:8" x14ac:dyDescent="0.3">
      <c r="A136" s="3">
        <v>2</v>
      </c>
      <c r="B136" s="3">
        <f>IF(E135*G135&gt;0,D135,B135)</f>
        <v>-1</v>
      </c>
      <c r="C136" s="3">
        <f>IF(E135*G135&lt;0,D135,C135)</f>
        <v>-2.0361990950226245E-2</v>
      </c>
      <c r="D136" s="3">
        <f>C136-F136*(C136-B136)/(F136-E136)</f>
        <v>-3.0430247173817818E-2</v>
      </c>
      <c r="E136" s="3">
        <f t="shared" ref="E136" si="99">230*B136^4 + 18*B136^3 + 9*B136^2 - 221*B136 - 9</f>
        <v>433</v>
      </c>
      <c r="F136" s="3">
        <f t="shared" ref="F136" si="100">230*C136^4 + 18*C136^3 + 9*C136^2 - 221*C136 - 9</f>
        <v>-4.4963809278368672</v>
      </c>
      <c r="G136" s="3">
        <f t="shared" ref="G136" si="101">230*D136^4 + 18*D136^3 + 9*D136^2 - 221*D136 - 9</f>
        <v>-2.2668913669716844</v>
      </c>
      <c r="H136" s="9" t="s">
        <v>71</v>
      </c>
    </row>
    <row r="137" spans="1:8" x14ac:dyDescent="0.3">
      <c r="A137" s="3">
        <v>3</v>
      </c>
      <c r="B137" s="3">
        <f t="shared" ref="B137:B154" si="102">IF(E136*G136&gt;0,D136,B136)</f>
        <v>-1</v>
      </c>
      <c r="C137" s="3">
        <f t="shared" ref="C137:C154" si="103">IF(E136*G136&lt;0,D136,C136)</f>
        <v>-3.0430247173817818E-2</v>
      </c>
      <c r="D137" s="3">
        <f t="shared" ref="D137:D154" si="104">C137-F137*(C137-B137)/(F137-E137)</f>
        <v>-3.5479814108385084E-2</v>
      </c>
      <c r="E137" s="3">
        <f t="shared" ref="E137:E154" si="105">230*B137^4 + 18*B137^3 + 9*B137^2 - 221*B137 - 9</f>
        <v>433</v>
      </c>
      <c r="F137" s="3">
        <f t="shared" ref="F137:F154" si="106">230*C137^4 + 18*C137^3 + 9*C137^2 - 221*C137 - 9</f>
        <v>-2.2668913669716844</v>
      </c>
      <c r="G137" s="3">
        <f t="shared" ref="G137:G154" si="107">230*D137^4 + 18*D137^3 + 9*D137^2 - 221*D137 - 9</f>
        <v>-1.1480711911986026</v>
      </c>
      <c r="H137" s="9" t="s">
        <v>71</v>
      </c>
    </row>
    <row r="138" spans="1:8" x14ac:dyDescent="0.3">
      <c r="A138" s="3">
        <v>4</v>
      </c>
      <c r="B138" s="3">
        <f t="shared" si="102"/>
        <v>-1</v>
      </c>
      <c r="C138" s="3">
        <f t="shared" si="103"/>
        <v>-3.5479814108385084E-2</v>
      </c>
      <c r="D138" s="3">
        <f t="shared" si="104"/>
        <v>-3.8030413574860686E-2</v>
      </c>
      <c r="E138" s="3">
        <f t="shared" si="105"/>
        <v>433</v>
      </c>
      <c r="F138" s="3">
        <f t="shared" si="106"/>
        <v>-1.1480711911986026</v>
      </c>
      <c r="G138" s="3">
        <f t="shared" si="107"/>
        <v>-0.58277073970359794</v>
      </c>
      <c r="H138" s="9" t="s">
        <v>71</v>
      </c>
    </row>
    <row r="139" spans="1:8" x14ac:dyDescent="0.3">
      <c r="A139" s="3">
        <v>5</v>
      </c>
      <c r="B139" s="3">
        <f t="shared" si="102"/>
        <v>-1</v>
      </c>
      <c r="C139" s="3">
        <f t="shared" si="103"/>
        <v>-3.8030413574860686E-2</v>
      </c>
      <c r="D139" s="3">
        <f t="shared" si="104"/>
        <v>-3.932337945193401E-2</v>
      </c>
      <c r="E139" s="3">
        <f t="shared" si="105"/>
        <v>433</v>
      </c>
      <c r="F139" s="3">
        <f t="shared" si="106"/>
        <v>-0.58277073970359794</v>
      </c>
      <c r="G139" s="3">
        <f t="shared" si="107"/>
        <v>-0.29616075078169501</v>
      </c>
      <c r="H139" s="9" t="s">
        <v>71</v>
      </c>
    </row>
    <row r="140" spans="1:8" x14ac:dyDescent="0.3">
      <c r="A140" s="3">
        <v>6</v>
      </c>
      <c r="B140" s="3">
        <f t="shared" si="102"/>
        <v>-1</v>
      </c>
      <c r="C140" s="3">
        <f t="shared" si="103"/>
        <v>-3.932337945193401E-2</v>
      </c>
      <c r="D140" s="3">
        <f t="shared" si="104"/>
        <v>-3.9980008185285701E-2</v>
      </c>
      <c r="E140" s="3">
        <f t="shared" si="105"/>
        <v>433</v>
      </c>
      <c r="F140" s="3">
        <f t="shared" si="106"/>
        <v>-0.29616075078169501</v>
      </c>
      <c r="G140" s="3">
        <f t="shared" si="107"/>
        <v>-0.15059523136762465</v>
      </c>
      <c r="H140" s="9" t="s">
        <v>71</v>
      </c>
    </row>
    <row r="141" spans="1:8" x14ac:dyDescent="0.3">
      <c r="A141" s="3">
        <v>7</v>
      </c>
      <c r="B141" s="3">
        <f t="shared" si="102"/>
        <v>-1</v>
      </c>
      <c r="C141" s="3">
        <f t="shared" si="103"/>
        <v>-3.9980008185285701E-2</v>
      </c>
      <c r="D141" s="3">
        <f t="shared" si="104"/>
        <v>-4.0313782245339012E-2</v>
      </c>
      <c r="E141" s="3">
        <f t="shared" si="105"/>
        <v>433</v>
      </c>
      <c r="F141" s="3">
        <f t="shared" si="106"/>
        <v>-0.15059523136762465</v>
      </c>
      <c r="G141" s="3">
        <f t="shared" si="107"/>
        <v>-7.65991444080516E-2</v>
      </c>
      <c r="H141" s="9" t="s">
        <v>71</v>
      </c>
    </row>
    <row r="142" spans="1:8" x14ac:dyDescent="0.3">
      <c r="A142" s="3">
        <v>8</v>
      </c>
      <c r="B142" s="3">
        <f t="shared" si="102"/>
        <v>-1</v>
      </c>
      <c r="C142" s="3">
        <f t="shared" si="103"/>
        <v>-4.0313782245339012E-2</v>
      </c>
      <c r="D142" s="3">
        <f t="shared" si="104"/>
        <v>-4.0483523910729007E-2</v>
      </c>
      <c r="E142" s="3">
        <f t="shared" si="105"/>
        <v>433</v>
      </c>
      <c r="F142" s="3">
        <f t="shared" si="106"/>
        <v>-7.65991444080516E-2</v>
      </c>
      <c r="G142" s="3">
        <f t="shared" si="107"/>
        <v>-3.8967467572829761E-2</v>
      </c>
      <c r="H142" s="9" t="s">
        <v>71</v>
      </c>
    </row>
    <row r="143" spans="1:8" x14ac:dyDescent="0.3">
      <c r="A143" s="3">
        <v>9</v>
      </c>
      <c r="B143" s="3">
        <f t="shared" si="102"/>
        <v>-1</v>
      </c>
      <c r="C143" s="3">
        <f t="shared" si="103"/>
        <v>-4.0483523910729007E-2</v>
      </c>
      <c r="D143" s="3">
        <f t="shared" si="104"/>
        <v>-4.0569867011411749E-2</v>
      </c>
      <c r="E143" s="3">
        <f t="shared" si="105"/>
        <v>433</v>
      </c>
      <c r="F143" s="3">
        <f t="shared" si="106"/>
        <v>-3.8967467572829761E-2</v>
      </c>
      <c r="G143" s="3">
        <f t="shared" si="107"/>
        <v>-1.9825027142871932E-2</v>
      </c>
      <c r="H143" s="9" t="s">
        <v>71</v>
      </c>
    </row>
    <row r="144" spans="1:8" x14ac:dyDescent="0.3">
      <c r="A144" s="3">
        <v>10</v>
      </c>
      <c r="B144" s="3">
        <f t="shared" si="102"/>
        <v>-1</v>
      </c>
      <c r="C144" s="3">
        <f t="shared" si="103"/>
        <v>-4.0569867011411749E-2</v>
      </c>
      <c r="D144" s="3">
        <f t="shared" si="104"/>
        <v>-4.0613792779537944E-2</v>
      </c>
      <c r="E144" s="3">
        <f t="shared" si="105"/>
        <v>433</v>
      </c>
      <c r="F144" s="3">
        <f t="shared" si="106"/>
        <v>-1.9825027142871932E-2</v>
      </c>
      <c r="G144" s="3">
        <f t="shared" si="107"/>
        <v>-1.0086543360378286E-2</v>
      </c>
      <c r="H144" s="9" t="s">
        <v>71</v>
      </c>
    </row>
    <row r="145" spans="1:8" x14ac:dyDescent="0.3">
      <c r="A145" s="3">
        <v>11</v>
      </c>
      <c r="B145" s="3">
        <f t="shared" si="102"/>
        <v>-1</v>
      </c>
      <c r="C145" s="3">
        <f t="shared" si="103"/>
        <v>-4.0613792779537944E-2</v>
      </c>
      <c r="D145" s="3">
        <f t="shared" si="104"/>
        <v>-4.0636140736038745E-2</v>
      </c>
      <c r="E145" s="3">
        <f t="shared" si="105"/>
        <v>433</v>
      </c>
      <c r="F145" s="3">
        <f t="shared" si="106"/>
        <v>-1.0086543360378286E-2</v>
      </c>
      <c r="G145" s="3">
        <f t="shared" si="107"/>
        <v>-5.1319162214635838E-3</v>
      </c>
      <c r="H145" s="9" t="s">
        <v>71</v>
      </c>
    </row>
    <row r="146" spans="1:8" x14ac:dyDescent="0.3">
      <c r="A146" s="3">
        <v>12</v>
      </c>
      <c r="B146" s="3">
        <f t="shared" si="102"/>
        <v>-1</v>
      </c>
      <c r="C146" s="3">
        <f t="shared" si="103"/>
        <v>-4.0636140736038745E-2</v>
      </c>
      <c r="D146" s="3">
        <f t="shared" si="104"/>
        <v>-4.0647510982229254E-2</v>
      </c>
      <c r="E146" s="3">
        <f t="shared" si="105"/>
        <v>433</v>
      </c>
      <c r="F146" s="3">
        <f t="shared" si="106"/>
        <v>-5.1319162214635838E-3</v>
      </c>
      <c r="G146" s="3">
        <f t="shared" si="107"/>
        <v>-2.6110858188328478E-3</v>
      </c>
      <c r="H146" s="9" t="s">
        <v>71</v>
      </c>
    </row>
    <row r="147" spans="1:8" x14ac:dyDescent="0.3">
      <c r="A147" s="3">
        <v>13</v>
      </c>
      <c r="B147" s="3">
        <f t="shared" si="102"/>
        <v>-1</v>
      </c>
      <c r="C147" s="3">
        <f t="shared" si="103"/>
        <v>-4.0647510982229254E-2</v>
      </c>
      <c r="D147" s="3">
        <f t="shared" si="104"/>
        <v>-4.0653296055148454E-2</v>
      </c>
      <c r="E147" s="3">
        <f t="shared" si="105"/>
        <v>433</v>
      </c>
      <c r="F147" s="3">
        <f t="shared" si="106"/>
        <v>-2.6110858188328478E-3</v>
      </c>
      <c r="G147" s="3">
        <f t="shared" si="107"/>
        <v>-1.3285104283191629E-3</v>
      </c>
      <c r="H147" s="9" t="s">
        <v>71</v>
      </c>
    </row>
    <row r="148" spans="1:8" x14ac:dyDescent="0.3">
      <c r="A148" s="3">
        <v>14</v>
      </c>
      <c r="B148" s="3">
        <f t="shared" si="102"/>
        <v>-1</v>
      </c>
      <c r="C148" s="3">
        <f t="shared" si="103"/>
        <v>-4.0653296055148454E-2</v>
      </c>
      <c r="D148" s="3">
        <f t="shared" si="104"/>
        <v>-4.0656239468982655E-2</v>
      </c>
      <c r="E148" s="3">
        <f t="shared" si="105"/>
        <v>433</v>
      </c>
      <c r="F148" s="3">
        <f t="shared" si="106"/>
        <v>-1.3285104283191629E-3</v>
      </c>
      <c r="G148" s="3">
        <f t="shared" si="107"/>
        <v>-6.7594276825566624E-4</v>
      </c>
      <c r="H148" s="9" t="s">
        <v>71</v>
      </c>
    </row>
    <row r="149" spans="1:8" x14ac:dyDescent="0.3">
      <c r="A149" s="3">
        <v>15</v>
      </c>
      <c r="B149" s="3">
        <f t="shared" si="102"/>
        <v>-1</v>
      </c>
      <c r="C149" s="3">
        <f t="shared" si="103"/>
        <v>-4.0656239468982655E-2</v>
      </c>
      <c r="D149" s="3">
        <f t="shared" si="104"/>
        <v>-4.0657737068208778E-2</v>
      </c>
      <c r="E149" s="3">
        <f t="shared" si="105"/>
        <v>433</v>
      </c>
      <c r="F149" s="3">
        <f t="shared" si="106"/>
        <v>-6.7594276825566624E-4</v>
      </c>
      <c r="G149" s="3">
        <f t="shared" si="107"/>
        <v>-3.4391844017633844E-4</v>
      </c>
      <c r="H149" s="9" t="s">
        <v>71</v>
      </c>
    </row>
    <row r="150" spans="1:8" x14ac:dyDescent="0.3">
      <c r="A150" s="3">
        <v>16</v>
      </c>
      <c r="B150" s="3">
        <f t="shared" si="102"/>
        <v>-1</v>
      </c>
      <c r="C150" s="3">
        <f t="shared" si="103"/>
        <v>-4.0657737068208778E-2</v>
      </c>
      <c r="D150" s="3">
        <f t="shared" si="104"/>
        <v>-4.0658499043341817E-2</v>
      </c>
      <c r="E150" s="3">
        <f t="shared" si="105"/>
        <v>433</v>
      </c>
      <c r="F150" s="3">
        <f t="shared" si="106"/>
        <v>-3.4391844017633844E-4</v>
      </c>
      <c r="G150" s="3">
        <f t="shared" si="107"/>
        <v>-1.7498518982783651E-4</v>
      </c>
      <c r="H150" s="9" t="s">
        <v>71</v>
      </c>
    </row>
    <row r="151" spans="1:8" x14ac:dyDescent="0.3">
      <c r="A151" s="3">
        <v>17</v>
      </c>
      <c r="B151" s="3">
        <f t="shared" si="102"/>
        <v>-1</v>
      </c>
      <c r="C151" s="3">
        <f t="shared" si="103"/>
        <v>-4.0658499043341817E-2</v>
      </c>
      <c r="D151" s="3">
        <f t="shared" si="104"/>
        <v>-4.0658886734997277E-2</v>
      </c>
      <c r="E151" s="3">
        <f t="shared" si="105"/>
        <v>433</v>
      </c>
      <c r="F151" s="3">
        <f t="shared" si="106"/>
        <v>-1.7498518982783651E-4</v>
      </c>
      <c r="G151" s="3">
        <f t="shared" si="107"/>
        <v>-8.9032234493302553E-5</v>
      </c>
      <c r="H151" s="9" t="s">
        <v>71</v>
      </c>
    </row>
    <row r="152" spans="1:8" x14ac:dyDescent="0.3">
      <c r="A152" s="3">
        <v>18</v>
      </c>
      <c r="B152" s="3">
        <f t="shared" si="102"/>
        <v>-1</v>
      </c>
      <c r="C152" s="3">
        <f t="shared" si="103"/>
        <v>-4.0658886734997277E-2</v>
      </c>
      <c r="D152" s="3">
        <f t="shared" si="104"/>
        <v>-4.0659083991961234E-2</v>
      </c>
      <c r="E152" s="3">
        <f t="shared" si="105"/>
        <v>433</v>
      </c>
      <c r="F152" s="3">
        <f t="shared" si="106"/>
        <v>-8.9032234493302553E-5</v>
      </c>
      <c r="G152" s="3">
        <f t="shared" si="107"/>
        <v>-4.5299491784334123E-5</v>
      </c>
      <c r="H152" s="9" t="s">
        <v>71</v>
      </c>
    </row>
    <row r="153" spans="1:8" x14ac:dyDescent="0.3">
      <c r="A153" s="3">
        <v>19</v>
      </c>
      <c r="B153" s="3">
        <f t="shared" si="102"/>
        <v>-1</v>
      </c>
      <c r="C153" s="3">
        <f t="shared" si="103"/>
        <v>-4.0659083991961234E-2</v>
      </c>
      <c r="D153" s="3">
        <f t="shared" si="104"/>
        <v>-4.0659184356052216E-2</v>
      </c>
      <c r="E153" s="3">
        <f t="shared" si="105"/>
        <v>433</v>
      </c>
      <c r="F153" s="3">
        <f t="shared" si="106"/>
        <v>-4.5299491784334123E-5</v>
      </c>
      <c r="G153" s="3">
        <f t="shared" si="107"/>
        <v>-2.3048327953745229E-5</v>
      </c>
      <c r="H153" s="9" t="s">
        <v>71</v>
      </c>
    </row>
    <row r="154" spans="1:8" x14ac:dyDescent="0.3">
      <c r="A154" s="3">
        <v>20</v>
      </c>
      <c r="B154" s="3">
        <f t="shared" si="102"/>
        <v>-1</v>
      </c>
      <c r="C154" s="3">
        <f t="shared" si="103"/>
        <v>-4.0659184356052216E-2</v>
      </c>
      <c r="D154" s="3">
        <f t="shared" si="104"/>
        <v>-4.0659235421180537E-2</v>
      </c>
      <c r="E154" s="3">
        <f t="shared" si="105"/>
        <v>433</v>
      </c>
      <c r="F154" s="3">
        <f t="shared" si="106"/>
        <v>-2.3048327953745229E-5</v>
      </c>
      <c r="G154" s="3">
        <f t="shared" si="107"/>
        <v>-1.1726962590330459E-5</v>
      </c>
      <c r="H154" s="9" t="s">
        <v>71</v>
      </c>
    </row>
    <row r="156" spans="1:8" x14ac:dyDescent="0.3">
      <c r="B156" t="s">
        <v>73</v>
      </c>
    </row>
    <row r="158" spans="1:8" x14ac:dyDescent="0.3">
      <c r="A158" s="13" t="s">
        <v>38</v>
      </c>
      <c r="B158" s="13" t="s">
        <v>39</v>
      </c>
      <c r="C158" s="13" t="s">
        <v>40</v>
      </c>
      <c r="D158" s="13" t="s">
        <v>41</v>
      </c>
      <c r="E158" s="13" t="s">
        <v>43</v>
      </c>
      <c r="F158" s="13" t="s">
        <v>42</v>
      </c>
      <c r="G158" s="13" t="s">
        <v>44</v>
      </c>
      <c r="H158" s="13" t="s">
        <v>65</v>
      </c>
    </row>
    <row r="159" spans="1:8" x14ac:dyDescent="0.3">
      <c r="A159" s="3">
        <v>1</v>
      </c>
      <c r="B159" s="3">
        <v>0</v>
      </c>
      <c r="C159" s="3">
        <v>1</v>
      </c>
      <c r="D159" s="3">
        <f>C159-F159*(C159-B159)/(F159-E159)</f>
        <v>0.25</v>
      </c>
      <c r="E159" s="3">
        <f>230*B159^4 + 18*B159^3 + 9*B159^2 - 221*B159 - 9</f>
        <v>-9</v>
      </c>
      <c r="F159" s="3">
        <f t="shared" ref="F159:F178" si="108">230*C159^4 + 18*C159^3 + 9*C159^2 - 221*C159 - 9</f>
        <v>27</v>
      </c>
      <c r="G159" s="3">
        <f>230*D159^4 + 18*D159^3 + 9*D159^2 - 221*D159 - 9</f>
        <v>-62.5078125</v>
      </c>
      <c r="H159" s="9" t="s">
        <v>35</v>
      </c>
    </row>
    <row r="160" spans="1:8" x14ac:dyDescent="0.3">
      <c r="A160" s="3">
        <v>2</v>
      </c>
      <c r="B160" s="3">
        <f>IF(E159*G159&gt;0,D159,B159)</f>
        <v>0.25</v>
      </c>
      <c r="C160" s="3">
        <f>IF(E159*G159&lt;0,D159,C159)</f>
        <v>1</v>
      </c>
      <c r="D160" s="3">
        <f>C160-F160*(C160-B160)/(F160-E160)</f>
        <v>0.77376276512175957</v>
      </c>
      <c r="E160" s="3">
        <f t="shared" ref="E160:E178" si="109">230*B160^4 + 18*B160^3 + 9*B160^2 - 221*B160 - 9</f>
        <v>-62.5078125</v>
      </c>
      <c r="F160" s="3">
        <f t="shared" si="108"/>
        <v>27</v>
      </c>
      <c r="G160" s="3">
        <f t="shared" ref="G160:G177" si="110">230*D160^4 + 18*D160^3 + 9*D160^2 - 221*D160 - 9</f>
        <v>-83.830520279010457</v>
      </c>
      <c r="H160" s="9" t="s">
        <v>35</v>
      </c>
    </row>
    <row r="161" spans="1:8" x14ac:dyDescent="0.3">
      <c r="A161" s="3">
        <v>3</v>
      </c>
      <c r="B161" s="3">
        <f t="shared" ref="B161:B178" si="111">IF(E160*G160&gt;0,D160,B160)</f>
        <v>0.77376276512175957</v>
      </c>
      <c r="C161" s="3">
        <f t="shared" ref="C161:C178" si="112">IF(E160*G160&lt;0,D160,C160)</f>
        <v>1</v>
      </c>
      <c r="D161" s="3">
        <f t="shared" ref="D161:D177" si="113">C161-F161*(C161-B161)/(F161-E161)</f>
        <v>0.94488516947917522</v>
      </c>
      <c r="E161" s="3">
        <f t="shared" si="109"/>
        <v>-83.830520279010457</v>
      </c>
      <c r="F161" s="3">
        <f t="shared" si="108"/>
        <v>27</v>
      </c>
      <c r="G161" s="3">
        <f t="shared" si="110"/>
        <v>-11.265130249920844</v>
      </c>
      <c r="H161" s="9" t="s">
        <v>35</v>
      </c>
    </row>
    <row r="162" spans="1:8" x14ac:dyDescent="0.3">
      <c r="A162" s="3">
        <v>4</v>
      </c>
      <c r="B162" s="3">
        <f t="shared" si="111"/>
        <v>0.94488516947917522</v>
      </c>
      <c r="C162" s="3">
        <f t="shared" si="112"/>
        <v>1</v>
      </c>
      <c r="D162" s="3">
        <f t="shared" si="113"/>
        <v>0.96111079684446266</v>
      </c>
      <c r="E162" s="3">
        <f t="shared" si="109"/>
        <v>-11.265130249920844</v>
      </c>
      <c r="F162" s="3">
        <f t="shared" si="108"/>
        <v>27</v>
      </c>
      <c r="G162" s="3">
        <f t="shared" si="110"/>
        <v>-0.85586782324006094</v>
      </c>
      <c r="H162" s="9" t="s">
        <v>35</v>
      </c>
    </row>
    <row r="163" spans="1:8" x14ac:dyDescent="0.3">
      <c r="A163" s="3">
        <v>5</v>
      </c>
      <c r="B163" s="3">
        <f t="shared" si="111"/>
        <v>0.96111079684446266</v>
      </c>
      <c r="C163" s="3">
        <f t="shared" si="112"/>
        <v>1</v>
      </c>
      <c r="D163" s="3">
        <f t="shared" si="113"/>
        <v>0.96230566242407678</v>
      </c>
      <c r="E163" s="3">
        <f t="shared" si="109"/>
        <v>-0.85586782324006094</v>
      </c>
      <c r="F163" s="3">
        <f t="shared" si="108"/>
        <v>27</v>
      </c>
      <c r="G163" s="3">
        <f t="shared" si="110"/>
        <v>-6.1802369261329204E-2</v>
      </c>
      <c r="H163" s="9" t="s">
        <v>35</v>
      </c>
    </row>
    <row r="164" spans="1:8" x14ac:dyDescent="0.3">
      <c r="A164" s="3">
        <v>6</v>
      </c>
      <c r="B164" s="3">
        <f t="shared" si="111"/>
        <v>0.96230566242407678</v>
      </c>
      <c r="C164" s="3">
        <f t="shared" si="112"/>
        <v>1</v>
      </c>
      <c r="D164" s="3">
        <f t="shared" si="113"/>
        <v>0.96239174683701201</v>
      </c>
      <c r="E164" s="3">
        <f t="shared" si="109"/>
        <v>-6.1802369261329204E-2</v>
      </c>
      <c r="F164" s="3">
        <f t="shared" si="108"/>
        <v>27</v>
      </c>
      <c r="G164" s="3">
        <f t="shared" si="110"/>
        <v>-4.4461808314224527E-3</v>
      </c>
      <c r="H164" s="9" t="s">
        <v>35</v>
      </c>
    </row>
    <row r="165" spans="1:8" x14ac:dyDescent="0.3">
      <c r="A165" s="3">
        <v>7</v>
      </c>
      <c r="B165" s="3">
        <f t="shared" si="111"/>
        <v>0.96239174683701201</v>
      </c>
      <c r="C165" s="3">
        <f t="shared" si="112"/>
        <v>1</v>
      </c>
      <c r="D165" s="3">
        <f t="shared" si="113"/>
        <v>0.96239793889491232</v>
      </c>
      <c r="E165" s="3">
        <f t="shared" si="109"/>
        <v>-4.4461808314224527E-3</v>
      </c>
      <c r="F165" s="3">
        <f t="shared" si="108"/>
        <v>27</v>
      </c>
      <c r="G165" s="3">
        <f t="shared" si="110"/>
        <v>-3.197810400479284E-4</v>
      </c>
      <c r="H165" s="9" t="s">
        <v>35</v>
      </c>
    </row>
    <row r="166" spans="1:8" x14ac:dyDescent="0.3">
      <c r="A166" s="3">
        <v>8</v>
      </c>
      <c r="B166" s="3">
        <f t="shared" si="111"/>
        <v>0.96239793889491232</v>
      </c>
      <c r="C166" s="3">
        <f t="shared" si="112"/>
        <v>1</v>
      </c>
      <c r="D166" s="3">
        <f t="shared" si="113"/>
        <v>0.96239838423875657</v>
      </c>
      <c r="E166" s="3">
        <f t="shared" si="109"/>
        <v>-3.197810400479284E-4</v>
      </c>
      <c r="F166" s="3">
        <f t="shared" si="108"/>
        <v>27</v>
      </c>
      <c r="G166" s="3">
        <f t="shared" si="110"/>
        <v>-2.2999051566330309E-5</v>
      </c>
      <c r="H166" s="9" t="s">
        <v>35</v>
      </c>
    </row>
    <row r="167" spans="1:8" x14ac:dyDescent="0.3">
      <c r="A167" s="3">
        <v>9</v>
      </c>
      <c r="B167" s="3">
        <f t="shared" si="111"/>
        <v>0.96239838423875657</v>
      </c>
      <c r="C167" s="3">
        <f t="shared" si="112"/>
        <v>1</v>
      </c>
      <c r="D167" s="3">
        <f t="shared" si="113"/>
        <v>0.96239841626841449</v>
      </c>
      <c r="E167" s="3">
        <f t="shared" si="109"/>
        <v>-2.2999051566330309E-5</v>
      </c>
      <c r="F167" s="3">
        <f t="shared" si="108"/>
        <v>27</v>
      </c>
      <c r="G167" s="3">
        <f t="shared" si="110"/>
        <v>-1.6541181935281202E-6</v>
      </c>
      <c r="H167" s="9" t="s">
        <v>35</v>
      </c>
    </row>
    <row r="168" spans="1:8" x14ac:dyDescent="0.3">
      <c r="A168" s="3">
        <v>10</v>
      </c>
      <c r="B168" s="3">
        <f t="shared" si="111"/>
        <v>0.96239841626841449</v>
      </c>
      <c r="C168" s="3">
        <f t="shared" si="112"/>
        <v>1</v>
      </c>
      <c r="D168" s="3">
        <f t="shared" si="113"/>
        <v>0.96239841857202413</v>
      </c>
      <c r="E168" s="3">
        <f t="shared" si="109"/>
        <v>-1.6541181935281202E-6</v>
      </c>
      <c r="F168" s="3">
        <f t="shared" si="108"/>
        <v>27</v>
      </c>
      <c r="G168" s="3">
        <f t="shared" si="110"/>
        <v>-1.1896602813976642E-7</v>
      </c>
      <c r="H168" s="9" t="s">
        <v>35</v>
      </c>
    </row>
    <row r="169" spans="1:8" x14ac:dyDescent="0.3">
      <c r="A169" s="3">
        <v>11</v>
      </c>
      <c r="B169" s="3">
        <f t="shared" si="111"/>
        <v>0.96239841857202413</v>
      </c>
      <c r="C169" s="3">
        <f t="shared" si="112"/>
        <v>1</v>
      </c>
      <c r="D169" s="3">
        <f t="shared" si="113"/>
        <v>0.96239841873770227</v>
      </c>
      <c r="E169" s="3">
        <f t="shared" si="109"/>
        <v>-1.1896602813976642E-7</v>
      </c>
      <c r="F169" s="3">
        <f t="shared" si="108"/>
        <v>27</v>
      </c>
      <c r="G169" s="3">
        <f t="shared" si="110"/>
        <v>-8.5562135154759744E-9</v>
      </c>
      <c r="H169" s="9" t="s">
        <v>35</v>
      </c>
    </row>
    <row r="170" spans="1:8" x14ac:dyDescent="0.3">
      <c r="A170" s="3">
        <v>12</v>
      </c>
      <c r="B170" s="3">
        <f t="shared" si="111"/>
        <v>0.96239841873770227</v>
      </c>
      <c r="C170" s="3">
        <f t="shared" si="112"/>
        <v>1</v>
      </c>
      <c r="D170" s="3">
        <f t="shared" si="113"/>
        <v>0.96239841874961807</v>
      </c>
      <c r="E170" s="3">
        <f t="shared" si="109"/>
        <v>-8.5562135154759744E-9</v>
      </c>
      <c r="F170" s="3">
        <f t="shared" si="108"/>
        <v>27</v>
      </c>
      <c r="G170" s="3">
        <f t="shared" si="110"/>
        <v>-6.1535843087767716E-10</v>
      </c>
      <c r="H170" s="9" t="s">
        <v>35</v>
      </c>
    </row>
    <row r="171" spans="1:8" x14ac:dyDescent="0.3">
      <c r="A171" s="3">
        <v>13</v>
      </c>
      <c r="B171" s="3">
        <f t="shared" si="111"/>
        <v>0.96239841874961807</v>
      </c>
      <c r="C171" s="3">
        <f t="shared" si="112"/>
        <v>1</v>
      </c>
      <c r="D171" s="3">
        <f t="shared" si="113"/>
        <v>0.96239841875047505</v>
      </c>
      <c r="E171" s="3">
        <f t="shared" si="109"/>
        <v>-6.1535843087767716E-10</v>
      </c>
      <c r="F171" s="3">
        <f t="shared" si="108"/>
        <v>27</v>
      </c>
      <c r="G171" s="3">
        <f t="shared" si="110"/>
        <v>-4.4281023292569444E-11</v>
      </c>
      <c r="H171" s="9" t="s">
        <v>35</v>
      </c>
    </row>
    <row r="172" spans="1:8" x14ac:dyDescent="0.3">
      <c r="A172" s="3">
        <v>14</v>
      </c>
      <c r="B172" s="3">
        <f t="shared" si="111"/>
        <v>0.96239841875047505</v>
      </c>
      <c r="C172" s="3">
        <f t="shared" si="112"/>
        <v>1</v>
      </c>
      <c r="D172" s="3">
        <f t="shared" si="113"/>
        <v>0.96239841875053667</v>
      </c>
      <c r="E172" s="3">
        <f t="shared" si="109"/>
        <v>-4.4281023292569444E-11</v>
      </c>
      <c r="F172" s="3">
        <f t="shared" si="108"/>
        <v>27</v>
      </c>
      <c r="G172" s="3">
        <f t="shared" si="110"/>
        <v>-3.2116531656356528E-12</v>
      </c>
      <c r="H172" s="9" t="s">
        <v>35</v>
      </c>
    </row>
    <row r="173" spans="1:8" x14ac:dyDescent="0.3">
      <c r="A173" s="3">
        <v>15</v>
      </c>
      <c r="B173" s="3">
        <f t="shared" si="111"/>
        <v>0.96239841875053667</v>
      </c>
      <c r="C173" s="3">
        <f t="shared" si="112"/>
        <v>1</v>
      </c>
      <c r="D173" s="3">
        <f t="shared" si="113"/>
        <v>0.96239841875054111</v>
      </c>
      <c r="E173" s="3">
        <f t="shared" si="109"/>
        <v>-3.2116531656356528E-12</v>
      </c>
      <c r="F173" s="3">
        <f t="shared" si="108"/>
        <v>27</v>
      </c>
      <c r="G173" s="3">
        <f t="shared" si="110"/>
        <v>-2.2737367544323206E-13</v>
      </c>
      <c r="H173" s="9" t="s">
        <v>35</v>
      </c>
    </row>
    <row r="174" spans="1:8" x14ac:dyDescent="0.3">
      <c r="A174" s="3">
        <v>16</v>
      </c>
      <c r="B174" s="3">
        <f t="shared" si="111"/>
        <v>0.96239841875054111</v>
      </c>
      <c r="C174" s="3">
        <f t="shared" si="112"/>
        <v>1</v>
      </c>
      <c r="D174" s="3">
        <f t="shared" si="113"/>
        <v>0.96239841875054144</v>
      </c>
      <c r="E174" s="3">
        <f t="shared" si="109"/>
        <v>-2.2737367544323206E-13</v>
      </c>
      <c r="F174" s="3">
        <f t="shared" si="108"/>
        <v>27</v>
      </c>
      <c r="G174" s="3">
        <f t="shared" si="110"/>
        <v>-2.8421709430404007E-14</v>
      </c>
      <c r="H174" s="9" t="s">
        <v>35</v>
      </c>
    </row>
    <row r="175" spans="1:8" x14ac:dyDescent="0.3">
      <c r="A175" s="3">
        <v>17</v>
      </c>
      <c r="B175" s="3">
        <f t="shared" si="111"/>
        <v>0.96239841875054144</v>
      </c>
      <c r="C175" s="3">
        <f t="shared" si="112"/>
        <v>1</v>
      </c>
      <c r="D175" s="3">
        <f t="shared" si="113"/>
        <v>0.96239841875054144</v>
      </c>
      <c r="E175" s="3">
        <f t="shared" si="109"/>
        <v>-2.8421709430404007E-14</v>
      </c>
      <c r="F175" s="3">
        <f t="shared" si="108"/>
        <v>27</v>
      </c>
      <c r="G175" s="3">
        <f t="shared" si="110"/>
        <v>-2.8421709430404007E-14</v>
      </c>
      <c r="H175" s="9" t="s">
        <v>35</v>
      </c>
    </row>
    <row r="176" spans="1:8" x14ac:dyDescent="0.3">
      <c r="A176" s="3">
        <v>18</v>
      </c>
      <c r="B176" s="3">
        <f t="shared" si="111"/>
        <v>0.96239841875054144</v>
      </c>
      <c r="C176" s="3">
        <f t="shared" si="112"/>
        <v>1</v>
      </c>
      <c r="D176" s="3">
        <f t="shared" si="113"/>
        <v>0.96239841875054144</v>
      </c>
      <c r="E176" s="3">
        <f t="shared" si="109"/>
        <v>-2.8421709430404007E-14</v>
      </c>
      <c r="F176" s="3">
        <f t="shared" si="108"/>
        <v>27</v>
      </c>
      <c r="G176" s="3">
        <f t="shared" si="110"/>
        <v>-2.8421709430404007E-14</v>
      </c>
      <c r="H176" s="9" t="s">
        <v>35</v>
      </c>
    </row>
    <row r="177" spans="1:8" x14ac:dyDescent="0.3">
      <c r="A177" s="3">
        <v>19</v>
      </c>
      <c r="B177" s="3">
        <f t="shared" si="111"/>
        <v>0.96239841875054144</v>
      </c>
      <c r="C177" s="3">
        <f t="shared" si="112"/>
        <v>1</v>
      </c>
      <c r="D177" s="3">
        <f t="shared" si="113"/>
        <v>0.96239841875054144</v>
      </c>
      <c r="E177" s="3">
        <f t="shared" si="109"/>
        <v>-2.8421709430404007E-14</v>
      </c>
      <c r="F177" s="3">
        <f t="shared" si="108"/>
        <v>27</v>
      </c>
      <c r="G177" s="3">
        <f t="shared" si="110"/>
        <v>-2.8421709430404007E-14</v>
      </c>
      <c r="H177" s="9" t="s">
        <v>35</v>
      </c>
    </row>
    <row r="178" spans="1:8" x14ac:dyDescent="0.3">
      <c r="A178" s="3">
        <v>20</v>
      </c>
      <c r="B178" s="3">
        <f t="shared" si="111"/>
        <v>0.96239841875054144</v>
      </c>
      <c r="C178" s="3">
        <f t="shared" si="112"/>
        <v>1</v>
      </c>
      <c r="D178" s="3">
        <f>C178-F178*(C178-B178)/(F178-E178)</f>
        <v>0.96239841875054144</v>
      </c>
      <c r="E178" s="3">
        <f t="shared" si="109"/>
        <v>-2.8421709430404007E-14</v>
      </c>
      <c r="F178" s="3">
        <f t="shared" si="108"/>
        <v>27</v>
      </c>
      <c r="G178" s="3">
        <f>230*D178^4 + 18*D178^3 + 9*D178^2 - 221*D178 - 9</f>
        <v>-2.8421709430404007E-14</v>
      </c>
      <c r="H178" s="9" t="s">
        <v>35</v>
      </c>
    </row>
    <row r="180" spans="1:8" x14ac:dyDescent="0.3">
      <c r="B180" t="s">
        <v>75</v>
      </c>
    </row>
    <row r="182" spans="1:8" x14ac:dyDescent="0.3">
      <c r="A182" s="13" t="s">
        <v>38</v>
      </c>
      <c r="B182" s="13" t="s">
        <v>39</v>
      </c>
      <c r="C182" s="13" t="s">
        <v>40</v>
      </c>
      <c r="D182" s="13" t="s">
        <v>41</v>
      </c>
      <c r="E182" s="13" t="s">
        <v>43</v>
      </c>
      <c r="F182" s="13" t="s">
        <v>42</v>
      </c>
      <c r="G182" s="13" t="s">
        <v>44</v>
      </c>
      <c r="H182" s="13" t="s">
        <v>74</v>
      </c>
    </row>
    <row r="183" spans="1:8" x14ac:dyDescent="0.3">
      <c r="A183" s="3">
        <v>1</v>
      </c>
      <c r="B183" s="16">
        <v>-1</v>
      </c>
      <c r="C183" s="16">
        <v>0</v>
      </c>
      <c r="D183" s="16">
        <f>G183</f>
        <v>-2.0361990950226245E-2</v>
      </c>
      <c r="E183" s="16">
        <f>230*B183^4 + 18*B183^3 + 9*B183^2 - 221*B183 - 9</f>
        <v>433</v>
      </c>
      <c r="F183" s="16">
        <f>230*C183^4 + 18*C183^3 + 9*C183^2 - 221*C183 - 9</f>
        <v>-9</v>
      </c>
      <c r="G183" s="16">
        <f>C183-F183*((C183-B183)/(F183-E183))</f>
        <v>-2.0361990950226245E-2</v>
      </c>
      <c r="H183" s="16">
        <f>ABS(D183-C183)</f>
        <v>2.0361990950226245E-2</v>
      </c>
    </row>
    <row r="184" spans="1:8" x14ac:dyDescent="0.3">
      <c r="A184" s="3">
        <v>2</v>
      </c>
      <c r="B184" s="16">
        <f>C183</f>
        <v>0</v>
      </c>
      <c r="C184" s="16">
        <f>D183</f>
        <v>-2.0361990950226245E-2</v>
      </c>
      <c r="D184" s="16">
        <f>G184</f>
        <v>-4.0691256435241893E-2</v>
      </c>
      <c r="E184" s="16">
        <f t="shared" ref="E184:E186" si="114">230*B184^4 + 18*B184^3 + 9*B184^2 - 221*B184 - 9</f>
        <v>-9</v>
      </c>
      <c r="F184" s="16">
        <f t="shared" ref="F184:F186" si="115">230*C184^4 + 18*C184^3 + 9*C184^2 - 221*C184 - 9</f>
        <v>-4.4963809278368672</v>
      </c>
      <c r="G184" s="16">
        <f t="shared" ref="G184" si="116">C184-F184*((C184-B184)/(F184-E184))</f>
        <v>-4.0691256435241893E-2</v>
      </c>
      <c r="H184" s="16">
        <f t="shared" ref="H184" si="117">ABS(D184-C184)</f>
        <v>2.0329265485015648E-2</v>
      </c>
    </row>
    <row r="185" spans="1:8" x14ac:dyDescent="0.3">
      <c r="A185" s="3">
        <v>3</v>
      </c>
      <c r="B185" s="16">
        <f t="shared" ref="B185:C186" si="118">C184</f>
        <v>-2.0361990950226245E-2</v>
      </c>
      <c r="C185" s="16">
        <f t="shared" si="118"/>
        <v>-4.0691256435241893E-2</v>
      </c>
      <c r="D185" s="16">
        <f t="shared" ref="D185:D186" si="119">G185</f>
        <v>-4.0659262577691091E-2</v>
      </c>
      <c r="E185" s="16">
        <f t="shared" si="114"/>
        <v>-4.4963809278368672</v>
      </c>
      <c r="F185" s="16">
        <f t="shared" si="115"/>
        <v>7.087483162253605E-3</v>
      </c>
      <c r="G185" s="16">
        <f t="shared" ref="G185:G186" si="120">C185-F185*((C185-B185)/(F185-E185))</f>
        <v>-4.0659262577691091E-2</v>
      </c>
      <c r="H185" s="16">
        <f t="shared" ref="H185:H186" si="121">ABS(D185-C185)</f>
        <v>3.1993857550802196E-5</v>
      </c>
    </row>
    <row r="186" spans="1:8" x14ac:dyDescent="0.3">
      <c r="A186" s="3">
        <v>4</v>
      </c>
      <c r="B186" s="16">
        <f t="shared" si="118"/>
        <v>-4.0691256435241893E-2</v>
      </c>
      <c r="C186" s="16">
        <f t="shared" si="118"/>
        <v>-4.0659262577691091E-2</v>
      </c>
      <c r="D186" s="16">
        <f t="shared" si="119"/>
        <v>-4.0659288315725135E-2</v>
      </c>
      <c r="E186" s="16">
        <f t="shared" si="114"/>
        <v>7.087483162253605E-3</v>
      </c>
      <c r="F186" s="16">
        <f t="shared" si="115"/>
        <v>-5.7062437726074222E-6</v>
      </c>
      <c r="G186" s="16">
        <f t="shared" si="120"/>
        <v>-4.0659288315725135E-2</v>
      </c>
      <c r="H186" s="16">
        <f t="shared" si="121"/>
        <v>2.573803404432029E-8</v>
      </c>
    </row>
    <row r="188" spans="1:8" x14ac:dyDescent="0.3">
      <c r="B188" t="s">
        <v>76</v>
      </c>
    </row>
    <row r="190" spans="1:8" x14ac:dyDescent="0.3">
      <c r="A190" s="13" t="s">
        <v>38</v>
      </c>
      <c r="B190" s="13" t="s">
        <v>39</v>
      </c>
      <c r="C190" s="13" t="s">
        <v>40</v>
      </c>
      <c r="D190" s="13" t="s">
        <v>41</v>
      </c>
      <c r="E190" s="13" t="s">
        <v>43</v>
      </c>
      <c r="F190" s="13" t="s">
        <v>42</v>
      </c>
      <c r="G190" s="13" t="s">
        <v>44</v>
      </c>
      <c r="H190" s="13" t="s">
        <v>74</v>
      </c>
    </row>
    <row r="191" spans="1:8" x14ac:dyDescent="0.3">
      <c r="A191" s="3">
        <v>1</v>
      </c>
      <c r="B191" s="16">
        <v>0.01</v>
      </c>
      <c r="C191" s="16">
        <v>1</v>
      </c>
      <c r="D191" s="16">
        <f>G191</f>
        <v>0.30042806029688285</v>
      </c>
      <c r="E191" s="16">
        <f>230*B191^4 + 18*B191^3 + 9*B191^2 - 221*B191 - 9</f>
        <v>-11.2090797</v>
      </c>
      <c r="F191" s="16">
        <f>230*C191^4 + 18*C191^3 + 9*C191^2 - 221*C191 - 9</f>
        <v>27</v>
      </c>
      <c r="G191" s="16">
        <f>C191-F191*((C191-B191)/(F191-E191))</f>
        <v>0.30042806029688285</v>
      </c>
      <c r="H191" s="16">
        <f>ABS(D191-C191)</f>
        <v>0.69957193970311715</v>
      </c>
    </row>
    <row r="192" spans="1:8" x14ac:dyDescent="0.3">
      <c r="A192" s="3">
        <v>2</v>
      </c>
      <c r="B192" s="16">
        <f>C191</f>
        <v>1</v>
      </c>
      <c r="C192" s="16">
        <f>D191</f>
        <v>0.30042806029688285</v>
      </c>
      <c r="D192" s="16">
        <f>G192</f>
        <v>0.80963174906497293</v>
      </c>
      <c r="E192" s="16">
        <f>230*B192^4 + 18*B192^3 + 9*B192^2 - 221*B192 - 9</f>
        <v>27</v>
      </c>
      <c r="F192" s="16">
        <f t="shared" ref="F192" si="122">230*C192^4 + 18*C192^3 + 9*C192^2 - 221*C192 - 9</f>
        <v>-72.220549010721356</v>
      </c>
      <c r="G192" s="16">
        <f t="shared" ref="G192:G201" si="123">C192-F192*((C192-B192)/(F192-E192))</f>
        <v>0.80963174906497293</v>
      </c>
      <c r="H192" s="16">
        <f t="shared" ref="H192:H201" si="124">ABS(D192-C192)</f>
        <v>0.50920368876809008</v>
      </c>
    </row>
    <row r="193" spans="1:8" x14ac:dyDescent="0.3">
      <c r="A193" s="3">
        <v>3</v>
      </c>
      <c r="B193" s="16">
        <f t="shared" ref="B193:C200" si="125">C192</f>
        <v>0.30042806029688285</v>
      </c>
      <c r="C193" s="16">
        <f t="shared" si="125"/>
        <v>0.80963174906497293</v>
      </c>
      <c r="D193" s="16">
        <f>G193</f>
        <v>-25.450464022572486</v>
      </c>
      <c r="E193" s="16">
        <f t="shared" ref="E193:E201" si="126">230*B193^4 + 18*B193^3 + 9*B193^2 - 221*B193 - 9</f>
        <v>-72.220549010721356</v>
      </c>
      <c r="F193" s="16">
        <f t="shared" ref="F193:F201" si="127">230*C193^4 + 18*C193^3 + 9*C193^2 - 221*C193 - 9</f>
        <v>-73.648653708716665</v>
      </c>
      <c r="G193" s="16">
        <f t="shared" si="123"/>
        <v>-25.450464022572486</v>
      </c>
      <c r="H193" s="16">
        <f t="shared" si="124"/>
        <v>26.260095771637459</v>
      </c>
    </row>
    <row r="194" spans="1:8" x14ac:dyDescent="0.3">
      <c r="A194" s="3">
        <v>4</v>
      </c>
      <c r="B194" s="16">
        <f t="shared" si="125"/>
        <v>0.80963174906497293</v>
      </c>
      <c r="C194" s="16">
        <f t="shared" si="125"/>
        <v>-25.450464022572486</v>
      </c>
      <c r="D194" s="16">
        <f>G194</f>
        <v>0.80961164721679424</v>
      </c>
      <c r="E194" s="16">
        <f t="shared" si="126"/>
        <v>-73.648653708716665</v>
      </c>
      <c r="F194" s="16">
        <f t="shared" si="127"/>
        <v>96211015.135805011</v>
      </c>
      <c r="G194" s="16">
        <f t="shared" si="123"/>
        <v>0.80961164721679424</v>
      </c>
      <c r="H194" s="16">
        <f t="shared" si="124"/>
        <v>26.260075669789281</v>
      </c>
    </row>
    <row r="195" spans="1:8" x14ac:dyDescent="0.3">
      <c r="A195" s="3">
        <v>5</v>
      </c>
      <c r="B195" s="16">
        <f t="shared" si="125"/>
        <v>-25.450464022572486</v>
      </c>
      <c r="C195" s="16">
        <f t="shared" si="125"/>
        <v>0.80961164721679424</v>
      </c>
      <c r="D195" s="16">
        <f t="shared" ref="D195:D200" si="128">G195</f>
        <v>0.80959154364358343</v>
      </c>
      <c r="E195" s="16">
        <f t="shared" si="126"/>
        <v>96211015.135805011</v>
      </c>
      <c r="F195" s="16">
        <f t="shared" si="127"/>
        <v>-73.655030226064326</v>
      </c>
      <c r="G195" s="16">
        <f t="shared" si="123"/>
        <v>0.80959154364358343</v>
      </c>
      <c r="H195" s="16">
        <f t="shared" si="124"/>
        <v>2.0103573210805692E-5</v>
      </c>
    </row>
    <row r="196" spans="1:8" x14ac:dyDescent="0.3">
      <c r="A196" s="3">
        <v>6</v>
      </c>
      <c r="B196" s="16">
        <f t="shared" si="125"/>
        <v>0.80961164721679424</v>
      </c>
      <c r="C196" s="16">
        <f t="shared" si="125"/>
        <v>0.80959154364358343</v>
      </c>
      <c r="D196" s="16">
        <f t="shared" si="128"/>
        <v>1.0418358879587251</v>
      </c>
      <c r="E196" s="16">
        <f t="shared" si="126"/>
        <v>-73.655030226064326</v>
      </c>
      <c r="F196" s="16">
        <f t="shared" si="127"/>
        <v>-73.661406516876013</v>
      </c>
      <c r="G196" s="16">
        <f t="shared" si="123"/>
        <v>1.0418358879587251</v>
      </c>
      <c r="H196" s="16">
        <f t="shared" si="124"/>
        <v>0.23224434431514163</v>
      </c>
    </row>
    <row r="197" spans="1:8" x14ac:dyDescent="0.3">
      <c r="A197" s="3">
        <v>7</v>
      </c>
      <c r="B197" s="16">
        <f t="shared" si="125"/>
        <v>0.80959154364358343</v>
      </c>
      <c r="C197" s="16">
        <f t="shared" si="125"/>
        <v>1.0418358879587251</v>
      </c>
      <c r="D197" s="16">
        <f t="shared" si="128"/>
        <v>0.93583469879455694</v>
      </c>
      <c r="E197" s="16">
        <f t="shared" si="126"/>
        <v>-73.661406516876013</v>
      </c>
      <c r="F197" s="16">
        <f t="shared" si="127"/>
        <v>61.850455788721945</v>
      </c>
      <c r="G197" s="16">
        <f t="shared" si="123"/>
        <v>0.93583469879455694</v>
      </c>
      <c r="H197" s="16">
        <f t="shared" si="124"/>
        <v>0.10600118916416812</v>
      </c>
    </row>
    <row r="198" spans="1:8" x14ac:dyDescent="0.3">
      <c r="A198" s="3">
        <v>8</v>
      </c>
      <c r="B198" s="16">
        <f t="shared" si="125"/>
        <v>1.0418358879587251</v>
      </c>
      <c r="C198" s="16">
        <f t="shared" si="125"/>
        <v>0.93583469879455694</v>
      </c>
      <c r="D198" s="16">
        <f t="shared" si="128"/>
        <v>0.95844960681753033</v>
      </c>
      <c r="E198" s="16">
        <f t="shared" si="126"/>
        <v>61.850455788721945</v>
      </c>
      <c r="F198" s="16">
        <f t="shared" si="127"/>
        <v>-16.774250508575761</v>
      </c>
      <c r="G198" s="16">
        <f t="shared" si="123"/>
        <v>0.95844960681753033</v>
      </c>
      <c r="H198" s="16">
        <f t="shared" si="124"/>
        <v>2.261490802297339E-2</v>
      </c>
    </row>
    <row r="199" spans="1:8" x14ac:dyDescent="0.3">
      <c r="A199" s="3">
        <v>9</v>
      </c>
      <c r="B199" s="16">
        <f t="shared" si="125"/>
        <v>0.93583469879455694</v>
      </c>
      <c r="C199" s="16">
        <f t="shared" si="125"/>
        <v>0.95844960681753033</v>
      </c>
      <c r="D199" s="16">
        <f t="shared" si="128"/>
        <v>0.96261812092433374</v>
      </c>
      <c r="E199" s="16">
        <f t="shared" si="126"/>
        <v>-16.774250508575761</v>
      </c>
      <c r="F199" s="16">
        <f t="shared" si="127"/>
        <v>-2.6107082036508586</v>
      </c>
      <c r="G199" s="16">
        <f t="shared" si="123"/>
        <v>0.96261812092433374</v>
      </c>
      <c r="H199" s="16">
        <f t="shared" si="124"/>
        <v>4.1685141068034115E-3</v>
      </c>
    </row>
    <row r="200" spans="1:8" x14ac:dyDescent="0.3">
      <c r="A200" s="3">
        <v>10</v>
      </c>
      <c r="B200" s="16">
        <f t="shared" si="125"/>
        <v>0.95844960681753033</v>
      </c>
      <c r="C200" s="16">
        <f t="shared" si="125"/>
        <v>0.96261812092433374</v>
      </c>
      <c r="D200" s="16">
        <f t="shared" si="128"/>
        <v>0.96239666668870327</v>
      </c>
      <c r="E200" s="16">
        <f t="shared" si="126"/>
        <v>-2.6107082036508586</v>
      </c>
      <c r="F200" s="16">
        <f t="shared" si="127"/>
        <v>0.14647672155072655</v>
      </c>
      <c r="G200" s="16">
        <f t="shared" si="123"/>
        <v>0.96239666668870327</v>
      </c>
      <c r="H200" s="16">
        <f t="shared" si="124"/>
        <v>2.214542356304694E-4</v>
      </c>
    </row>
    <row r="201" spans="1:8" x14ac:dyDescent="0.3">
      <c r="A201" s="3">
        <v>11</v>
      </c>
      <c r="B201" s="16">
        <f>C200</f>
        <v>0.96261812092433374</v>
      </c>
      <c r="C201" s="16">
        <f>D200</f>
        <v>0.96239666668870327</v>
      </c>
      <c r="D201" s="16">
        <f>G201</f>
        <v>0.96239841797725401</v>
      </c>
      <c r="E201" s="16">
        <f t="shared" si="126"/>
        <v>0.14647672155072655</v>
      </c>
      <c r="F201" s="16">
        <f t="shared" si="127"/>
        <v>-1.1675901885155326E-3</v>
      </c>
      <c r="G201" s="16">
        <f t="shared" si="123"/>
        <v>0.96239841797725401</v>
      </c>
      <c r="H201" s="16">
        <f t="shared" si="124"/>
        <v>1.7512885507331433E-6</v>
      </c>
    </row>
    <row r="203" spans="1:8" x14ac:dyDescent="0.3">
      <c r="B203" t="s">
        <v>77</v>
      </c>
    </row>
    <row r="205" spans="1:8" x14ac:dyDescent="0.3">
      <c r="A205" s="17" t="s">
        <v>38</v>
      </c>
      <c r="B205" s="13" t="s">
        <v>40</v>
      </c>
      <c r="C205" s="13" t="s">
        <v>41</v>
      </c>
      <c r="D205" s="13" t="s">
        <v>42</v>
      </c>
      <c r="E205" s="13" t="s">
        <v>50</v>
      </c>
      <c r="F205" s="13" t="s">
        <v>44</v>
      </c>
      <c r="G205" s="13" t="s">
        <v>74</v>
      </c>
    </row>
    <row r="206" spans="1:8" x14ac:dyDescent="0.3">
      <c r="A206" s="3">
        <v>1</v>
      </c>
      <c r="B206" s="16">
        <v>-0.5</v>
      </c>
      <c r="C206" s="16">
        <f>F206</f>
        <v>-0.15045248868778283</v>
      </c>
      <c r="D206" s="16">
        <f>230*B206^4 + 18*B206^3 + 9*B206^2 - 221*B206 - 9</f>
        <v>115.875</v>
      </c>
      <c r="E206" s="16">
        <f>920*B206^3 + 54*B206^2 + 18*B206 - 221</f>
        <v>-331.5</v>
      </c>
      <c r="F206" s="16">
        <f>B206-D206/E206</f>
        <v>-0.15045248868778283</v>
      </c>
      <c r="G206" s="16">
        <f>ABS(C206-B206)</f>
        <v>0.34954751131221717</v>
      </c>
    </row>
    <row r="207" spans="1:8" x14ac:dyDescent="0.3">
      <c r="A207" s="3">
        <v>2</v>
      </c>
      <c r="B207" s="16">
        <f>C206</f>
        <v>-0.15045248868778283</v>
      </c>
      <c r="C207" s="16">
        <f>F207</f>
        <v>-4.1816813948870352E-2</v>
      </c>
      <c r="D207" s="16">
        <f>230*B207^4 + 18*B207^3 + 9*B207^2 - 221*B207 - 9</f>
        <v>24.510270975839106</v>
      </c>
      <c r="E207" s="16">
        <f>920*B207^3 + 54*B207^2 + 18*B207 - 221</f>
        <v>-225.6189878209475</v>
      </c>
      <c r="F207" s="16">
        <f>B207-D207/E207</f>
        <v>-4.1816813948870352E-2</v>
      </c>
      <c r="G207" s="16">
        <f t="shared" ref="G207" si="129">ABS(C207-B207)</f>
        <v>0.10863567473891247</v>
      </c>
    </row>
    <row r="208" spans="1:8" x14ac:dyDescent="0.3">
      <c r="A208" s="3">
        <v>3</v>
      </c>
      <c r="B208" s="16">
        <f t="shared" ref="B208:B209" si="130">C207</f>
        <v>-4.1816813948870352E-2</v>
      </c>
      <c r="C208" s="16">
        <f t="shared" ref="C208" si="131">F208</f>
        <v>-4.0659343497329338E-2</v>
      </c>
      <c r="D208" s="16">
        <f t="shared" ref="D208:D209" si="132">230*B208^4 + 18*B208^3 + 9*B208^2 - 221*B208 - 9</f>
        <v>0.25664077102784333</v>
      </c>
      <c r="E208" s="16">
        <f t="shared" ref="E208:E209" si="133">920*B208^3 + 54*B208^2 + 18*B208 - 221</f>
        <v>-221.72554874827364</v>
      </c>
      <c r="F208" s="16">
        <f t="shared" ref="F208:F209" si="134">B208-D208/E208</f>
        <v>-4.0659343497329338E-2</v>
      </c>
      <c r="G208" s="16">
        <f t="shared" ref="G208:G209" si="135">ABS(C208-B208)</f>
        <v>1.1574704515410136E-3</v>
      </c>
    </row>
    <row r="209" spans="1:8" x14ac:dyDescent="0.3">
      <c r="A209" s="3">
        <v>4</v>
      </c>
      <c r="B209" s="16">
        <f t="shared" si="130"/>
        <v>-4.0659343497329338E-2</v>
      </c>
      <c r="C209" s="16">
        <f>F209</f>
        <v>-4.065928831575899E-2</v>
      </c>
      <c r="D209" s="16">
        <f t="shared" si="132"/>
        <v>1.2233998946342695E-5</v>
      </c>
      <c r="E209" s="16">
        <f t="shared" si="133"/>
        <v>-221.70443626262448</v>
      </c>
      <c r="F209" s="16">
        <f t="shared" si="134"/>
        <v>-4.065928831575899E-2</v>
      </c>
      <c r="G209" s="16">
        <f t="shared" si="135"/>
        <v>5.518157034783977E-8</v>
      </c>
    </row>
    <row r="211" spans="1:8" x14ac:dyDescent="0.3">
      <c r="B211" t="s">
        <v>78</v>
      </c>
    </row>
    <row r="213" spans="1:8" x14ac:dyDescent="0.3">
      <c r="A213" s="17" t="s">
        <v>38</v>
      </c>
      <c r="B213" s="13" t="s">
        <v>40</v>
      </c>
      <c r="C213" s="13" t="s">
        <v>41</v>
      </c>
      <c r="D213" s="13" t="s">
        <v>42</v>
      </c>
      <c r="E213" s="13" t="s">
        <v>50</v>
      </c>
      <c r="F213" s="13" t="s">
        <v>44</v>
      </c>
      <c r="G213" s="13" t="s">
        <v>74</v>
      </c>
    </row>
    <row r="214" spans="1:8" x14ac:dyDescent="0.3">
      <c r="A214" s="3">
        <v>1</v>
      </c>
      <c r="B214" s="16">
        <v>0.5</v>
      </c>
      <c r="C214" s="16">
        <f>F214</f>
        <v>-0.70508982035928147</v>
      </c>
      <c r="D214" s="16">
        <f>230*B214^4 + 18*B214^3 + 9*B214^2 - 221*B214 - 9</f>
        <v>-100.625</v>
      </c>
      <c r="E214" s="16">
        <f>920*B214^3 + 54*B214^2 + 18*B214 - 221</f>
        <v>-83.5</v>
      </c>
      <c r="F214" s="16">
        <f>B214-D214/E214</f>
        <v>-0.70508982035928147</v>
      </c>
      <c r="G214" s="16">
        <f>ABS(C214-B214)</f>
        <v>1.2050898203592815</v>
      </c>
    </row>
    <row r="215" spans="1:8" x14ac:dyDescent="0.3">
      <c r="A215" s="3">
        <v>2</v>
      </c>
      <c r="B215" s="16">
        <f>C214</f>
        <v>-0.70508982035928147</v>
      </c>
      <c r="C215" s="16">
        <f>F215</f>
        <v>-0.3237911142304748</v>
      </c>
      <c r="D215" s="16">
        <f>230*B215^4 + 18*B215^3 + 9*B215^2 - 221*B215 - 9</f>
        <v>201.83630351946559</v>
      </c>
      <c r="E215" s="16">
        <f>920*B215^3 + 54*B215^2 + 18*B215 - 221</f>
        <v>-529.33907268828546</v>
      </c>
      <c r="F215" s="16">
        <f>B215-D215/E215</f>
        <v>-0.3237911142304748</v>
      </c>
      <c r="G215" s="16">
        <f t="shared" ref="G215" si="136">ABS(C215-B215)</f>
        <v>0.38129870612880667</v>
      </c>
    </row>
    <row r="216" spans="1:8" x14ac:dyDescent="0.3">
      <c r="A216" s="3">
        <v>3</v>
      </c>
      <c r="B216" s="16">
        <f t="shared" ref="B216:B220" si="137">C215</f>
        <v>-0.3237911142304748</v>
      </c>
      <c r="C216" s="16">
        <f t="shared" ref="C216:C220" si="138">F216</f>
        <v>-6.4603131030574856E-2</v>
      </c>
      <c r="D216" s="16">
        <f t="shared" ref="D216:D220" si="139">230*B216^4 + 18*B216^3 + 9*B216^2 - 221*B216 - 9</f>
        <v>65.418426686941885</v>
      </c>
      <c r="E216" s="16">
        <f t="shared" ref="E216:E220" si="140">920*B216^3 + 54*B216^2 + 18*B216 - 221</f>
        <v>-252.39760686160986</v>
      </c>
      <c r="F216" s="16">
        <f t="shared" ref="F216:F220" si="141">B216-D216/E216</f>
        <v>-6.4603131030574856E-2</v>
      </c>
      <c r="G216" s="16">
        <f t="shared" ref="G216:G220" si="142">ABS(C216-B216)</f>
        <v>0.25918798319989994</v>
      </c>
    </row>
    <row r="217" spans="1:8" x14ac:dyDescent="0.3">
      <c r="A217" s="3">
        <v>4</v>
      </c>
      <c r="B217" s="16">
        <f t="shared" si="137"/>
        <v>-6.4603131030574856E-2</v>
      </c>
      <c r="C217" s="16">
        <f t="shared" si="138"/>
        <v>-4.0686151151955577E-2</v>
      </c>
      <c r="D217" s="16">
        <f t="shared" si="139"/>
        <v>5.3140070699666708</v>
      </c>
      <c r="E217" s="16">
        <f t="shared" si="140"/>
        <v>-222.18553918327947</v>
      </c>
      <c r="F217" s="16">
        <f t="shared" si="141"/>
        <v>-4.0686151151955577E-2</v>
      </c>
      <c r="G217" s="16">
        <f t="shared" si="142"/>
        <v>2.3916979878619279E-2</v>
      </c>
    </row>
    <row r="218" spans="1:8" x14ac:dyDescent="0.3">
      <c r="A218" s="3">
        <v>5</v>
      </c>
      <c r="B218" s="16">
        <f t="shared" si="137"/>
        <v>-4.0686151151955577E-2</v>
      </c>
      <c r="C218" s="16">
        <f t="shared" si="138"/>
        <v>-4.0659288345334943E-2</v>
      </c>
      <c r="D218" s="16">
        <f t="shared" si="139"/>
        <v>5.9556164852576643E-3</v>
      </c>
      <c r="E218" s="16">
        <f t="shared" si="140"/>
        <v>-221.70492344175665</v>
      </c>
      <c r="F218" s="16">
        <f t="shared" si="141"/>
        <v>-4.0659288345334943E-2</v>
      </c>
      <c r="G218" s="16">
        <f t="shared" si="142"/>
        <v>2.6862806620633894E-5</v>
      </c>
    </row>
    <row r="219" spans="1:8" x14ac:dyDescent="0.3">
      <c r="A219" s="3">
        <v>6</v>
      </c>
      <c r="B219" s="16">
        <f t="shared" si="137"/>
        <v>-4.0659288345334943E-2</v>
      </c>
      <c r="C219" s="16">
        <f t="shared" si="138"/>
        <v>-4.0659288315758865E-2</v>
      </c>
      <c r="D219" s="16">
        <f t="shared" si="139"/>
        <v>6.557147713692757E-9</v>
      </c>
      <c r="E219" s="16">
        <f t="shared" si="140"/>
        <v>-221.70443526042612</v>
      </c>
      <c r="F219" s="16">
        <f t="shared" si="141"/>
        <v>-4.0659288315758865E-2</v>
      </c>
      <c r="G219" s="16">
        <f t="shared" si="142"/>
        <v>2.9576077698045822E-11</v>
      </c>
    </row>
    <row r="220" spans="1:8" x14ac:dyDescent="0.3">
      <c r="A220" s="3">
        <v>7</v>
      </c>
      <c r="B220" s="16">
        <f t="shared" si="137"/>
        <v>-4.0659288315758865E-2</v>
      </c>
      <c r="C220" s="16">
        <f t="shared" si="138"/>
        <v>-4.0659288315758865E-2</v>
      </c>
      <c r="D220" s="16">
        <f t="shared" si="139"/>
        <v>0</v>
      </c>
      <c r="E220" s="16">
        <f t="shared" si="140"/>
        <v>-221.7044352598887</v>
      </c>
      <c r="F220" s="16">
        <f t="shared" si="141"/>
        <v>-4.0659288315758865E-2</v>
      </c>
      <c r="G220" s="16">
        <f t="shared" si="142"/>
        <v>0</v>
      </c>
    </row>
    <row r="222" spans="1:8" x14ac:dyDescent="0.3">
      <c r="A222" t="s">
        <v>79</v>
      </c>
      <c r="B222" t="s">
        <v>60</v>
      </c>
      <c r="H222" s="2"/>
    </row>
    <row r="224" spans="1:8" x14ac:dyDescent="0.3">
      <c r="A224" s="3" t="s">
        <v>38</v>
      </c>
      <c r="B224" s="3" t="s">
        <v>0</v>
      </c>
      <c r="C224" s="3" t="s">
        <v>1</v>
      </c>
      <c r="D224" s="3" t="s">
        <v>2</v>
      </c>
      <c r="E224" s="3" t="s">
        <v>3</v>
      </c>
      <c r="F224" s="3" t="s">
        <v>4</v>
      </c>
      <c r="G224" s="3" t="s">
        <v>5</v>
      </c>
    </row>
    <row r="225" spans="1:8" x14ac:dyDescent="0.3">
      <c r="A225" s="3">
        <v>1</v>
      </c>
      <c r="B225" s="4">
        <v>0</v>
      </c>
      <c r="C225" s="4">
        <v>0.48</v>
      </c>
      <c r="D225" s="4">
        <f>(B225+C225)/2</f>
        <v>0.24</v>
      </c>
      <c r="E225" s="4">
        <f>TAN(B225 * PI()) - 6</f>
        <v>-6</v>
      </c>
      <c r="F225" s="4">
        <f t="shared" ref="F225:G225" si="143">TAN(C225 * PI()) - 6</f>
        <v>9.8945448438652654</v>
      </c>
      <c r="G225" s="4">
        <f t="shared" si="143"/>
        <v>-5.0609374941825074</v>
      </c>
    </row>
    <row r="226" spans="1:8" x14ac:dyDescent="0.3">
      <c r="A226" s="3">
        <v>2</v>
      </c>
      <c r="B226" s="4">
        <f>IF(E225*G225&gt;0,D225,B225)</f>
        <v>0.24</v>
      </c>
      <c r="C226" s="4">
        <f t="shared" ref="C226:C234" si="144">IF(E225*G225&lt;0,D225,C225)</f>
        <v>0.48</v>
      </c>
      <c r="D226" s="4">
        <f t="shared" ref="D226:D234" si="145">(B226+C226)/2</f>
        <v>0.36</v>
      </c>
      <c r="E226" s="4">
        <f t="shared" ref="E226:E234" si="146">300-(0.25*9.81/0.1)*B226+(0.25^2*9.81/0.1^2)*(1-EXP(-0.1*B226/0.25))</f>
        <v>299.7263000147874</v>
      </c>
      <c r="F226" s="4">
        <f t="shared" ref="F226:G234" si="147">300-(0.25*9.81/0.1)*C226+(0.25^2*9.81/0.1^2)*(1-EXP(-0.1*C226/0.25))</f>
        <v>298.93887262560372</v>
      </c>
      <c r="G226" s="4">
        <f t="shared" si="147"/>
        <v>299.39375744711998</v>
      </c>
    </row>
    <row r="227" spans="1:8" x14ac:dyDescent="0.3">
      <c r="A227" s="3">
        <v>3</v>
      </c>
      <c r="B227" s="4">
        <f t="shared" ref="B227:B234" si="148">IF(E226*G226&gt;0,D226,B226)</f>
        <v>0.36</v>
      </c>
      <c r="C227" s="4">
        <f t="shared" si="144"/>
        <v>0.48</v>
      </c>
      <c r="D227" s="4">
        <f t="shared" si="145"/>
        <v>0.42</v>
      </c>
      <c r="E227" s="4">
        <f t="shared" si="146"/>
        <v>299.39375744711998</v>
      </c>
      <c r="F227" s="4">
        <f t="shared" si="147"/>
        <v>298.93887262560372</v>
      </c>
      <c r="G227" s="4">
        <f t="shared" si="147"/>
        <v>299.18124301089688</v>
      </c>
    </row>
    <row r="228" spans="1:8" x14ac:dyDescent="0.3">
      <c r="A228" s="3">
        <v>4</v>
      </c>
      <c r="B228" s="4">
        <f t="shared" si="148"/>
        <v>0.42</v>
      </c>
      <c r="C228" s="4">
        <f t="shared" si="144"/>
        <v>0.48</v>
      </c>
      <c r="D228" s="4">
        <f t="shared" si="145"/>
        <v>0.44999999999999996</v>
      </c>
      <c r="E228" s="4">
        <f t="shared" si="146"/>
        <v>299.18124301089688</v>
      </c>
      <c r="F228" s="4">
        <f t="shared" si="147"/>
        <v>298.93887262560372</v>
      </c>
      <c r="G228" s="4">
        <f t="shared" si="147"/>
        <v>299.06374516284637</v>
      </c>
    </row>
    <row r="229" spans="1:8" x14ac:dyDescent="0.3">
      <c r="A229" s="3">
        <v>5</v>
      </c>
      <c r="B229" s="4">
        <f t="shared" si="148"/>
        <v>0.44999999999999996</v>
      </c>
      <c r="C229" s="4">
        <f t="shared" si="144"/>
        <v>0.48</v>
      </c>
      <c r="D229" s="4">
        <f t="shared" si="145"/>
        <v>0.46499999999999997</v>
      </c>
      <c r="E229" s="4">
        <f t="shared" si="146"/>
        <v>299.06374516284637</v>
      </c>
      <c r="F229" s="4">
        <f t="shared" si="147"/>
        <v>298.93887262560372</v>
      </c>
      <c r="G229" s="4">
        <f t="shared" si="147"/>
        <v>299.00222520767022</v>
      </c>
    </row>
    <row r="230" spans="1:8" x14ac:dyDescent="0.3">
      <c r="A230" s="3">
        <v>6</v>
      </c>
      <c r="B230" s="4">
        <f t="shared" si="148"/>
        <v>0.46499999999999997</v>
      </c>
      <c r="C230" s="4">
        <f t="shared" si="144"/>
        <v>0.48</v>
      </c>
      <c r="D230" s="4">
        <f t="shared" si="145"/>
        <v>0.47249999999999998</v>
      </c>
      <c r="E230" s="4">
        <f t="shared" si="146"/>
        <v>299.00222520767022</v>
      </c>
      <c r="F230" s="4">
        <f t="shared" si="147"/>
        <v>298.93887262560372</v>
      </c>
      <c r="G230" s="4">
        <f t="shared" si="147"/>
        <v>298.97077730827914</v>
      </c>
    </row>
    <row r="231" spans="1:8" x14ac:dyDescent="0.3">
      <c r="A231" s="3">
        <v>7</v>
      </c>
      <c r="B231" s="4">
        <f t="shared" si="148"/>
        <v>0.47249999999999998</v>
      </c>
      <c r="C231" s="4">
        <f t="shared" si="144"/>
        <v>0.48</v>
      </c>
      <c r="D231" s="4">
        <f t="shared" si="145"/>
        <v>0.47624999999999995</v>
      </c>
      <c r="E231" s="4">
        <f t="shared" si="146"/>
        <v>298.97077730827914</v>
      </c>
      <c r="F231" s="4">
        <f t="shared" si="147"/>
        <v>298.93887262560372</v>
      </c>
      <c r="G231" s="4">
        <f t="shared" si="147"/>
        <v>298.9548819792372</v>
      </c>
    </row>
    <row r="232" spans="1:8" x14ac:dyDescent="0.3">
      <c r="A232" s="3">
        <v>8</v>
      </c>
      <c r="B232" s="4">
        <f t="shared" si="148"/>
        <v>0.47624999999999995</v>
      </c>
      <c r="C232" s="4">
        <f t="shared" si="144"/>
        <v>0.48</v>
      </c>
      <c r="D232" s="4">
        <f t="shared" si="145"/>
        <v>0.47812499999999997</v>
      </c>
      <c r="E232" s="4">
        <f t="shared" si="146"/>
        <v>298.9548819792372</v>
      </c>
      <c r="F232" s="4">
        <f t="shared" si="147"/>
        <v>298.93887262560372</v>
      </c>
      <c r="G232" s="4">
        <f t="shared" si="147"/>
        <v>298.94689154480665</v>
      </c>
    </row>
    <row r="233" spans="1:8" x14ac:dyDescent="0.3">
      <c r="A233" s="3">
        <v>9</v>
      </c>
      <c r="B233" s="4">
        <f t="shared" si="148"/>
        <v>0.47812499999999997</v>
      </c>
      <c r="C233" s="4">
        <f t="shared" si="144"/>
        <v>0.48</v>
      </c>
      <c r="D233" s="4">
        <f t="shared" si="145"/>
        <v>0.47906249999999995</v>
      </c>
      <c r="E233" s="4">
        <f t="shared" si="146"/>
        <v>298.94689154480665</v>
      </c>
      <c r="F233" s="4">
        <f t="shared" si="147"/>
        <v>298.93887262560372</v>
      </c>
      <c r="G233" s="4">
        <f t="shared" si="147"/>
        <v>298.94288564446663</v>
      </c>
    </row>
    <row r="234" spans="1:8" x14ac:dyDescent="0.3">
      <c r="A234" s="3">
        <v>10</v>
      </c>
      <c r="B234" s="4">
        <f t="shared" si="148"/>
        <v>0.47906249999999995</v>
      </c>
      <c r="C234" s="4">
        <f t="shared" si="144"/>
        <v>0.48</v>
      </c>
      <c r="D234" s="4">
        <f t="shared" si="145"/>
        <v>0.47953124999999996</v>
      </c>
      <c r="E234" s="4">
        <f t="shared" si="146"/>
        <v>298.94288564446663</v>
      </c>
      <c r="F234" s="4">
        <f t="shared" si="147"/>
        <v>298.93887262560372</v>
      </c>
      <c r="G234" s="4">
        <f t="shared" si="147"/>
        <v>298.94088002468368</v>
      </c>
    </row>
    <row r="236" spans="1:8" x14ac:dyDescent="0.3">
      <c r="B236" t="s">
        <v>70</v>
      </c>
    </row>
    <row r="238" spans="1:8" x14ac:dyDescent="0.3">
      <c r="A238" s="13" t="s">
        <v>38</v>
      </c>
      <c r="B238" s="13" t="s">
        <v>39</v>
      </c>
      <c r="C238" s="13" t="s">
        <v>40</v>
      </c>
      <c r="D238" s="13" t="s">
        <v>41</v>
      </c>
      <c r="E238" s="13" t="s">
        <v>43</v>
      </c>
      <c r="F238" s="13" t="s">
        <v>42</v>
      </c>
      <c r="G238" s="13" t="s">
        <v>44</v>
      </c>
      <c r="H238" s="13" t="s">
        <v>65</v>
      </c>
    </row>
    <row r="239" spans="1:8" x14ac:dyDescent="0.3">
      <c r="A239" s="3">
        <v>1</v>
      </c>
      <c r="B239" s="3">
        <v>0</v>
      </c>
      <c r="C239" s="3">
        <v>0.48</v>
      </c>
      <c r="D239" s="3">
        <f>C239-F239*(C239-B239)/(F239-E239)</f>
        <v>0.18119424169051174</v>
      </c>
      <c r="E239" s="3">
        <f>TAN(PI()*B239)-6</f>
        <v>-6</v>
      </c>
      <c r="F239" s="3">
        <f>TAN(PI()*C239)-6</f>
        <v>9.8945448438652654</v>
      </c>
      <c r="G239" s="3">
        <f>TAN(PI()*D239)-6</f>
        <v>-5.3601052815618822</v>
      </c>
      <c r="H239" s="9" t="s">
        <v>35</v>
      </c>
    </row>
    <row r="240" spans="1:8" x14ac:dyDescent="0.3">
      <c r="A240" s="3">
        <v>2</v>
      </c>
      <c r="B240" s="3">
        <f>IF(E239*G239&gt;0,D239,B239)</f>
        <v>0.18119424169051174</v>
      </c>
      <c r="C240" s="3">
        <f>IF(E239*G239&lt;0,D239,C239)</f>
        <v>0.48</v>
      </c>
      <c r="D240" s="3">
        <f>C240-F240*(C240-B240)/(F240-E240)</f>
        <v>0.28618716582228981</v>
      </c>
      <c r="E240" s="3">
        <f t="shared" ref="E240:E248" si="149">TAN(PI()*B240)-6</f>
        <v>-5.3601052815618822</v>
      </c>
      <c r="F240" s="3">
        <f t="shared" ref="F240:F248" si="150">TAN(PI()*C240)-6</f>
        <v>9.8945448438652654</v>
      </c>
      <c r="G240" s="3">
        <f t="shared" ref="G240:G248" si="151">TAN(PI()*D240)-6</f>
        <v>-4.7422109536614165</v>
      </c>
      <c r="H240" s="9" t="s">
        <v>35</v>
      </c>
    </row>
    <row r="241" spans="1:8" x14ac:dyDescent="0.3">
      <c r="A241" s="3">
        <v>3</v>
      </c>
      <c r="B241" s="3">
        <f t="shared" ref="B241:B248" si="152">IF(E240*G240&gt;0,D240,B240)</f>
        <v>0.28618716582228981</v>
      </c>
      <c r="C241" s="3">
        <f t="shared" ref="C241:C248" si="153">IF(E240*G240&lt;0,D240,C240)</f>
        <v>0.48</v>
      </c>
      <c r="D241" s="3">
        <f t="shared" ref="D241:D248" si="154">C241-F241*(C241-B241)/(F241-E241)</f>
        <v>0.3489812274239058</v>
      </c>
      <c r="E241" s="3">
        <f t="shared" si="149"/>
        <v>-4.7422109536614165</v>
      </c>
      <c r="F241" s="3">
        <f t="shared" si="150"/>
        <v>9.8945448438652654</v>
      </c>
      <c r="G241" s="3">
        <f t="shared" si="151"/>
        <v>-4.0528212590049071</v>
      </c>
      <c r="H241" s="9" t="s">
        <v>35</v>
      </c>
    </row>
    <row r="242" spans="1:8" x14ac:dyDescent="0.3">
      <c r="A242" s="3">
        <v>4</v>
      </c>
      <c r="B242" s="3">
        <f t="shared" si="152"/>
        <v>0.3489812274239058</v>
      </c>
      <c r="C242" s="3">
        <f t="shared" si="153"/>
        <v>0.48</v>
      </c>
      <c r="D242" s="3">
        <f t="shared" si="154"/>
        <v>0.38705262118447054</v>
      </c>
      <c r="E242" s="3">
        <f t="shared" si="149"/>
        <v>-4.0528212590049071</v>
      </c>
      <c r="F242" s="3">
        <f t="shared" si="150"/>
        <v>9.8945448438652654</v>
      </c>
      <c r="G242" s="3">
        <f t="shared" si="151"/>
        <v>-3.3010690668052756</v>
      </c>
      <c r="H242" s="9" t="s">
        <v>35</v>
      </c>
    </row>
    <row r="243" spans="1:8" x14ac:dyDescent="0.3">
      <c r="A243" s="3">
        <v>5</v>
      </c>
      <c r="B243" s="3">
        <f t="shared" si="152"/>
        <v>0.38705262118447054</v>
      </c>
      <c r="C243" s="3">
        <f t="shared" si="153"/>
        <v>0.48</v>
      </c>
      <c r="D243" s="3">
        <f t="shared" si="154"/>
        <v>0.41030471988375605</v>
      </c>
      <c r="E243" s="3">
        <f t="shared" si="149"/>
        <v>-3.3010690668052756</v>
      </c>
      <c r="F243" s="3">
        <f t="shared" si="150"/>
        <v>9.8945448438652654</v>
      </c>
      <c r="G243" s="3">
        <f t="shared" si="151"/>
        <v>-2.5456377553267489</v>
      </c>
      <c r="H243" s="9" t="s">
        <v>35</v>
      </c>
    </row>
    <row r="244" spans="1:8" x14ac:dyDescent="0.3">
      <c r="A244" s="3">
        <v>6</v>
      </c>
      <c r="B244" s="3">
        <f t="shared" si="152"/>
        <v>0.41030471988375605</v>
      </c>
      <c r="C244" s="3">
        <f t="shared" si="153"/>
        <v>0.48</v>
      </c>
      <c r="D244" s="3">
        <f t="shared" si="154"/>
        <v>0.42456648292600491</v>
      </c>
      <c r="E244" s="3">
        <f t="shared" si="149"/>
        <v>-2.5456377553267489</v>
      </c>
      <c r="F244" s="3">
        <f t="shared" si="150"/>
        <v>9.8945448438652654</v>
      </c>
      <c r="G244" s="3">
        <f t="shared" si="151"/>
        <v>-1.8595503852593884</v>
      </c>
      <c r="H244" s="9" t="s">
        <v>35</v>
      </c>
    </row>
    <row r="245" spans="1:8" x14ac:dyDescent="0.3">
      <c r="A245" s="3">
        <v>7</v>
      </c>
      <c r="B245" s="3">
        <f t="shared" si="152"/>
        <v>0.42456648292600491</v>
      </c>
      <c r="C245" s="3">
        <f t="shared" si="153"/>
        <v>0.48</v>
      </c>
      <c r="D245" s="3">
        <f t="shared" si="154"/>
        <v>0.43333631301686654</v>
      </c>
      <c r="E245" s="3">
        <f t="shared" si="149"/>
        <v>-1.8595503852593884</v>
      </c>
      <c r="F245" s="3">
        <f t="shared" si="150"/>
        <v>9.8945448438652654</v>
      </c>
      <c r="G245" s="3">
        <f t="shared" si="151"/>
        <v>-1.2951533289872241</v>
      </c>
      <c r="H245" s="9" t="s">
        <v>35</v>
      </c>
    </row>
    <row r="246" spans="1:8" x14ac:dyDescent="0.3">
      <c r="A246" s="3">
        <v>8</v>
      </c>
      <c r="B246" s="3">
        <f t="shared" si="152"/>
        <v>0.43333631301686654</v>
      </c>
      <c r="C246" s="3">
        <f t="shared" si="153"/>
        <v>0.48</v>
      </c>
      <c r="D246" s="3">
        <f t="shared" si="154"/>
        <v>0.4387374086143912</v>
      </c>
      <c r="E246" s="3">
        <f t="shared" si="149"/>
        <v>-1.2951533289872241</v>
      </c>
      <c r="F246" s="3">
        <f t="shared" si="150"/>
        <v>9.8945448438652654</v>
      </c>
      <c r="G246" s="3">
        <f t="shared" si="151"/>
        <v>-0.86848504577761076</v>
      </c>
      <c r="H246" s="9" t="s">
        <v>35</v>
      </c>
    </row>
    <row r="247" spans="1:8" x14ac:dyDescent="0.3">
      <c r="A247" s="3">
        <v>9</v>
      </c>
      <c r="B247" s="3">
        <f t="shared" si="152"/>
        <v>0.4387374086143912</v>
      </c>
      <c r="C247" s="3">
        <f t="shared" si="153"/>
        <v>0.48</v>
      </c>
      <c r="D247" s="3">
        <f t="shared" si="154"/>
        <v>0.44206694908170124</v>
      </c>
      <c r="E247" s="3">
        <f t="shared" si="149"/>
        <v>-0.86848504577761076</v>
      </c>
      <c r="F247" s="3">
        <f t="shared" si="150"/>
        <v>9.8945448438652654</v>
      </c>
      <c r="G247" s="3">
        <f t="shared" si="151"/>
        <v>-0.56635805367869629</v>
      </c>
      <c r="H247" s="9" t="s">
        <v>35</v>
      </c>
    </row>
    <row r="248" spans="1:8" x14ac:dyDescent="0.3">
      <c r="A248" s="3">
        <v>10</v>
      </c>
      <c r="B248" s="3">
        <f t="shared" si="152"/>
        <v>0.44206694908170124</v>
      </c>
      <c r="C248" s="3">
        <f t="shared" si="153"/>
        <v>0.48</v>
      </c>
      <c r="D248" s="3">
        <f t="shared" si="154"/>
        <v>0.44412066175818793</v>
      </c>
      <c r="E248" s="3">
        <f t="shared" si="149"/>
        <v>-0.56635805367869629</v>
      </c>
      <c r="F248" s="3">
        <f t="shared" si="150"/>
        <v>9.8945448438652654</v>
      </c>
      <c r="G248" s="3">
        <f t="shared" si="151"/>
        <v>-0.36225833254754836</v>
      </c>
      <c r="H248" s="9" t="s">
        <v>35</v>
      </c>
    </row>
    <row r="250" spans="1:8" x14ac:dyDescent="0.3">
      <c r="B250" t="s">
        <v>62</v>
      </c>
    </row>
    <row r="252" spans="1:8" x14ac:dyDescent="0.3">
      <c r="A252" s="13" t="s">
        <v>38</v>
      </c>
      <c r="B252" s="13" t="s">
        <v>39</v>
      </c>
      <c r="C252" s="13" t="s">
        <v>40</v>
      </c>
      <c r="D252" s="13" t="s">
        <v>41</v>
      </c>
      <c r="E252" s="13" t="s">
        <v>43</v>
      </c>
      <c r="F252" s="13" t="s">
        <v>42</v>
      </c>
      <c r="G252" s="13" t="s">
        <v>44</v>
      </c>
    </row>
    <row r="253" spans="1:8" x14ac:dyDescent="0.3">
      <c r="A253" s="3">
        <v>1</v>
      </c>
      <c r="B253" s="16">
        <v>0</v>
      </c>
      <c r="C253" s="16">
        <v>0.48</v>
      </c>
      <c r="D253" s="16">
        <f>G253</f>
        <v>0.18119424169051174</v>
      </c>
      <c r="E253" s="16">
        <f>TAN(B253*PI())-6</f>
        <v>-6</v>
      </c>
      <c r="F253" s="16">
        <f>TAN(C253*PI())-6</f>
        <v>9.8945448438652654</v>
      </c>
      <c r="G253" s="16">
        <f>C253-F253*((C253-B253)/(F253-E253))</f>
        <v>0.18119424169051174</v>
      </c>
    </row>
    <row r="254" spans="1:8" x14ac:dyDescent="0.3">
      <c r="A254" s="3">
        <v>2</v>
      </c>
      <c r="B254" s="16">
        <f>C253</f>
        <v>0.48</v>
      </c>
      <c r="C254" s="16">
        <f>D253</f>
        <v>0.18119424169051174</v>
      </c>
      <c r="D254" s="16">
        <f t="shared" ref="D254" si="155">G254</f>
        <v>0.28618716582228981</v>
      </c>
      <c r="E254" s="16">
        <f>TAN(B254*PI())-6</f>
        <v>9.8945448438652654</v>
      </c>
      <c r="F254" s="16">
        <f>TAN(C254*PI())-6</f>
        <v>-5.3601052815618822</v>
      </c>
      <c r="G254" s="16">
        <f>C254-F254*((C254-B254)/(F254-E254))</f>
        <v>0.28618716582228981</v>
      </c>
    </row>
    <row r="255" spans="1:8" x14ac:dyDescent="0.3">
      <c r="A255" s="3">
        <v>3</v>
      </c>
      <c r="B255" s="16">
        <f t="shared" ref="B255:C262" si="156">C254</f>
        <v>0.18119424169051174</v>
      </c>
      <c r="C255" s="16">
        <f t="shared" si="156"/>
        <v>0.28618716582228981</v>
      </c>
      <c r="D255" s="16">
        <f t="shared" ref="D255:D262" si="157">G255</f>
        <v>1.0919861065027499</v>
      </c>
      <c r="E255" s="16">
        <f t="shared" ref="E255:E262" si="158">TAN(B255*PI())-6</f>
        <v>-5.3601052815618822</v>
      </c>
      <c r="F255" s="16">
        <f t="shared" ref="F255:F262" si="159">TAN(C255*PI())-6</f>
        <v>-4.7422109536614165</v>
      </c>
      <c r="G255" s="16">
        <f t="shared" ref="G255:G262" si="160">C255-F255*((C255-B255)/(F255-E255))</f>
        <v>1.0919861065027499</v>
      </c>
    </row>
    <row r="256" spans="1:8" x14ac:dyDescent="0.3">
      <c r="A256" s="3">
        <v>4</v>
      </c>
      <c r="B256" s="16">
        <f t="shared" si="156"/>
        <v>0.28618716582228981</v>
      </c>
      <c r="C256" s="16">
        <f t="shared" si="156"/>
        <v>1.0919861065027499</v>
      </c>
      <c r="D256" s="16">
        <f t="shared" si="157"/>
        <v>-3.6922966654011082</v>
      </c>
      <c r="E256" s="16">
        <f t="shared" si="158"/>
        <v>-4.7422109536614165</v>
      </c>
      <c r="F256" s="16">
        <f t="shared" si="159"/>
        <v>-5.7026945763304546</v>
      </c>
      <c r="G256" s="16">
        <f t="shared" si="160"/>
        <v>-3.6922966654011082</v>
      </c>
    </row>
    <row r="257" spans="1:7" x14ac:dyDescent="0.3">
      <c r="A257" s="3">
        <v>5</v>
      </c>
      <c r="B257" s="16">
        <f t="shared" si="156"/>
        <v>1.0919861065027499</v>
      </c>
      <c r="C257" s="16">
        <f t="shared" si="156"/>
        <v>-3.6922966654011082</v>
      </c>
      <c r="D257" s="16">
        <f t="shared" si="157"/>
        <v>-22.600649854740645</v>
      </c>
      <c r="E257" s="16">
        <f t="shared" si="158"/>
        <v>-5.7026945763304546</v>
      </c>
      <c r="F257" s="16">
        <f t="shared" si="159"/>
        <v>-4.5511425303868283</v>
      </c>
      <c r="G257" s="16">
        <f t="shared" si="160"/>
        <v>-22.600649854740645</v>
      </c>
    </row>
    <row r="258" spans="1:7" x14ac:dyDescent="0.3">
      <c r="A258" s="3">
        <v>6</v>
      </c>
      <c r="B258" s="16">
        <f t="shared" si="156"/>
        <v>-3.6922966654011082</v>
      </c>
      <c r="C258" s="16">
        <f t="shared" si="156"/>
        <v>-22.600649854740645</v>
      </c>
      <c r="D258" s="16">
        <f t="shared" si="157"/>
        <v>-57.222832472724612</v>
      </c>
      <c r="E258" s="16">
        <f t="shared" si="158"/>
        <v>-4.5511425303868283</v>
      </c>
      <c r="F258" s="16">
        <f t="shared" si="159"/>
        <v>-2.9435626868126588</v>
      </c>
      <c r="G258" s="16">
        <f t="shared" si="160"/>
        <v>-57.222832472724612</v>
      </c>
    </row>
    <row r="259" spans="1:7" x14ac:dyDescent="0.3">
      <c r="A259" s="3">
        <v>7</v>
      </c>
      <c r="B259" s="16">
        <f t="shared" si="156"/>
        <v>-22.600649854740645</v>
      </c>
      <c r="C259" s="16">
        <f t="shared" si="156"/>
        <v>-57.222832472724612</v>
      </c>
      <c r="D259" s="16">
        <f t="shared" si="157"/>
        <v>3.5387581414706659</v>
      </c>
      <c r="E259" s="16">
        <f t="shared" si="158"/>
        <v>-2.9435626868126588</v>
      </c>
      <c r="F259" s="16">
        <f t="shared" si="159"/>
        <v>-6.8423719064048854</v>
      </c>
      <c r="G259" s="16">
        <f t="shared" si="160"/>
        <v>3.5387581414706659</v>
      </c>
    </row>
    <row r="260" spans="1:7" x14ac:dyDescent="0.3">
      <c r="A260" s="3">
        <v>8</v>
      </c>
      <c r="B260" s="16">
        <f t="shared" si="156"/>
        <v>-57.222832472724612</v>
      </c>
      <c r="C260" s="16">
        <f t="shared" si="156"/>
        <v>3.5387581414706659</v>
      </c>
      <c r="D260" s="16">
        <f t="shared" si="157"/>
        <v>-113.9443980284146</v>
      </c>
      <c r="E260" s="16">
        <f t="shared" si="158"/>
        <v>-6.8423719064048854</v>
      </c>
      <c r="F260" s="16">
        <f t="shared" si="159"/>
        <v>-14.172095557964756</v>
      </c>
      <c r="G260" s="16">
        <f t="shared" si="160"/>
        <v>-113.9443980284146</v>
      </c>
    </row>
    <row r="261" spans="1:7" x14ac:dyDescent="0.3">
      <c r="A261" s="3">
        <v>9</v>
      </c>
      <c r="B261" s="16">
        <f t="shared" si="156"/>
        <v>3.5387581414706659</v>
      </c>
      <c r="C261" s="16">
        <f t="shared" si="156"/>
        <v>-113.9443980284146</v>
      </c>
      <c r="D261" s="16">
        <f t="shared" si="157"/>
        <v>-195.89443077920293</v>
      </c>
      <c r="E261" s="16">
        <f t="shared" si="158"/>
        <v>-14.172095557964756</v>
      </c>
      <c r="F261" s="16">
        <f t="shared" si="159"/>
        <v>-5.823522661438628</v>
      </c>
      <c r="G261" s="16">
        <f t="shared" si="160"/>
        <v>-195.89443077920293</v>
      </c>
    </row>
    <row r="262" spans="1:7" x14ac:dyDescent="0.3">
      <c r="A262" s="3">
        <v>10</v>
      </c>
      <c r="B262" s="16">
        <f t="shared" si="156"/>
        <v>-113.9443980284146</v>
      </c>
      <c r="C262" s="16">
        <f t="shared" si="156"/>
        <v>-195.89443077920293</v>
      </c>
      <c r="D262" s="16">
        <f t="shared" si="157"/>
        <v>-2956.3667707202621</v>
      </c>
      <c r="E262" s="16">
        <f t="shared" si="158"/>
        <v>-5.823522661438628</v>
      </c>
      <c r="F262" s="16">
        <f t="shared" si="159"/>
        <v>-5.6556243654588165</v>
      </c>
      <c r="G262" s="16">
        <f t="shared" si="160"/>
        <v>-2956.3667707202621</v>
      </c>
    </row>
    <row r="264" spans="1:7" x14ac:dyDescent="0.3">
      <c r="A264" t="s">
        <v>80</v>
      </c>
      <c r="B264" t="s">
        <v>81</v>
      </c>
    </row>
    <row r="266" spans="1:7" x14ac:dyDescent="0.3">
      <c r="A266" s="17" t="s">
        <v>38</v>
      </c>
      <c r="B266" s="13" t="s">
        <v>40</v>
      </c>
      <c r="C266" s="13" t="s">
        <v>41</v>
      </c>
      <c r="D266" s="13" t="s">
        <v>42</v>
      </c>
      <c r="E266" s="13" t="s">
        <v>50</v>
      </c>
      <c r="F266" s="13" t="s">
        <v>44</v>
      </c>
      <c r="G266" s="13" t="s">
        <v>74</v>
      </c>
    </row>
    <row r="267" spans="1:7" x14ac:dyDescent="0.3">
      <c r="A267" s="3">
        <v>1</v>
      </c>
      <c r="B267" s="16">
        <v>-0.5</v>
      </c>
      <c r="C267" s="16">
        <f>F267</f>
        <v>-0.43382689545228015</v>
      </c>
      <c r="D267" s="16">
        <f>LN(B267^2 + 1) - EXP(0.4*B267)*COS(B267*PI())</f>
        <v>0.22314355131420971</v>
      </c>
      <c r="E267" s="16">
        <f>(2*B267)/(B267^2 + 1) - 0.4*EXP(0.4*B267)*COS(B267*PI())+PI()*EXP(0.4*B267)*SIN(PI()*B267)</f>
        <v>-3.3721185191378265</v>
      </c>
      <c r="F267" s="16">
        <f>B267-D267/E267</f>
        <v>-0.43382689545228015</v>
      </c>
      <c r="G267" s="16">
        <f>ABS(C267-B267)</f>
        <v>6.6173104547719852E-2</v>
      </c>
    </row>
    <row r="268" spans="1:7" x14ac:dyDescent="0.3">
      <c r="A268" s="3">
        <v>2</v>
      </c>
      <c r="B268" s="16">
        <f>C267</f>
        <v>-0.43382689545228015</v>
      </c>
      <c r="C268" s="16">
        <f>F268</f>
        <v>-0.43414305857310748</v>
      </c>
      <c r="D268" s="16">
        <f>LN(B268^2 + 1) - EXP(0.4*B268)*COS(B268*PI())</f>
        <v>-1.0698551787219346E-3</v>
      </c>
      <c r="E268" s="16">
        <f>(2*B268)/(B268^2 + 1) - 0.4*EXP(0.4*B268)*COS(B268*PI())+PI()*EXP(0.4*B268)*SIN(PI()*B268)</f>
        <v>-3.383870882607332</v>
      </c>
      <c r="F268" s="16">
        <f>B268-D268/E268</f>
        <v>-0.43414305857310748</v>
      </c>
      <c r="G268" s="16">
        <f t="shared" ref="G268:G269" si="161">ABS(C268-B268)</f>
        <v>3.1616312082732856E-4</v>
      </c>
    </row>
    <row r="269" spans="1:7" x14ac:dyDescent="0.3">
      <c r="A269" s="3">
        <v>3</v>
      </c>
      <c r="B269" s="16">
        <f t="shared" ref="B269" si="162">C268</f>
        <v>-0.43414305857310748</v>
      </c>
      <c r="C269" s="16">
        <f t="shared" ref="C269" si="163">F269</f>
        <v>-0.43414304728572883</v>
      </c>
      <c r="D269" s="16">
        <f t="shared" ref="D269" si="164">LN(B269^2 + 1) - EXP(0.4*B269)*COS(B269*PI())</f>
        <v>3.8197753932101008E-8</v>
      </c>
      <c r="E269" s="16">
        <f t="shared" ref="E269" si="165">(2*B269)/(B269^2 + 1) - 0.4*EXP(0.4*B269)*COS(B269*PI())+PI()*EXP(0.4*B269)*SIN(PI()*B269)</f>
        <v>-3.3841120291204838</v>
      </c>
      <c r="F269" s="16">
        <f t="shared" ref="F269" si="166">B269-D269/E269</f>
        <v>-0.43414304728572883</v>
      </c>
      <c r="G269" s="16">
        <f t="shared" si="161"/>
        <v>1.1287378642865775E-8</v>
      </c>
    </row>
    <row r="271" spans="1:7" x14ac:dyDescent="0.3">
      <c r="B271" t="s">
        <v>82</v>
      </c>
    </row>
    <row r="273" spans="1:7" x14ac:dyDescent="0.3">
      <c r="A273" s="17" t="s">
        <v>38</v>
      </c>
      <c r="B273" s="13" t="s">
        <v>40</v>
      </c>
      <c r="C273" s="13" t="s">
        <v>41</v>
      </c>
      <c r="D273" s="13" t="s">
        <v>42</v>
      </c>
      <c r="E273" s="13" t="s">
        <v>50</v>
      </c>
      <c r="F273" s="13" t="s">
        <v>44</v>
      </c>
      <c r="G273" s="13" t="s">
        <v>74</v>
      </c>
    </row>
    <row r="274" spans="1:7" x14ac:dyDescent="0.3">
      <c r="A274" s="3">
        <v>1</v>
      </c>
      <c r="B274" s="16">
        <v>0.5</v>
      </c>
      <c r="C274" s="16">
        <f>F274</f>
        <v>0.45187915970345599</v>
      </c>
      <c r="D274" s="16">
        <f>LN(B274^2 + 1) - EXP(0.4*B274)*COS(B274*PI())</f>
        <v>0.22314355131420968</v>
      </c>
      <c r="E274" s="16">
        <f>(2*B274)/(B274^2 + 1) - 0.4*EXP(0.4*B274)*COS(B274*PI())+PI()*EXP(0.4*B274)*SIN(PI()*B274)</f>
        <v>4.6371499321103</v>
      </c>
      <c r="F274" s="16">
        <f>B274-D274/E274</f>
        <v>0.45187915970345599</v>
      </c>
      <c r="G274" s="16">
        <f>ABS(C274-B274)</f>
        <v>4.812084029654401E-2</v>
      </c>
    </row>
    <row r="275" spans="1:7" x14ac:dyDescent="0.3">
      <c r="A275" s="3">
        <v>2</v>
      </c>
      <c r="B275" s="16">
        <f>C274</f>
        <v>0.45187915970345599</v>
      </c>
      <c r="C275" s="16">
        <f>F275</f>
        <v>0.45065773985538488</v>
      </c>
      <c r="D275" s="16">
        <f>LN(B275^2 + 1) - EXP(0.4*B275)*COS(B275*PI())</f>
        <v>5.3735158491220458E-3</v>
      </c>
      <c r="E275" s="16">
        <f>(2*B275)/(B275^2 + 1) - 0.4*EXP(0.4*B275)*COS(B275*PI())+PI()*EXP(0.4*B275)*SIN(PI()*B275)</f>
        <v>4.3994011212509001</v>
      </c>
      <c r="F275" s="16">
        <f>B275-D275/E275</f>
        <v>0.45065773985538488</v>
      </c>
      <c r="G275" s="16">
        <f t="shared" ref="G275:G276" si="167">ABS(C275-B275)</f>
        <v>1.2214198480711147E-3</v>
      </c>
    </row>
    <row r="276" spans="1:7" x14ac:dyDescent="0.3">
      <c r="A276" s="3">
        <v>3</v>
      </c>
      <c r="B276" s="16">
        <f t="shared" ref="B276" si="168">C275</f>
        <v>0.45065773985538488</v>
      </c>
      <c r="C276" s="16">
        <f t="shared" ref="C276" si="169">F276</f>
        <v>0.45065674789059323</v>
      </c>
      <c r="D276" s="16">
        <f t="shared" ref="D276" si="170">LN(B276^2 + 1) - EXP(0.4*B276)*COS(B276*PI())</f>
        <v>4.3569652825592442E-6</v>
      </c>
      <c r="E276" s="16">
        <f t="shared" ref="E276" si="171">(2*B276)/(B276^2 + 1) - 0.4*EXP(0.4*B276)*COS(B276*PI())+PI()*EXP(0.4*B276)*SIN(PI()*B276)</f>
        <v>4.3922579906189387</v>
      </c>
      <c r="F276" s="16">
        <f t="shared" ref="F276" si="172">B276-D276/E276</f>
        <v>0.45065674789059323</v>
      </c>
      <c r="G276" s="16">
        <f t="shared" si="167"/>
        <v>9.9196479164120888E-7</v>
      </c>
    </row>
    <row r="278" spans="1:7" x14ac:dyDescent="0.3">
      <c r="A278" s="17" t="s">
        <v>38</v>
      </c>
      <c r="B278" s="13" t="s">
        <v>40</v>
      </c>
      <c r="C278" s="13" t="s">
        <v>41</v>
      </c>
      <c r="D278" s="13" t="s">
        <v>42</v>
      </c>
      <c r="E278" s="13" t="s">
        <v>50</v>
      </c>
      <c r="F278" s="13" t="s">
        <v>44</v>
      </c>
      <c r="G278" s="13" t="s">
        <v>74</v>
      </c>
    </row>
    <row r="279" spans="1:7" x14ac:dyDescent="0.3">
      <c r="A279" s="3">
        <v>1</v>
      </c>
      <c r="B279" s="16">
        <v>1.5</v>
      </c>
      <c r="C279" s="16">
        <f>F279</f>
        <v>1.7454877572820191</v>
      </c>
      <c r="D279" s="16">
        <f>LN(B279^2 + 1) - EXP(0.4*B279)*COS(B279*PI())</f>
        <v>1.1786549963416466</v>
      </c>
      <c r="E279" s="16">
        <f>(2*B279)/(B279^2 + 1) - 0.4*EXP(0.4*B279)*COS(B279*PI())+PI()*EXP(0.4*B279)*SIN(PI()*B279)</f>
        <v>-4.8012781141977463</v>
      </c>
      <c r="F279" s="16">
        <f>B279-D279/E279</f>
        <v>1.7454877572820191</v>
      </c>
      <c r="G279" s="16">
        <f>ABS(C279-B279)</f>
        <v>0.2454877572820191</v>
      </c>
    </row>
    <row r="280" spans="1:7" x14ac:dyDescent="0.3">
      <c r="A280" s="3">
        <v>2</v>
      </c>
      <c r="B280" s="16">
        <f>C279</f>
        <v>1.7454877572820191</v>
      </c>
      <c r="C280" s="16">
        <f>F280</f>
        <v>1.7447374072120456</v>
      </c>
      <c r="D280" s="16">
        <f>LN(B280^2 + 1) - EXP(0.4*B280)*COS(B280*PI())</f>
        <v>-3.1709651893341295E-3</v>
      </c>
      <c r="E280" s="16">
        <f>(2*B280)/(B280^2 + 1) - 0.4*EXP(0.4*B280)*COS(B280*PI())+PI()*EXP(0.4*B280)*SIN(PI()*B280)</f>
        <v>-4.2259810670057387</v>
      </c>
      <c r="F280" s="16">
        <f>B280-D280/E280</f>
        <v>1.7447374072120456</v>
      </c>
      <c r="G280" s="16">
        <f t="shared" ref="G280:G281" si="173">ABS(C280-B280)</f>
        <v>7.5035006997348219E-4</v>
      </c>
    </row>
    <row r="281" spans="1:7" x14ac:dyDescent="0.3">
      <c r="A281" s="3">
        <v>3</v>
      </c>
      <c r="B281" s="16">
        <f t="shared" ref="B281" si="174">C280</f>
        <v>1.7447374072120456</v>
      </c>
      <c r="C281" s="16">
        <f t="shared" ref="C281" si="175">F281</f>
        <v>1.7447380533683496</v>
      </c>
      <c r="D281" s="16">
        <f t="shared" ref="D281" si="176">LN(B281^2 + 1) - EXP(0.4*B281)*COS(B281*PI())</f>
        <v>2.7353517670913874E-6</v>
      </c>
      <c r="E281" s="16">
        <f t="shared" ref="E281" si="177">(2*B281)/(B281^2 + 1) - 0.4*EXP(0.4*B281)*COS(B281*PI())+PI()*EXP(0.4*B281)*SIN(PI()*B281)</f>
        <v>-4.2332663944932047</v>
      </c>
      <c r="F281" s="16">
        <f t="shared" ref="F281" si="178">B281-D281/E281</f>
        <v>1.7447380533683496</v>
      </c>
      <c r="G281" s="16">
        <f t="shared" si="173"/>
        <v>6.4615630401831936E-7</v>
      </c>
    </row>
    <row r="283" spans="1:7" x14ac:dyDescent="0.3">
      <c r="A283" s="17" t="s">
        <v>38</v>
      </c>
      <c r="B283" s="13" t="s">
        <v>40</v>
      </c>
      <c r="C283" s="13" t="s">
        <v>41</v>
      </c>
      <c r="D283" s="13" t="s">
        <v>42</v>
      </c>
      <c r="E283" s="13" t="s">
        <v>50</v>
      </c>
      <c r="F283" s="13" t="s">
        <v>44</v>
      </c>
      <c r="G283" s="13" t="s">
        <v>74</v>
      </c>
    </row>
    <row r="284" spans="1:7" x14ac:dyDescent="0.3">
      <c r="A284" s="3">
        <v>1</v>
      </c>
      <c r="B284" s="16">
        <v>2.5</v>
      </c>
      <c r="C284" s="16">
        <f>F284</f>
        <v>2.2853594225939764</v>
      </c>
      <c r="D284" s="16">
        <f>LN(B284^2 + 1) - EXP(0.4*B284)*COS(B284*PI())</f>
        <v>1.9810014688665825</v>
      </c>
      <c r="E284" s="16">
        <f>(2*B284)/(B284^2 + 1) - 0.4*EXP(0.4*B284)*COS(B284*PI())+PI()*EXP(0.4*B284)*SIN(PI()*B284)</f>
        <v>9.2293893950873596</v>
      </c>
      <c r="F284" s="16">
        <f>B284-D284/E284</f>
        <v>2.2853594225939764</v>
      </c>
      <c r="G284" s="16">
        <f>ABS(C284-B284)</f>
        <v>0.2146405774060236</v>
      </c>
    </row>
    <row r="285" spans="1:7" x14ac:dyDescent="0.3">
      <c r="A285" s="3">
        <v>2</v>
      </c>
      <c r="B285" s="16">
        <f>C284</f>
        <v>2.2853594225939764</v>
      </c>
      <c r="C285" s="16">
        <f>F285</f>
        <v>2.2419356088744236</v>
      </c>
      <c r="D285" s="16">
        <f>LN(B285^2 + 1) - EXP(0.4*B285)*COS(B285*PI())</f>
        <v>0.27067587987418018</v>
      </c>
      <c r="E285" s="16">
        <f>(2*B285)/(B285^2 + 1) - 0.4*EXP(0.4*B285)*COS(B285*PI())+PI()*EXP(0.4*B285)*SIN(PI()*B285)</f>
        <v>6.2333511658443141</v>
      </c>
      <c r="F285" s="16">
        <f>B285-D285/E285</f>
        <v>2.2419356088744236</v>
      </c>
      <c r="G285" s="16">
        <f t="shared" ref="G285:G286" si="179">ABS(C285-B285)</f>
        <v>4.342381371955284E-2</v>
      </c>
    </row>
    <row r="286" spans="1:7" x14ac:dyDescent="0.3">
      <c r="A286" s="3">
        <v>3</v>
      </c>
      <c r="B286" s="16">
        <f t="shared" ref="B286" si="180">C285</f>
        <v>2.2419356088744236</v>
      </c>
      <c r="C286" s="16">
        <f t="shared" ref="C286" si="181">F286</f>
        <v>2.2383458848583833</v>
      </c>
      <c r="D286" s="16">
        <f t="shared" ref="D286" si="182">LN(B286^2 + 1) - EXP(0.4*B286)*COS(B286*PI())</f>
        <v>1.9168489091886398E-2</v>
      </c>
      <c r="E286" s="16">
        <f t="shared" ref="E286" si="183">(2*B286)/(B286^2 + 1) - 0.4*EXP(0.4*B286)*COS(B286*PI())+PI()*EXP(0.4*B286)*SIN(PI()*B286)</f>
        <v>5.3398225061965645</v>
      </c>
      <c r="F286" s="16">
        <f t="shared" ref="F286" si="184">B286-D286/E286</f>
        <v>2.2383458848583833</v>
      </c>
      <c r="G286" s="16">
        <f t="shared" si="179"/>
        <v>3.5897240160402966E-3</v>
      </c>
    </row>
    <row r="288" spans="1:7" x14ac:dyDescent="0.3">
      <c r="A288" s="17" t="s">
        <v>38</v>
      </c>
      <c r="B288" s="13" t="s">
        <v>40</v>
      </c>
      <c r="C288" s="13" t="s">
        <v>41</v>
      </c>
      <c r="D288" s="13" t="s">
        <v>42</v>
      </c>
      <c r="E288" s="13" t="s">
        <v>50</v>
      </c>
      <c r="F288" s="13" t="s">
        <v>44</v>
      </c>
      <c r="G288" s="13" t="s">
        <v>74</v>
      </c>
    </row>
    <row r="289" spans="1:7" x14ac:dyDescent="0.3">
      <c r="A289" s="3">
        <v>1</v>
      </c>
      <c r="B289" s="16">
        <v>3.5</v>
      </c>
      <c r="C289" s="16">
        <f>F289</f>
        <v>3.7116038835749867</v>
      </c>
      <c r="D289" s="16">
        <f>LN(B289^2 + 1) - EXP(0.4*B289)*COS(B289*PI())</f>
        <v>2.5839975524322329</v>
      </c>
      <c r="E289" s="16">
        <f>(2*B289)/(B289^2 + 1) - 0.4*EXP(0.4*B289)*COS(B289*PI())+PI()*EXP(0.4*B289)*SIN(PI()*B289)</f>
        <v>-12.211484537884351</v>
      </c>
      <c r="F289" s="16">
        <f>B289-D289/E289</f>
        <v>3.7116038835749867</v>
      </c>
      <c r="G289" s="16">
        <f>ABS(C289-B289)</f>
        <v>0.21160388357498672</v>
      </c>
    </row>
    <row r="290" spans="1:7" x14ac:dyDescent="0.3">
      <c r="A290" s="3">
        <v>2</v>
      </c>
      <c r="B290" s="16">
        <f>C289</f>
        <v>3.7116038835749867</v>
      </c>
      <c r="C290" s="16">
        <f>F290</f>
        <v>3.709036211970711</v>
      </c>
      <c r="D290" s="16">
        <f>LN(B290^2 + 1) - EXP(0.4*B290)*COS(B290*PI())</f>
        <v>-2.952619996078143E-2</v>
      </c>
      <c r="E290" s="16">
        <f>(2*B290)/(B290^2 + 1) - 0.4*EXP(0.4*B290)*COS(B290*PI())+PI()*EXP(0.4*B290)*SIN(PI()*B290)</f>
        <v>-11.499211936453792</v>
      </c>
      <c r="F290" s="16">
        <f>B290-D290/E290</f>
        <v>3.709036211970711</v>
      </c>
      <c r="G290" s="16">
        <f t="shared" ref="G290:G291" si="185">ABS(C290-B290)</f>
        <v>2.5676716042757342E-3</v>
      </c>
    </row>
    <row r="291" spans="1:7" x14ac:dyDescent="0.3">
      <c r="A291" s="3">
        <v>3</v>
      </c>
      <c r="B291" s="16">
        <f t="shared" ref="B291" si="186">C290</f>
        <v>3.709036211970711</v>
      </c>
      <c r="C291" s="16">
        <f t="shared" ref="C291" si="187">F291</f>
        <v>3.709041201357361</v>
      </c>
      <c r="D291" s="16">
        <f t="shared" ref="D291" si="188">LN(B291^2 + 1) - EXP(0.4*B291)*COS(B291*PI())</f>
        <v>5.7597116557062122E-5</v>
      </c>
      <c r="E291" s="16">
        <f t="shared" ref="E291" si="189">(2*B291)/(B291^2 + 1) - 0.4*EXP(0.4*B291)*COS(B291*PI())+PI()*EXP(0.4*B291)*SIN(PI()*B291)</f>
        <v>-11.543927259228466</v>
      </c>
      <c r="F291" s="16">
        <f t="shared" ref="F291" si="190">B291-D291/E291</f>
        <v>3.709041201357361</v>
      </c>
      <c r="G291" s="16">
        <f t="shared" si="185"/>
        <v>4.9893866500561046E-6</v>
      </c>
    </row>
    <row r="293" spans="1:7" x14ac:dyDescent="0.3">
      <c r="B293" t="s">
        <v>83</v>
      </c>
    </row>
    <row r="295" spans="1:7" x14ac:dyDescent="0.3">
      <c r="A295" s="17" t="s">
        <v>38</v>
      </c>
      <c r="B295" s="13" t="s">
        <v>40</v>
      </c>
      <c r="C295" s="13" t="s">
        <v>41</v>
      </c>
      <c r="D295" s="13" t="s">
        <v>42</v>
      </c>
      <c r="E295" s="13" t="s">
        <v>50</v>
      </c>
      <c r="F295" s="13" t="s">
        <v>44</v>
      </c>
      <c r="G295" s="13" t="s">
        <v>74</v>
      </c>
    </row>
    <row r="296" spans="1:7" x14ac:dyDescent="0.3">
      <c r="A296" s="3">
        <v>1</v>
      </c>
      <c r="B296" s="16">
        <v>9.4</v>
      </c>
      <c r="C296" s="16">
        <f>F296</f>
        <v>9.5446575561301135</v>
      </c>
      <c r="D296" s="16">
        <f>LN(B296^2 + 1) - EXP(0.4*B296)*COS(B296*PI())</f>
        <v>17.764466663853256</v>
      </c>
      <c r="E296" s="16">
        <f>(2*B296)/(B296^2 + 1) - 0.4*EXP(0.4*B296)*COS(B296*PI())+PI()*EXP(0.4*B296)*SIN(PI()*B296)</f>
        <v>-122.80358620101956</v>
      </c>
      <c r="F296" s="16">
        <f>B296-D296/E296</f>
        <v>9.5446575561301135</v>
      </c>
      <c r="G296" s="16">
        <f>ABS(C296-B296)</f>
        <v>0.14465755613011311</v>
      </c>
    </row>
    <row r="297" spans="1:7" x14ac:dyDescent="0.3">
      <c r="A297" s="3">
        <v>2</v>
      </c>
      <c r="B297" s="16">
        <f>C296</f>
        <v>9.5446575561301135</v>
      </c>
      <c r="C297" s="16">
        <f>F297</f>
        <v>9.5318663686077283</v>
      </c>
      <c r="D297" s="16">
        <f>LN(B297^2 + 1) - EXP(0.4*B297)*COS(B297*PI())</f>
        <v>-1.8406195655431432</v>
      </c>
      <c r="E297" s="16">
        <f>(2*B297)/(B297^2 + 1) - 0.4*EXP(0.4*B297)*COS(B297*PI())+PI()*EXP(0.4*B297)*SIN(PI()*B297)</f>
        <v>-143.89747334421216</v>
      </c>
      <c r="F297" s="16">
        <f>B297-D297/E297</f>
        <v>9.5318663686077283</v>
      </c>
      <c r="G297" s="16">
        <f t="shared" ref="G297:G298" si="191">ABS(C297-B297)</f>
        <v>1.2791187522385172E-2</v>
      </c>
    </row>
    <row r="298" spans="1:7" x14ac:dyDescent="0.3">
      <c r="A298" s="3">
        <v>3</v>
      </c>
      <c r="B298" s="16">
        <f t="shared" ref="B298" si="192">C297</f>
        <v>9.5318663686077283</v>
      </c>
      <c r="C298" s="16">
        <f t="shared" ref="C298" si="193">F298</f>
        <v>9.5318335337422653</v>
      </c>
      <c r="D298" s="16">
        <f t="shared" ref="D298" si="194">LN(B298^2 + 1) - EXP(0.4*B298)*COS(B298*PI())</f>
        <v>-4.6994795572929959E-3</v>
      </c>
      <c r="E298" s="16">
        <f t="shared" ref="E298" si="195">(2*B298)/(B298^2 + 1) - 0.4*EXP(0.4*B298)*COS(B298*PI())+PI()*EXP(0.4*B298)*SIN(PI()*B298)</f>
        <v>-143.12467832543513</v>
      </c>
      <c r="F298" s="16">
        <f t="shared" ref="F298" si="196">B298-D298/E298</f>
        <v>9.5318335337422653</v>
      </c>
      <c r="G298" s="16">
        <f t="shared" si="191"/>
        <v>3.2834865463016172E-5</v>
      </c>
    </row>
    <row r="299" spans="1:7" x14ac:dyDescent="0.3">
      <c r="A299" s="1"/>
      <c r="B299" s="14"/>
      <c r="C299" s="14"/>
      <c r="D299" s="14"/>
      <c r="E299" s="14"/>
      <c r="F299" s="14"/>
      <c r="G299" s="14"/>
    </row>
    <row r="300" spans="1:7" x14ac:dyDescent="0.3">
      <c r="A300" s="1"/>
      <c r="B300" s="14"/>
      <c r="C300" s="14"/>
      <c r="D300" s="14"/>
      <c r="E300" s="14"/>
      <c r="F300" s="14"/>
      <c r="G300" s="14"/>
    </row>
    <row r="301" spans="1:7" x14ac:dyDescent="0.3">
      <c r="A301" s="17" t="s">
        <v>38</v>
      </c>
      <c r="B301" s="13" t="s">
        <v>40</v>
      </c>
      <c r="C301" s="13" t="s">
        <v>41</v>
      </c>
      <c r="D301" s="13" t="s">
        <v>42</v>
      </c>
      <c r="E301" s="13" t="s">
        <v>50</v>
      </c>
      <c r="F301" s="13" t="s">
        <v>44</v>
      </c>
      <c r="G301" s="13" t="s">
        <v>74</v>
      </c>
    </row>
    <row r="302" spans="1:7" x14ac:dyDescent="0.3">
      <c r="A302" s="3">
        <v>1</v>
      </c>
      <c r="B302" s="16">
        <v>24.4</v>
      </c>
      <c r="C302" s="16">
        <f>F302</f>
        <v>24.507759551267089</v>
      </c>
      <c r="D302" s="16">
        <f>LN(B302^2 + 1) - EXP(0.4*B302)*COS(B302*PI())</f>
        <v>-5347.8327983464078</v>
      </c>
      <c r="E302" s="16">
        <f>(2*B302)/(B302^2 + 1) - 0.4*EXP(0.4*B302)*COS(B302*PI())+PI()*EXP(0.4*B302)*SIN(PI()*B302)</f>
        <v>49627.459797891672</v>
      </c>
      <c r="F302" s="16">
        <f>B302-D302/E302</f>
        <v>24.507759551267089</v>
      </c>
      <c r="G302" s="16">
        <f>ABS(C302-B302)</f>
        <v>0.10775955126709036</v>
      </c>
    </row>
    <row r="303" spans="1:7" x14ac:dyDescent="0.3">
      <c r="A303" s="3">
        <v>2</v>
      </c>
      <c r="B303" s="16">
        <f>C302</f>
        <v>24.507759551267089</v>
      </c>
      <c r="C303" s="16">
        <f>F303</f>
        <v>24.499910199467152</v>
      </c>
      <c r="D303" s="16">
        <f>LN(B303^2 + 1) - EXP(0.4*B303)*COS(B303*PI())</f>
        <v>447.33747246177563</v>
      </c>
      <c r="E303" s="16">
        <f>(2*B303)/(B303^2 + 1) - 0.4*EXP(0.4*B303)*COS(B303*PI())+PI()*EXP(0.4*B303)*SIN(PI()*B303)</f>
        <v>56990.371162294548</v>
      </c>
      <c r="F303" s="16">
        <f>B303-D303/E303</f>
        <v>24.499910199467152</v>
      </c>
      <c r="G303" s="16">
        <f t="shared" ref="G303" si="197">ABS(C303-B303)</f>
        <v>7.8493517999369544E-3</v>
      </c>
    </row>
    <row r="304" spans="1:7" x14ac:dyDescent="0.3">
      <c r="A304" s="3">
        <v>3</v>
      </c>
      <c r="B304" s="16">
        <f t="shared" ref="B304:B305" si="198">C303</f>
        <v>24.499910199467152</v>
      </c>
      <c r="C304" s="16">
        <f t="shared" ref="C304:C305" si="199">F304</f>
        <v>24.499887047660621</v>
      </c>
      <c r="D304" s="16">
        <f t="shared" ref="D304:D305" si="200">LN(B304^2 + 1) - EXP(0.4*B304)*COS(B304*PI())</f>
        <v>1.3115658108903894</v>
      </c>
      <c r="E304" s="16">
        <f t="shared" ref="E304:E305" si="201">(2*B304)/(B304^2 + 1) - 0.4*EXP(0.4*B304)*COS(B304*PI())+PI()*EXP(0.4*B304)*SIN(PI()*B304)</f>
        <v>56650.689837940874</v>
      </c>
      <c r="F304" s="16">
        <f t="shared" ref="F304:F305" si="202">B304-D304/E304</f>
        <v>24.499887047660621</v>
      </c>
      <c r="G304" s="16">
        <f t="shared" ref="G304:G305" si="203">ABS(C304-B304)</f>
        <v>2.315180653056359E-5</v>
      </c>
    </row>
    <row r="305" spans="1:7" x14ac:dyDescent="0.3">
      <c r="A305" s="3">
        <v>4</v>
      </c>
      <c r="B305" s="16">
        <f t="shared" si="198"/>
        <v>24.499887047660621</v>
      </c>
      <c r="C305" s="16">
        <f t="shared" si="199"/>
        <v>24.499887047445956</v>
      </c>
      <c r="D305" s="16">
        <f t="shared" si="200"/>
        <v>1.2160824589990682E-5</v>
      </c>
      <c r="E305" s="16">
        <f t="shared" si="201"/>
        <v>56649.639263012468</v>
      </c>
      <c r="F305" s="16">
        <f t="shared" si="202"/>
        <v>24.499887047445956</v>
      </c>
      <c r="G305" s="16">
        <f t="shared" si="203"/>
        <v>2.1466561861416267E-10</v>
      </c>
    </row>
    <row r="306" spans="1:7" x14ac:dyDescent="0.3">
      <c r="A306" s="1"/>
      <c r="B306" s="14"/>
      <c r="C306" s="14"/>
      <c r="D306" s="14"/>
      <c r="E306" s="14"/>
      <c r="F306" s="14"/>
      <c r="G306" s="14"/>
    </row>
    <row r="307" spans="1:7" x14ac:dyDescent="0.3">
      <c r="A307" s="1" t="s">
        <v>80</v>
      </c>
      <c r="B307" s="14" t="s">
        <v>62</v>
      </c>
      <c r="C307" s="14"/>
      <c r="D307" s="14"/>
      <c r="E307" s="14"/>
      <c r="F307" s="14"/>
      <c r="G307" s="14"/>
    </row>
    <row r="309" spans="1:7" x14ac:dyDescent="0.3">
      <c r="A309" s="13" t="s">
        <v>38</v>
      </c>
      <c r="B309" s="13" t="s">
        <v>39</v>
      </c>
      <c r="C309" s="13" t="s">
        <v>40</v>
      </c>
      <c r="D309" s="13" t="s">
        <v>41</v>
      </c>
      <c r="E309" s="13" t="s">
        <v>43</v>
      </c>
      <c r="F309" s="13" t="s">
        <v>42</v>
      </c>
      <c r="G309" s="13" t="s">
        <v>44</v>
      </c>
    </row>
    <row r="310" spans="1:7" x14ac:dyDescent="0.3">
      <c r="A310" s="3">
        <v>1</v>
      </c>
      <c r="B310" s="16">
        <v>5</v>
      </c>
      <c r="C310" s="16">
        <v>0.5</v>
      </c>
      <c r="D310" s="16">
        <f>G310</f>
        <v>-3.3980117618223322</v>
      </c>
      <c r="E310" s="16">
        <f>B310^(1/3)</f>
        <v>1.7099759466766968</v>
      </c>
      <c r="F310" s="16">
        <f>C310^(1/3)</f>
        <v>0.79370052598409979</v>
      </c>
      <c r="G310" s="16">
        <f>C310-F310*((C310-B310)/(F310-E310))</f>
        <v>-3.3980117618223322</v>
      </c>
    </row>
    <row r="311" spans="1:7" x14ac:dyDescent="0.3">
      <c r="A311" s="3">
        <v>2</v>
      </c>
      <c r="B311" s="16">
        <f>C310</f>
        <v>0.5</v>
      </c>
      <c r="C311" s="16">
        <f>D310</f>
        <v>-3.3980117618223322</v>
      </c>
      <c r="D311" s="16">
        <f t="shared" ref="D311" si="204">G311</f>
        <v>-0.84685096425915507</v>
      </c>
      <c r="E311" s="16">
        <f>B311^(1/3)</f>
        <v>0.79370052598409979</v>
      </c>
      <c r="F311" s="16">
        <f>C311^(1/3)</f>
        <v>-1.5034014309145907</v>
      </c>
      <c r="G311" s="16">
        <f>C311-F311*((C311-B311)/(F311-E311))</f>
        <v>-0.84685096425915507</v>
      </c>
    </row>
    <row r="312" spans="1:7" x14ac:dyDescent="0.3">
      <c r="A312" s="3">
        <v>3</v>
      </c>
      <c r="B312" s="16">
        <f t="shared" ref="B312:C319" si="205">C311</f>
        <v>-3.3980117618223322</v>
      </c>
      <c r="C312" s="16">
        <f t="shared" si="205"/>
        <v>-0.84685096425915507</v>
      </c>
      <c r="D312" s="16">
        <f t="shared" ref="D312:D318" si="206">G312</f>
        <v>3.4840773300577688</v>
      </c>
      <c r="E312" s="16">
        <f t="shared" ref="E312:E319" si="207">B312^(1/3)</f>
        <v>-1.5034014309145907</v>
      </c>
      <c r="F312" s="16">
        <f t="shared" ref="F312:F319" si="208">C312^(1/3)</f>
        <v>-0.94609699292425065</v>
      </c>
      <c r="G312" s="16">
        <f t="shared" ref="G312:G319" si="209">C312-F312*((C312-B312)/(F312-E312))</f>
        <v>3.4840773300577688</v>
      </c>
    </row>
    <row r="313" spans="1:7" x14ac:dyDescent="0.3">
      <c r="A313" s="3">
        <v>4</v>
      </c>
      <c r="B313" s="16">
        <f t="shared" si="205"/>
        <v>-0.84685096425915507</v>
      </c>
      <c r="C313" s="16">
        <f t="shared" si="205"/>
        <v>3.4840773300577688</v>
      </c>
      <c r="D313" s="16">
        <f t="shared" si="206"/>
        <v>0.81737967325867134</v>
      </c>
      <c r="E313" s="16">
        <f t="shared" si="207"/>
        <v>-0.94609699292425065</v>
      </c>
      <c r="F313" s="16">
        <f t="shared" si="208"/>
        <v>1.5159885758975806</v>
      </c>
      <c r="G313" s="16">
        <f t="shared" si="209"/>
        <v>0.81737967325867134</v>
      </c>
    </row>
    <row r="314" spans="1:7" x14ac:dyDescent="0.3">
      <c r="A314" s="3">
        <v>5</v>
      </c>
      <c r="B314" s="16">
        <f t="shared" si="205"/>
        <v>3.4840773300577688</v>
      </c>
      <c r="C314" s="16">
        <f t="shared" si="205"/>
        <v>0.81737967325867134</v>
      </c>
      <c r="D314" s="16">
        <f t="shared" si="206"/>
        <v>-3.4741115686121984</v>
      </c>
      <c r="E314" s="16">
        <f t="shared" si="207"/>
        <v>1.5159885758975806</v>
      </c>
      <c r="F314" s="16">
        <f t="shared" si="208"/>
        <v>0.93499210656444376</v>
      </c>
      <c r="G314" s="16">
        <f t="shared" si="209"/>
        <v>-3.4741115686121984</v>
      </c>
    </row>
    <row r="315" spans="1:7" x14ac:dyDescent="0.3">
      <c r="A315" s="3">
        <v>6</v>
      </c>
      <c r="B315" s="16">
        <f t="shared" si="205"/>
        <v>0.81737967325867134</v>
      </c>
      <c r="C315" s="16">
        <f t="shared" si="205"/>
        <v>-3.4741115686121984</v>
      </c>
      <c r="D315" s="16">
        <f t="shared" si="206"/>
        <v>-0.82069134258639087</v>
      </c>
      <c r="E315" s="16">
        <f t="shared" si="207"/>
        <v>0.93499210656444376</v>
      </c>
      <c r="F315" s="16">
        <f t="shared" si="208"/>
        <v>-1.5145417645111618</v>
      </c>
      <c r="G315" s="16">
        <f t="shared" si="209"/>
        <v>-0.82069134258639087</v>
      </c>
    </row>
    <row r="316" spans="1:7" x14ac:dyDescent="0.3">
      <c r="A316" s="3">
        <v>7</v>
      </c>
      <c r="B316" s="16">
        <f t="shared" si="205"/>
        <v>-3.4741115686121984</v>
      </c>
      <c r="C316" s="16">
        <f t="shared" si="205"/>
        <v>-0.82069134258639087</v>
      </c>
      <c r="D316" s="16">
        <f t="shared" si="206"/>
        <v>3.4752136173042865</v>
      </c>
      <c r="E316" s="16">
        <f t="shared" si="207"/>
        <v>-1.5145417645111618</v>
      </c>
      <c r="F316" s="16">
        <f t="shared" si="208"/>
        <v>-0.93625313308273639</v>
      </c>
      <c r="G316" s="16">
        <f t="shared" si="209"/>
        <v>3.4752136173042865</v>
      </c>
    </row>
    <row r="317" spans="1:7" x14ac:dyDescent="0.3">
      <c r="A317" s="3">
        <v>8</v>
      </c>
      <c r="B317" s="16">
        <f t="shared" si="205"/>
        <v>-0.82069134258639087</v>
      </c>
      <c r="C317" s="16">
        <f t="shared" si="205"/>
        <v>3.4752136173042865</v>
      </c>
      <c r="D317" s="16">
        <f t="shared" si="206"/>
        <v>0.82032386732511142</v>
      </c>
      <c r="E317" s="16">
        <f t="shared" si="207"/>
        <v>-0.93625313308273639</v>
      </c>
      <c r="F317" s="16">
        <f t="shared" si="208"/>
        <v>1.5147018939216852</v>
      </c>
      <c r="G317" s="16">
        <f t="shared" si="209"/>
        <v>0.82032386732511142</v>
      </c>
    </row>
    <row r="318" spans="1:7" x14ac:dyDescent="0.3">
      <c r="A318" s="3">
        <v>9</v>
      </c>
      <c r="B318" s="16">
        <f t="shared" si="205"/>
        <v>3.4752136173042865</v>
      </c>
      <c r="C318" s="16">
        <f t="shared" si="205"/>
        <v>0.82032386732511142</v>
      </c>
      <c r="D318" s="16">
        <f t="shared" si="206"/>
        <v>-3.4750911029499179</v>
      </c>
      <c r="E318" s="16">
        <f t="shared" si="207"/>
        <v>1.5147018939216852</v>
      </c>
      <c r="F318" s="16">
        <f t="shared" si="208"/>
        <v>0.93611337236695746</v>
      </c>
      <c r="G318" s="16">
        <f t="shared" si="209"/>
        <v>-3.4750911029499179</v>
      </c>
    </row>
    <row r="319" spans="1:7" x14ac:dyDescent="0.3">
      <c r="A319" s="3">
        <v>10</v>
      </c>
      <c r="B319" s="16">
        <f t="shared" si="205"/>
        <v>0.82032386732511142</v>
      </c>
      <c r="C319" s="16">
        <f t="shared" si="205"/>
        <v>-3.4750911029499179</v>
      </c>
      <c r="D319" s="16">
        <f>G319</f>
        <v>-0.82036470389024618</v>
      </c>
      <c r="E319" s="16">
        <f t="shared" si="207"/>
        <v>0.93611337236695746</v>
      </c>
      <c r="F319" s="16">
        <f t="shared" si="208"/>
        <v>-1.5146840940657353</v>
      </c>
      <c r="G319" s="16">
        <f t="shared" si="209"/>
        <v>-0.82036470389024618</v>
      </c>
    </row>
    <row r="321" spans="1:7" x14ac:dyDescent="0.3">
      <c r="B321" t="s">
        <v>61</v>
      </c>
    </row>
    <row r="323" spans="1:7" x14ac:dyDescent="0.3">
      <c r="A323" s="17" t="s">
        <v>38</v>
      </c>
      <c r="B323" s="13" t="s">
        <v>40</v>
      </c>
      <c r="C323" s="13" t="s">
        <v>41</v>
      </c>
      <c r="D323" s="13" t="s">
        <v>42</v>
      </c>
      <c r="E323" s="13" t="s">
        <v>50</v>
      </c>
      <c r="F323" s="13" t="s">
        <v>44</v>
      </c>
      <c r="G323" s="13" t="s">
        <v>74</v>
      </c>
    </row>
    <row r="324" spans="1:7" x14ac:dyDescent="0.3">
      <c r="A324" s="3">
        <v>1</v>
      </c>
      <c r="B324" s="16">
        <v>1</v>
      </c>
      <c r="C324" s="16">
        <f>F324</f>
        <v>-2</v>
      </c>
      <c r="D324" s="16">
        <f>B324^(1/3)</f>
        <v>1</v>
      </c>
      <c r="E324" s="16">
        <f>(1/3)*B324^(-2/3)</f>
        <v>0.33333333333333331</v>
      </c>
      <c r="F324" s="16">
        <f>B324-D324/E324</f>
        <v>-2</v>
      </c>
      <c r="G324" s="16">
        <f>ABS(C324-B324)</f>
        <v>3</v>
      </c>
    </row>
    <row r="325" spans="1:7" x14ac:dyDescent="0.3">
      <c r="A325" s="3">
        <v>2</v>
      </c>
      <c r="B325" s="16">
        <f>C324</f>
        <v>-2</v>
      </c>
      <c r="C325" s="16" t="e">
        <f>F325</f>
        <v>#NUM!</v>
      </c>
      <c r="D325" s="16">
        <f>B325^(1/3)</f>
        <v>-1.2599210498948732</v>
      </c>
      <c r="E325" s="16" t="e">
        <f>(1/3)*B325^(-2/3)</f>
        <v>#NUM!</v>
      </c>
      <c r="F325" s="16" t="e">
        <f>B325-D325/E325</f>
        <v>#NUM!</v>
      </c>
      <c r="G325" s="16" t="e">
        <f t="shared" ref="G325:G330" si="210">ABS(C325-B325)</f>
        <v>#NUM!</v>
      </c>
    </row>
    <row r="326" spans="1:7" x14ac:dyDescent="0.3">
      <c r="A326" s="3">
        <v>3</v>
      </c>
      <c r="B326" s="16" t="e">
        <f t="shared" ref="B326:B330" si="211">C325</f>
        <v>#NUM!</v>
      </c>
      <c r="C326" s="16" t="e">
        <f t="shared" ref="C326:C330" si="212">F326</f>
        <v>#NUM!</v>
      </c>
      <c r="D326" s="16" t="e">
        <f t="shared" ref="D326:D330" si="213">230*B326^4 + 18*B326^3 + 9*B326^2 - 221*B326 - 9</f>
        <v>#NUM!</v>
      </c>
      <c r="E326" s="16" t="e">
        <f t="shared" ref="E326:E330" si="214">(1/3)*B326^(-2/3)</f>
        <v>#NUM!</v>
      </c>
      <c r="F326" s="16" t="e">
        <f t="shared" ref="F326:F330" si="215">B326-D326/E326</f>
        <v>#NUM!</v>
      </c>
      <c r="G326" s="16" t="e">
        <f t="shared" si="210"/>
        <v>#NUM!</v>
      </c>
    </row>
    <row r="327" spans="1:7" x14ac:dyDescent="0.3">
      <c r="A327" s="3">
        <v>4</v>
      </c>
      <c r="B327" s="16" t="e">
        <f t="shared" si="211"/>
        <v>#NUM!</v>
      </c>
      <c r="C327" s="16" t="e">
        <f t="shared" si="212"/>
        <v>#NUM!</v>
      </c>
      <c r="D327" s="16" t="e">
        <f t="shared" si="213"/>
        <v>#NUM!</v>
      </c>
      <c r="E327" s="16" t="e">
        <f t="shared" si="214"/>
        <v>#NUM!</v>
      </c>
      <c r="F327" s="16" t="e">
        <f t="shared" si="215"/>
        <v>#NUM!</v>
      </c>
      <c r="G327" s="16" t="e">
        <f t="shared" si="210"/>
        <v>#NUM!</v>
      </c>
    </row>
    <row r="328" spans="1:7" x14ac:dyDescent="0.3">
      <c r="A328" s="3">
        <v>5</v>
      </c>
      <c r="B328" s="16" t="e">
        <f t="shared" si="211"/>
        <v>#NUM!</v>
      </c>
      <c r="C328" s="16" t="e">
        <f t="shared" si="212"/>
        <v>#NUM!</v>
      </c>
      <c r="D328" s="16" t="e">
        <f t="shared" si="213"/>
        <v>#NUM!</v>
      </c>
      <c r="E328" s="16" t="e">
        <f t="shared" si="214"/>
        <v>#NUM!</v>
      </c>
      <c r="F328" s="16" t="e">
        <f t="shared" si="215"/>
        <v>#NUM!</v>
      </c>
      <c r="G328" s="16" t="e">
        <f t="shared" si="210"/>
        <v>#NUM!</v>
      </c>
    </row>
    <row r="329" spans="1:7" x14ac:dyDescent="0.3">
      <c r="A329" s="3">
        <v>6</v>
      </c>
      <c r="B329" s="16" t="e">
        <f t="shared" si="211"/>
        <v>#NUM!</v>
      </c>
      <c r="C329" s="16" t="e">
        <f t="shared" si="212"/>
        <v>#NUM!</v>
      </c>
      <c r="D329" s="16" t="e">
        <f t="shared" si="213"/>
        <v>#NUM!</v>
      </c>
      <c r="E329" s="16" t="e">
        <f t="shared" si="214"/>
        <v>#NUM!</v>
      </c>
      <c r="F329" s="16" t="e">
        <f t="shared" si="215"/>
        <v>#NUM!</v>
      </c>
      <c r="G329" s="16" t="e">
        <f t="shared" si="210"/>
        <v>#NUM!</v>
      </c>
    </row>
    <row r="330" spans="1:7" x14ac:dyDescent="0.3">
      <c r="A330" s="3">
        <v>7</v>
      </c>
      <c r="B330" s="16" t="e">
        <f t="shared" si="211"/>
        <v>#NUM!</v>
      </c>
      <c r="C330" s="16" t="e">
        <f t="shared" si="212"/>
        <v>#NUM!</v>
      </c>
      <c r="D330" s="16" t="e">
        <f t="shared" si="213"/>
        <v>#NUM!</v>
      </c>
      <c r="E330" s="16" t="e">
        <f t="shared" si="214"/>
        <v>#NUM!</v>
      </c>
      <c r="F330" s="16" t="e">
        <f t="shared" si="215"/>
        <v>#NUM!</v>
      </c>
      <c r="G330" s="16" t="e">
        <f t="shared" si="210"/>
        <v>#NUM!</v>
      </c>
    </row>
  </sheetData>
  <phoneticPr fontId="2" type="noConversion"/>
  <pageMargins left="0.7" right="0.7" top="0.75" bottom="0.75" header="0.3" footer="0.3"/>
  <ignoredErrors>
    <ignoredError sqref="H74:H90 H113:H129 H135:H154 H159:H178 H239:H24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E89A-EC72-4724-971D-5F8D911A244C}">
  <dimension ref="A1:I25"/>
  <sheetViews>
    <sheetView zoomScale="115" zoomScaleNormal="115" workbookViewId="0">
      <selection activeCell="J15" sqref="J15"/>
    </sheetView>
  </sheetViews>
  <sheetFormatPr baseColWidth="10" defaultRowHeight="15.05" x14ac:dyDescent="0.3"/>
  <cols>
    <col min="1" max="4" width="4.6640625" customWidth="1"/>
    <col min="5" max="5" width="5.109375" customWidth="1"/>
    <col min="6" max="6" width="16.5546875" customWidth="1"/>
  </cols>
  <sheetData>
    <row r="1" spans="1:9" x14ac:dyDescent="0.3">
      <c r="E1" s="7" t="s">
        <v>25</v>
      </c>
    </row>
    <row r="3" spans="1:9" x14ac:dyDescent="0.3">
      <c r="E3" t="s">
        <v>26</v>
      </c>
    </row>
    <row r="4" spans="1:9" x14ac:dyDescent="0.3">
      <c r="E4" t="s">
        <v>27</v>
      </c>
    </row>
    <row r="7" spans="1:9" x14ac:dyDescent="0.3">
      <c r="A7" s="1"/>
      <c r="B7" s="3" t="s">
        <v>36</v>
      </c>
      <c r="C7" s="3" t="s">
        <v>36</v>
      </c>
      <c r="D7" s="3" t="s">
        <v>36</v>
      </c>
      <c r="E7" s="3" t="s">
        <v>28</v>
      </c>
      <c r="F7" s="3" t="s">
        <v>29</v>
      </c>
      <c r="G7" s="3" t="s">
        <v>30</v>
      </c>
      <c r="H7" s="3" t="s">
        <v>34</v>
      </c>
    </row>
    <row r="8" spans="1:9" x14ac:dyDescent="0.3">
      <c r="A8" s="1" t="s">
        <v>32</v>
      </c>
      <c r="B8" s="3"/>
      <c r="C8" s="3"/>
      <c r="D8" s="3">
        <v>0</v>
      </c>
      <c r="E8" s="3">
        <v>0</v>
      </c>
      <c r="F8" s="3">
        <v>0.5</v>
      </c>
      <c r="G8" s="8">
        <f>COS(F8)-F8</f>
        <v>0.37758256189037276</v>
      </c>
      <c r="H8" s="9" t="s">
        <v>35</v>
      </c>
    </row>
    <row r="9" spans="1:9" x14ac:dyDescent="0.3">
      <c r="A9" s="1" t="s">
        <v>33</v>
      </c>
      <c r="B9" s="3">
        <v>1</v>
      </c>
      <c r="C9" s="3">
        <v>1</v>
      </c>
      <c r="D9" s="3">
        <v>1</v>
      </c>
      <c r="E9" s="3">
        <v>1</v>
      </c>
      <c r="F9" s="3">
        <f>PI()/4</f>
        <v>0.78539816339744828</v>
      </c>
      <c r="G9" s="8">
        <f>COS(F9)-F9</f>
        <v>-7.8291382210900706E-2</v>
      </c>
      <c r="H9" s="9">
        <v>-1</v>
      </c>
    </row>
    <row r="10" spans="1:9" x14ac:dyDescent="0.3">
      <c r="A10" s="1"/>
      <c r="B10" s="3"/>
      <c r="C10" s="3">
        <v>0</v>
      </c>
      <c r="D10" s="3">
        <v>2</v>
      </c>
      <c r="E10" s="3">
        <v>2</v>
      </c>
      <c r="F10" s="10">
        <f>F9-(COS(F9)-F9)*((F9-F8)/((COS(F9)-F9)-(COS(F8)-F8)))</f>
        <v>0.73638413883658216</v>
      </c>
      <c r="G10" s="8">
        <f>COS(F10)-F10</f>
        <v>4.5177185221701999E-3</v>
      </c>
      <c r="H10" s="9" t="s">
        <v>35</v>
      </c>
      <c r="I10" t="s">
        <v>31</v>
      </c>
    </row>
    <row r="11" spans="1:9" x14ac:dyDescent="0.3">
      <c r="A11" s="1"/>
      <c r="B11" s="3">
        <v>0</v>
      </c>
      <c r="C11" s="3">
        <v>2</v>
      </c>
      <c r="D11" s="3"/>
      <c r="E11" s="3">
        <v>3</v>
      </c>
      <c r="F11" s="4">
        <f>F10-(COS(F10)-F10)*((F10-F9)/((COS(F10)-F10)-(COS(F9)-F9)))</f>
        <v>0.73905813921388974</v>
      </c>
      <c r="G11" s="8">
        <f>COS(F11)-F11</f>
        <v>4.5177215963754236E-5</v>
      </c>
      <c r="H11" s="9" t="s">
        <v>35</v>
      </c>
    </row>
    <row r="12" spans="1:9" x14ac:dyDescent="0.3">
      <c r="A12" s="1"/>
      <c r="B12" s="3">
        <v>2</v>
      </c>
      <c r="C12" s="3"/>
      <c r="D12" s="3"/>
      <c r="E12" s="3">
        <v>4</v>
      </c>
      <c r="F12" s="4">
        <f>F11-(COS(F11)-F11)*((F11-F10)/((COS(F11)-F11)-(COS(F10)-F10)))</f>
        <v>0.73908514933727643</v>
      </c>
      <c r="G12" s="8">
        <f>COS(F12)-F12</f>
        <v>-2.6982167056210926E-8</v>
      </c>
      <c r="H12" s="9" t="s">
        <v>35</v>
      </c>
    </row>
    <row r="13" spans="1:9" x14ac:dyDescent="0.3">
      <c r="A13" s="1"/>
      <c r="B13" s="1"/>
      <c r="C13" s="1"/>
      <c r="D13" s="1"/>
      <c r="E13" s="1"/>
      <c r="F13" s="1"/>
      <c r="G13" s="1"/>
      <c r="H13" s="11"/>
    </row>
    <row r="14" spans="1:9" x14ac:dyDescent="0.3">
      <c r="A14" s="1"/>
      <c r="B14" s="1"/>
      <c r="C14" s="1"/>
      <c r="D14" s="1"/>
      <c r="E14" s="1"/>
      <c r="F14" s="1"/>
      <c r="G14" s="1"/>
      <c r="H14" s="11"/>
    </row>
    <row r="15" spans="1:9" x14ac:dyDescent="0.3">
      <c r="A15" s="1"/>
      <c r="B15" s="12"/>
      <c r="C15" s="1"/>
      <c r="D15" s="1"/>
      <c r="E15" s="1"/>
      <c r="F15" s="1"/>
      <c r="G15" s="1"/>
      <c r="H15" s="11"/>
    </row>
    <row r="16" spans="1:9" x14ac:dyDescent="0.3">
      <c r="A16" s="1"/>
      <c r="B16" s="1"/>
      <c r="C16" s="1"/>
      <c r="D16" s="1"/>
      <c r="E16" s="1"/>
      <c r="F16" s="1"/>
      <c r="G16" s="1"/>
      <c r="H16" s="11"/>
    </row>
    <row r="17" spans="1:8" x14ac:dyDescent="0.3">
      <c r="A17" s="1"/>
      <c r="B17" s="1"/>
      <c r="C17" s="1"/>
      <c r="D17" s="1"/>
      <c r="E17" s="1"/>
      <c r="F17" s="1"/>
      <c r="G17" s="1"/>
      <c r="H17" s="11"/>
    </row>
    <row r="18" spans="1:8" x14ac:dyDescent="0.3">
      <c r="A18" s="1"/>
      <c r="B18" s="1"/>
      <c r="C18" s="1"/>
      <c r="D18" s="1"/>
      <c r="E18" s="1"/>
      <c r="F18" s="1"/>
      <c r="G18" s="1"/>
      <c r="H18" s="11"/>
    </row>
    <row r="19" spans="1:8" x14ac:dyDescent="0.3">
      <c r="B19" s="1"/>
      <c r="C19" s="1"/>
      <c r="D19" s="1"/>
      <c r="E19" s="1"/>
      <c r="F19" s="1"/>
      <c r="G19" s="1"/>
      <c r="H19" s="11"/>
    </row>
    <row r="20" spans="1:8" x14ac:dyDescent="0.3">
      <c r="B20" s="1"/>
      <c r="C20" s="1"/>
      <c r="D20" s="1"/>
      <c r="E20" s="1"/>
      <c r="F20" s="1"/>
      <c r="G20" s="1"/>
      <c r="H20" s="11"/>
    </row>
    <row r="21" spans="1:8" x14ac:dyDescent="0.3">
      <c r="B21" s="1"/>
      <c r="C21" s="1"/>
      <c r="D21" s="1"/>
      <c r="E21" s="1"/>
      <c r="F21" s="1"/>
      <c r="G21" s="1"/>
      <c r="H21" s="11"/>
    </row>
    <row r="22" spans="1:8" x14ac:dyDescent="0.3">
      <c r="B22" s="1"/>
      <c r="C22" s="1"/>
      <c r="D22" s="1"/>
      <c r="E22" s="1"/>
      <c r="F22" s="1"/>
      <c r="G22" s="1"/>
      <c r="H22" s="11"/>
    </row>
    <row r="23" spans="1:8" x14ac:dyDescent="0.3">
      <c r="B23" s="1"/>
      <c r="C23" s="1"/>
      <c r="D23" s="1"/>
      <c r="E23" s="1"/>
      <c r="F23" s="1"/>
      <c r="G23" s="1"/>
      <c r="H23" s="1"/>
    </row>
    <row r="24" spans="1:8" x14ac:dyDescent="0.3">
      <c r="B24" s="1"/>
      <c r="C24" s="1"/>
      <c r="D24" s="1"/>
      <c r="E24" s="1"/>
      <c r="F24" s="1"/>
      <c r="G24" s="1"/>
      <c r="H24" s="1"/>
    </row>
    <row r="25" spans="1:8" x14ac:dyDescent="0.3">
      <c r="B25" s="1"/>
      <c r="C25" s="1"/>
      <c r="D25" s="1"/>
      <c r="E25" s="1"/>
      <c r="F25" s="1"/>
      <c r="G25" s="1"/>
      <c r="H25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ADD-DCF9-4313-8BB0-F4ED13A3487E}">
  <dimension ref="A2:M99"/>
  <sheetViews>
    <sheetView topLeftCell="A68" zoomScale="130" zoomScaleNormal="130" workbookViewId="0">
      <selection activeCell="G81" sqref="G81"/>
    </sheetView>
  </sheetViews>
  <sheetFormatPr baseColWidth="10" defaultRowHeight="15.05" x14ac:dyDescent="0.3"/>
  <cols>
    <col min="1" max="1" width="4.88671875" customWidth="1"/>
    <col min="2" max="2" width="11" bestFit="1" customWidth="1"/>
    <col min="3" max="3" width="8.44140625" customWidth="1"/>
    <col min="4" max="5" width="11" bestFit="1" customWidth="1"/>
    <col min="6" max="6" width="11.44140625" customWidth="1"/>
    <col min="7" max="7" width="14.5546875" customWidth="1"/>
    <col min="8" max="8" width="20.6640625" bestFit="1" customWidth="1"/>
    <col min="10" max="10" width="3.6640625" customWidth="1"/>
    <col min="11" max="12" width="11.6640625" bestFit="1" customWidth="1"/>
    <col min="13" max="13" width="17.109375" bestFit="1" customWidth="1"/>
  </cols>
  <sheetData>
    <row r="2" spans="1:13" x14ac:dyDescent="0.3">
      <c r="A2" t="s">
        <v>60</v>
      </c>
    </row>
    <row r="3" spans="1:13" x14ac:dyDescent="0.3">
      <c r="A3" s="3" t="s">
        <v>38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84</v>
      </c>
      <c r="J3" s="3" t="s">
        <v>38</v>
      </c>
      <c r="K3" s="3" t="s">
        <v>86</v>
      </c>
      <c r="L3" s="3" t="s">
        <v>87</v>
      </c>
      <c r="M3" s="3" t="s">
        <v>88</v>
      </c>
    </row>
    <row r="4" spans="1:13" x14ac:dyDescent="0.3">
      <c r="A4" s="3">
        <v>1</v>
      </c>
      <c r="B4" s="4">
        <v>-1</v>
      </c>
      <c r="C4" s="4">
        <v>0</v>
      </c>
      <c r="D4" s="4">
        <f>(B4+C4)/2</f>
        <v>-0.5</v>
      </c>
      <c r="E4" s="4">
        <f>B4^4 - B4 - 1</f>
        <v>1</v>
      </c>
      <c r="F4" s="4">
        <f t="shared" ref="F4:G4" si="0">C4^4 - C4 - 1</f>
        <v>-1</v>
      </c>
      <c r="G4" s="4">
        <f t="shared" si="0"/>
        <v>-0.4375</v>
      </c>
      <c r="H4" s="4">
        <f>(C4-B4)/2</f>
        <v>0.5</v>
      </c>
      <c r="J4" s="5">
        <v>1</v>
      </c>
      <c r="K4" s="4">
        <v>0.5</v>
      </c>
      <c r="L4" s="4">
        <f>-K4^3+1</f>
        <v>0.875</v>
      </c>
      <c r="M4" s="4">
        <f>(L4-K4)/L4</f>
        <v>0.42857142857142855</v>
      </c>
    </row>
    <row r="5" spans="1:13" x14ac:dyDescent="0.3">
      <c r="A5" s="3">
        <v>2</v>
      </c>
      <c r="B5" s="4">
        <f>IF(E4*G4&gt;0,D4,B4)</f>
        <v>-1</v>
      </c>
      <c r="C5" s="4">
        <f t="shared" ref="C5" si="1">IF(E4*G4&lt;0,D4,C4)</f>
        <v>-0.5</v>
      </c>
      <c r="D5" s="4">
        <f t="shared" ref="D5" si="2">(B5+C5)/2</f>
        <v>-0.75</v>
      </c>
      <c r="E5" s="4">
        <f t="shared" ref="E5:E23" si="3">B5^4 - B5 - 1</f>
        <v>1</v>
      </c>
      <c r="F5" s="4">
        <f t="shared" ref="F5:F23" si="4">C5^4 - C5 - 1</f>
        <v>-0.4375</v>
      </c>
      <c r="G5" s="4">
        <f t="shared" ref="G5:G23" si="5">D5^4 - D5 - 1</f>
        <v>6.640625E-2</v>
      </c>
      <c r="H5" s="4">
        <f t="shared" ref="H5" si="6">(C5-B5)/2</f>
        <v>0.25</v>
      </c>
      <c r="J5" s="5">
        <v>2</v>
      </c>
      <c r="K5" s="4">
        <f>L4</f>
        <v>0.875</v>
      </c>
      <c r="L5" s="4">
        <f t="shared" ref="L5:L23" si="7">-K5^3+1</f>
        <v>0.330078125</v>
      </c>
      <c r="M5" s="4">
        <f>(L5-K5)/L5</f>
        <v>-1.650887573964497</v>
      </c>
    </row>
    <row r="6" spans="1:13" x14ac:dyDescent="0.3">
      <c r="A6" s="3">
        <v>3</v>
      </c>
      <c r="B6" s="4">
        <f t="shared" ref="B6:B23" si="8">IF(E5*G5&gt;0,D5,B5)</f>
        <v>-0.75</v>
      </c>
      <c r="C6" s="4">
        <f t="shared" ref="C6:C23" si="9">IF(E5*G5&lt;0,D5,C5)</f>
        <v>-0.5</v>
      </c>
      <c r="D6" s="4">
        <f t="shared" ref="D6:D23" si="10">(B6+C6)/2</f>
        <v>-0.625</v>
      </c>
      <c r="E6" s="4">
        <f t="shared" si="3"/>
        <v>6.640625E-2</v>
      </c>
      <c r="F6" s="4">
        <f t="shared" si="4"/>
        <v>-0.4375</v>
      </c>
      <c r="G6" s="4">
        <f t="shared" si="5"/>
        <v>-0.222412109375</v>
      </c>
      <c r="H6" s="4">
        <f t="shared" ref="H6:H23" si="11">(C6-B6)/2</f>
        <v>0.125</v>
      </c>
      <c r="J6" s="5">
        <v>3</v>
      </c>
      <c r="K6" s="4">
        <f t="shared" ref="K6:K23" si="12">L5</f>
        <v>0.330078125</v>
      </c>
      <c r="L6" s="4">
        <f t="shared" si="7"/>
        <v>0.96403747051954269</v>
      </c>
      <c r="M6" s="4">
        <f t="shared" ref="M6:M23" si="13">(L6-K6)/L6</f>
        <v>0.65760861471275278</v>
      </c>
    </row>
    <row r="7" spans="1:13" x14ac:dyDescent="0.3">
      <c r="A7" s="3">
        <v>4</v>
      </c>
      <c r="B7" s="4">
        <f t="shared" si="8"/>
        <v>-0.75</v>
      </c>
      <c r="C7" s="4">
        <f t="shared" si="9"/>
        <v>-0.625</v>
      </c>
      <c r="D7" s="4">
        <f t="shared" si="10"/>
        <v>-0.6875</v>
      </c>
      <c r="E7" s="4">
        <f t="shared" si="3"/>
        <v>6.640625E-2</v>
      </c>
      <c r="F7" s="4">
        <f t="shared" si="4"/>
        <v>-0.222412109375</v>
      </c>
      <c r="G7" s="4">
        <f t="shared" si="5"/>
        <v>-8.90960693359375E-2</v>
      </c>
      <c r="H7" s="4">
        <f t="shared" si="11"/>
        <v>6.25E-2</v>
      </c>
      <c r="J7" s="5">
        <v>4</v>
      </c>
      <c r="K7" s="4">
        <f t="shared" si="12"/>
        <v>0.96403747051954269</v>
      </c>
      <c r="L7" s="4">
        <f t="shared" si="7"/>
        <v>0.10405418832767743</v>
      </c>
      <c r="M7" s="4">
        <f t="shared" si="13"/>
        <v>-8.2647637352538723</v>
      </c>
    </row>
    <row r="8" spans="1:13" x14ac:dyDescent="0.3">
      <c r="A8" s="3">
        <v>5</v>
      </c>
      <c r="B8" s="4">
        <f t="shared" si="8"/>
        <v>-0.75</v>
      </c>
      <c r="C8" s="4">
        <f t="shared" si="9"/>
        <v>-0.6875</v>
      </c>
      <c r="D8" s="4">
        <f t="shared" si="10"/>
        <v>-0.71875</v>
      </c>
      <c r="E8" s="4">
        <f t="shared" si="3"/>
        <v>6.640625E-2</v>
      </c>
      <c r="F8" s="4">
        <f t="shared" si="4"/>
        <v>-8.90960693359375E-2</v>
      </c>
      <c r="G8" s="4">
        <f t="shared" si="5"/>
        <v>-1.4372825622558594E-2</v>
      </c>
      <c r="H8" s="4">
        <f t="shared" si="11"/>
        <v>3.125E-2</v>
      </c>
      <c r="J8" s="5">
        <v>5</v>
      </c>
      <c r="K8" s="4">
        <f t="shared" si="12"/>
        <v>0.10405418832767743</v>
      </c>
      <c r="L8" s="4">
        <f t="shared" si="7"/>
        <v>0.99887337678083543</v>
      </c>
      <c r="M8" s="4">
        <f t="shared" si="13"/>
        <v>0.89582844958484853</v>
      </c>
    </row>
    <row r="9" spans="1:13" x14ac:dyDescent="0.3">
      <c r="A9" s="3">
        <v>6</v>
      </c>
      <c r="B9" s="4">
        <f t="shared" si="8"/>
        <v>-0.75</v>
      </c>
      <c r="C9" s="4">
        <f t="shared" si="9"/>
        <v>-0.71875</v>
      </c>
      <c r="D9" s="4">
        <f t="shared" si="10"/>
        <v>-0.734375</v>
      </c>
      <c r="E9" s="4">
        <f t="shared" si="3"/>
        <v>6.640625E-2</v>
      </c>
      <c r="F9" s="4">
        <f t="shared" si="4"/>
        <v>-1.4372825622558594E-2</v>
      </c>
      <c r="G9" s="4">
        <f t="shared" si="5"/>
        <v>2.52266526222229E-2</v>
      </c>
      <c r="H9" s="4">
        <f t="shared" si="11"/>
        <v>1.5625E-2</v>
      </c>
      <c r="J9" s="5">
        <v>6</v>
      </c>
      <c r="K9" s="4">
        <f t="shared" si="12"/>
        <v>0.99887337678083543</v>
      </c>
      <c r="L9" s="4">
        <f t="shared" si="7"/>
        <v>3.376063247859995E-3</v>
      </c>
      <c r="M9" s="4">
        <f t="shared" si="13"/>
        <v>-294.86927241780711</v>
      </c>
    </row>
    <row r="10" spans="1:13" x14ac:dyDescent="0.3">
      <c r="A10" s="3">
        <v>7</v>
      </c>
      <c r="B10" s="4">
        <f t="shared" si="8"/>
        <v>-0.734375</v>
      </c>
      <c r="C10" s="4">
        <f t="shared" si="9"/>
        <v>-0.71875</v>
      </c>
      <c r="D10" s="4">
        <f t="shared" si="10"/>
        <v>-0.7265625</v>
      </c>
      <c r="E10" s="4">
        <f t="shared" si="3"/>
        <v>2.52266526222229E-2</v>
      </c>
      <c r="F10" s="4">
        <f t="shared" si="4"/>
        <v>-1.4372825622558594E-2</v>
      </c>
      <c r="G10" s="4">
        <f t="shared" si="5"/>
        <v>5.2335895597934723E-3</v>
      </c>
      <c r="H10" s="4">
        <f t="shared" si="11"/>
        <v>7.8125E-3</v>
      </c>
      <c r="J10" s="5">
        <v>7</v>
      </c>
      <c r="K10" s="4">
        <f t="shared" si="12"/>
        <v>3.376063247859995E-3</v>
      </c>
      <c r="L10" s="4">
        <f t="shared" si="7"/>
        <v>0.99999996152029602</v>
      </c>
      <c r="M10" s="4">
        <f t="shared" si="13"/>
        <v>0.99662393662223003</v>
      </c>
    </row>
    <row r="11" spans="1:13" x14ac:dyDescent="0.3">
      <c r="A11" s="3">
        <v>8</v>
      </c>
      <c r="B11" s="4">
        <f t="shared" si="8"/>
        <v>-0.7265625</v>
      </c>
      <c r="C11" s="4">
        <f t="shared" si="9"/>
        <v>-0.71875</v>
      </c>
      <c r="D11" s="4">
        <f t="shared" si="10"/>
        <v>-0.72265625</v>
      </c>
      <c r="E11" s="4">
        <f t="shared" si="3"/>
        <v>5.2335895597934723E-3</v>
      </c>
      <c r="F11" s="4">
        <f t="shared" si="4"/>
        <v>-1.4372825622558594E-2</v>
      </c>
      <c r="G11" s="4">
        <f t="shared" si="5"/>
        <v>-4.6174300368875265E-3</v>
      </c>
      <c r="H11" s="4">
        <f t="shared" si="11"/>
        <v>3.90625E-3</v>
      </c>
      <c r="J11" s="5">
        <v>8</v>
      </c>
      <c r="K11" s="4">
        <f t="shared" si="12"/>
        <v>0.99999996152029602</v>
      </c>
      <c r="L11" s="4">
        <f t="shared" si="7"/>
        <v>1.1543910749534092E-7</v>
      </c>
      <c r="M11" s="4">
        <f t="shared" si="13"/>
        <v>-8662574.302400494</v>
      </c>
    </row>
    <row r="12" spans="1:13" x14ac:dyDescent="0.3">
      <c r="A12" s="3">
        <v>9</v>
      </c>
      <c r="B12" s="4">
        <f t="shared" si="8"/>
        <v>-0.7265625</v>
      </c>
      <c r="C12" s="4">
        <f t="shared" si="9"/>
        <v>-0.72265625</v>
      </c>
      <c r="D12" s="4">
        <f t="shared" si="10"/>
        <v>-0.724609375</v>
      </c>
      <c r="E12" s="4">
        <f t="shared" si="3"/>
        <v>5.2335895597934723E-3</v>
      </c>
      <c r="F12" s="4">
        <f t="shared" si="4"/>
        <v>-4.6174300368875265E-3</v>
      </c>
      <c r="G12" s="4">
        <f t="shared" si="5"/>
        <v>2.9606210591737181E-4</v>
      </c>
      <c r="H12" s="4">
        <f t="shared" si="11"/>
        <v>1.953125E-3</v>
      </c>
      <c r="J12" s="5">
        <v>9</v>
      </c>
      <c r="K12" s="4">
        <f t="shared" si="12"/>
        <v>1.1543910749534092E-7</v>
      </c>
      <c r="L12" s="4">
        <f t="shared" si="7"/>
        <v>1</v>
      </c>
      <c r="M12" s="4">
        <f t="shared" si="13"/>
        <v>0.9999998845608925</v>
      </c>
    </row>
    <row r="13" spans="1:13" x14ac:dyDescent="0.3">
      <c r="A13" s="3">
        <v>10</v>
      </c>
      <c r="B13" s="4">
        <f t="shared" si="8"/>
        <v>-0.724609375</v>
      </c>
      <c r="C13" s="4">
        <f t="shared" si="9"/>
        <v>-0.72265625</v>
      </c>
      <c r="D13" s="4">
        <f t="shared" si="10"/>
        <v>-0.7236328125</v>
      </c>
      <c r="E13" s="4">
        <f t="shared" si="3"/>
        <v>2.9606210591737181E-4</v>
      </c>
      <c r="F13" s="4">
        <f t="shared" si="4"/>
        <v>-4.6174300368875265E-3</v>
      </c>
      <c r="G13" s="4">
        <f t="shared" si="5"/>
        <v>-2.1636802839566371E-3</v>
      </c>
      <c r="H13" s="4">
        <f t="shared" si="11"/>
        <v>9.765625E-4</v>
      </c>
      <c r="J13" s="5">
        <v>10</v>
      </c>
      <c r="K13" s="4">
        <f t="shared" si="12"/>
        <v>1</v>
      </c>
      <c r="L13" s="4">
        <f t="shared" si="7"/>
        <v>0</v>
      </c>
      <c r="M13" s="4" t="e">
        <f>(L13-K13)/L13</f>
        <v>#DIV/0!</v>
      </c>
    </row>
    <row r="14" spans="1:13" x14ac:dyDescent="0.3">
      <c r="A14" s="3">
        <v>11</v>
      </c>
      <c r="B14" s="4">
        <f t="shared" si="8"/>
        <v>-0.724609375</v>
      </c>
      <c r="C14" s="4">
        <f t="shared" si="9"/>
        <v>-0.7236328125</v>
      </c>
      <c r="D14" s="4">
        <f t="shared" si="10"/>
        <v>-0.72412109375</v>
      </c>
      <c r="E14" s="4">
        <f t="shared" si="3"/>
        <v>2.9606210591737181E-4</v>
      </c>
      <c r="F14" s="4">
        <f t="shared" si="4"/>
        <v>-2.1636802839566371E-3</v>
      </c>
      <c r="G14" s="4">
        <f t="shared" si="5"/>
        <v>-9.3455917971141389E-4</v>
      </c>
      <c r="H14" s="4">
        <f t="shared" si="11"/>
        <v>4.8828125E-4</v>
      </c>
      <c r="J14" s="5">
        <v>11</v>
      </c>
      <c r="K14" s="4">
        <f t="shared" si="12"/>
        <v>0</v>
      </c>
      <c r="L14" s="4">
        <f t="shared" si="7"/>
        <v>1</v>
      </c>
      <c r="M14" s="4">
        <f t="shared" si="13"/>
        <v>1</v>
      </c>
    </row>
    <row r="15" spans="1:13" x14ac:dyDescent="0.3">
      <c r="A15" s="3">
        <v>12</v>
      </c>
      <c r="B15" s="4">
        <f t="shared" si="8"/>
        <v>-0.724609375</v>
      </c>
      <c r="C15" s="4">
        <f t="shared" si="9"/>
        <v>-0.72412109375</v>
      </c>
      <c r="D15" s="4">
        <f t="shared" si="10"/>
        <v>-0.724365234375</v>
      </c>
      <c r="E15" s="4">
        <f t="shared" si="3"/>
        <v>2.9606210591737181E-4</v>
      </c>
      <c r="F15" s="4">
        <f t="shared" si="4"/>
        <v>-9.3455917971141389E-4</v>
      </c>
      <c r="G15" s="4">
        <f t="shared" si="5"/>
        <v>-3.1943618602880974E-4</v>
      </c>
      <c r="H15" s="4">
        <f t="shared" si="11"/>
        <v>2.44140625E-4</v>
      </c>
      <c r="J15" s="5">
        <v>12</v>
      </c>
      <c r="K15" s="4">
        <f t="shared" si="12"/>
        <v>1</v>
      </c>
      <c r="L15" s="4">
        <f t="shared" si="7"/>
        <v>0</v>
      </c>
      <c r="M15" s="4" t="e">
        <f t="shared" si="13"/>
        <v>#DIV/0!</v>
      </c>
    </row>
    <row r="16" spans="1:13" x14ac:dyDescent="0.3">
      <c r="A16" s="3">
        <v>13</v>
      </c>
      <c r="B16" s="4">
        <f t="shared" si="8"/>
        <v>-0.724609375</v>
      </c>
      <c r="C16" s="4">
        <f t="shared" si="9"/>
        <v>-0.724365234375</v>
      </c>
      <c r="D16" s="4">
        <f t="shared" si="10"/>
        <v>-0.7244873046875</v>
      </c>
      <c r="E16" s="4">
        <f t="shared" si="3"/>
        <v>2.9606210591737181E-4</v>
      </c>
      <c r="F16" s="4">
        <f t="shared" si="4"/>
        <v>-3.1943618602880974E-4</v>
      </c>
      <c r="G16" s="4">
        <f t="shared" si="5"/>
        <v>-1.1733968150684504E-5</v>
      </c>
      <c r="H16" s="4">
        <f t="shared" si="11"/>
        <v>1.220703125E-4</v>
      </c>
      <c r="J16" s="5">
        <v>13</v>
      </c>
      <c r="K16" s="4">
        <f t="shared" si="12"/>
        <v>0</v>
      </c>
      <c r="L16" s="4">
        <f t="shared" si="7"/>
        <v>1</v>
      </c>
      <c r="M16" s="4">
        <f t="shared" si="13"/>
        <v>1</v>
      </c>
    </row>
    <row r="17" spans="1:13" x14ac:dyDescent="0.3">
      <c r="A17" s="3">
        <v>14</v>
      </c>
      <c r="B17" s="4">
        <f t="shared" si="8"/>
        <v>-0.724609375</v>
      </c>
      <c r="C17" s="4">
        <f t="shared" si="9"/>
        <v>-0.7244873046875</v>
      </c>
      <c r="D17" s="4">
        <f t="shared" si="10"/>
        <v>-0.72454833984375</v>
      </c>
      <c r="E17" s="4">
        <f t="shared" si="3"/>
        <v>2.9606210591737181E-4</v>
      </c>
      <c r="F17" s="4">
        <f t="shared" si="4"/>
        <v>-1.1733968150684504E-5</v>
      </c>
      <c r="G17" s="4">
        <f t="shared" si="5"/>
        <v>1.4215233488279466E-4</v>
      </c>
      <c r="H17" s="4">
        <f t="shared" si="11"/>
        <v>6.103515625E-5</v>
      </c>
      <c r="J17" s="5">
        <v>14</v>
      </c>
      <c r="K17" s="4">
        <f t="shared" si="12"/>
        <v>1</v>
      </c>
      <c r="L17" s="4">
        <f t="shared" si="7"/>
        <v>0</v>
      </c>
      <c r="M17" s="4" t="e">
        <f t="shared" si="13"/>
        <v>#DIV/0!</v>
      </c>
    </row>
    <row r="18" spans="1:13" x14ac:dyDescent="0.3">
      <c r="A18" s="3">
        <v>15</v>
      </c>
      <c r="B18" s="4">
        <f t="shared" si="8"/>
        <v>-0.72454833984375</v>
      </c>
      <c r="C18" s="4">
        <f t="shared" si="9"/>
        <v>-0.7244873046875</v>
      </c>
      <c r="D18" s="4">
        <f t="shared" si="10"/>
        <v>-0.724517822265625</v>
      </c>
      <c r="E18" s="4">
        <f t="shared" si="3"/>
        <v>1.4215233488279466E-4</v>
      </c>
      <c r="F18" s="4">
        <f t="shared" si="4"/>
        <v>-1.1733968150684504E-5</v>
      </c>
      <c r="G18" s="4">
        <f t="shared" si="5"/>
        <v>6.520625011297021E-5</v>
      </c>
      <c r="H18" s="4">
        <f t="shared" si="11"/>
        <v>3.0517578125E-5</v>
      </c>
      <c r="J18" s="5">
        <v>15</v>
      </c>
      <c r="K18" s="4">
        <f t="shared" si="12"/>
        <v>0</v>
      </c>
      <c r="L18" s="4">
        <f t="shared" si="7"/>
        <v>1</v>
      </c>
      <c r="M18" s="4">
        <f t="shared" si="13"/>
        <v>1</v>
      </c>
    </row>
    <row r="19" spans="1:13" x14ac:dyDescent="0.3">
      <c r="A19" s="3">
        <v>16</v>
      </c>
      <c r="B19" s="4">
        <f t="shared" si="8"/>
        <v>-0.724517822265625</v>
      </c>
      <c r="C19" s="4">
        <f t="shared" si="9"/>
        <v>-0.7244873046875</v>
      </c>
      <c r="D19" s="4">
        <f t="shared" si="10"/>
        <v>-0.7245025634765625</v>
      </c>
      <c r="E19" s="4">
        <f t="shared" si="3"/>
        <v>6.520625011297021E-5</v>
      </c>
      <c r="F19" s="4">
        <f t="shared" si="4"/>
        <v>-1.1733968150684504E-5</v>
      </c>
      <c r="G19" s="4">
        <f t="shared" si="5"/>
        <v>2.6735407698819103E-5</v>
      </c>
      <c r="H19" s="4">
        <f t="shared" si="11"/>
        <v>1.52587890625E-5</v>
      </c>
      <c r="J19" s="5">
        <v>16</v>
      </c>
      <c r="K19" s="4">
        <f t="shared" si="12"/>
        <v>1</v>
      </c>
      <c r="L19" s="4">
        <f t="shared" si="7"/>
        <v>0</v>
      </c>
      <c r="M19" s="4" t="e">
        <f t="shared" si="13"/>
        <v>#DIV/0!</v>
      </c>
    </row>
    <row r="20" spans="1:13" x14ac:dyDescent="0.3">
      <c r="A20" s="3">
        <v>17</v>
      </c>
      <c r="B20" s="4">
        <f t="shared" si="8"/>
        <v>-0.7245025634765625</v>
      </c>
      <c r="C20" s="4">
        <f t="shared" si="9"/>
        <v>-0.7244873046875</v>
      </c>
      <c r="D20" s="4">
        <f t="shared" si="10"/>
        <v>-0.72449493408203125</v>
      </c>
      <c r="E20" s="4">
        <f t="shared" si="3"/>
        <v>2.6735407698819103E-5</v>
      </c>
      <c r="F20" s="4">
        <f t="shared" si="4"/>
        <v>-1.1733968150684504E-5</v>
      </c>
      <c r="G20" s="4">
        <f t="shared" si="5"/>
        <v>7.5005364572611199E-6</v>
      </c>
      <c r="H20" s="4">
        <f t="shared" si="11"/>
        <v>7.62939453125E-6</v>
      </c>
      <c r="J20" s="5">
        <v>17</v>
      </c>
      <c r="K20" s="4">
        <f t="shared" si="12"/>
        <v>0</v>
      </c>
      <c r="L20" s="4">
        <f t="shared" si="7"/>
        <v>1</v>
      </c>
      <c r="M20" s="4">
        <f t="shared" si="13"/>
        <v>1</v>
      </c>
    </row>
    <row r="21" spans="1:13" x14ac:dyDescent="0.3">
      <c r="A21" s="3">
        <v>18</v>
      </c>
      <c r="B21" s="4">
        <f t="shared" si="8"/>
        <v>-0.72449493408203125</v>
      </c>
      <c r="C21" s="4">
        <f t="shared" si="9"/>
        <v>-0.7244873046875</v>
      </c>
      <c r="D21" s="4">
        <f t="shared" si="10"/>
        <v>-0.72449111938476563</v>
      </c>
      <c r="E21" s="4">
        <f t="shared" si="3"/>
        <v>7.5005364572611199E-6</v>
      </c>
      <c r="F21" s="4">
        <f t="shared" si="4"/>
        <v>-1.1733968150684504E-5</v>
      </c>
      <c r="G21" s="4">
        <f t="shared" si="5"/>
        <v>-2.1167616753858809E-6</v>
      </c>
      <c r="H21" s="4">
        <f t="shared" si="11"/>
        <v>3.814697265625E-6</v>
      </c>
      <c r="J21" s="5">
        <v>18</v>
      </c>
      <c r="K21" s="4">
        <f t="shared" si="12"/>
        <v>1</v>
      </c>
      <c r="L21" s="4">
        <f t="shared" si="7"/>
        <v>0</v>
      </c>
      <c r="M21" s="4" t="e">
        <f t="shared" si="13"/>
        <v>#DIV/0!</v>
      </c>
    </row>
    <row r="22" spans="1:13" x14ac:dyDescent="0.3">
      <c r="A22" s="3">
        <v>19</v>
      </c>
      <c r="B22" s="4">
        <f t="shared" si="8"/>
        <v>-0.72449493408203125</v>
      </c>
      <c r="C22" s="4">
        <f t="shared" si="9"/>
        <v>-0.72449111938476563</v>
      </c>
      <c r="D22" s="4">
        <f t="shared" si="10"/>
        <v>-0.72449302673339844</v>
      </c>
      <c r="E22" s="4">
        <f t="shared" si="3"/>
        <v>7.5005364572611199E-6</v>
      </c>
      <c r="F22" s="4">
        <f t="shared" si="4"/>
        <v>-2.1167616753858809E-6</v>
      </c>
      <c r="G22" s="4">
        <f t="shared" si="5"/>
        <v>2.6918759337135612E-6</v>
      </c>
      <c r="H22" s="4">
        <f t="shared" si="11"/>
        <v>1.9073486328125E-6</v>
      </c>
      <c r="J22" s="5">
        <v>19</v>
      </c>
      <c r="K22" s="4">
        <f t="shared" si="12"/>
        <v>0</v>
      </c>
      <c r="L22" s="4">
        <f t="shared" si="7"/>
        <v>1</v>
      </c>
      <c r="M22" s="4">
        <f t="shared" si="13"/>
        <v>1</v>
      </c>
    </row>
    <row r="23" spans="1:13" x14ac:dyDescent="0.3">
      <c r="A23" s="3">
        <v>20</v>
      </c>
      <c r="B23" s="4">
        <f t="shared" si="8"/>
        <v>-0.72449302673339844</v>
      </c>
      <c r="C23" s="4">
        <f t="shared" si="9"/>
        <v>-0.72449111938476563</v>
      </c>
      <c r="D23" s="4">
        <f t="shared" si="10"/>
        <v>-0.72449207305908203</v>
      </c>
      <c r="E23" s="4">
        <f t="shared" si="3"/>
        <v>2.6918759337135612E-6</v>
      </c>
      <c r="F23" s="4">
        <f t="shared" si="4"/>
        <v>-2.1167616753858809E-6</v>
      </c>
      <c r="G23" s="4">
        <f t="shared" si="5"/>
        <v>2.8755426484394775E-7</v>
      </c>
      <c r="H23" s="4">
        <f t="shared" si="11"/>
        <v>9.5367431640625E-7</v>
      </c>
      <c r="J23" s="5">
        <v>20</v>
      </c>
      <c r="K23" s="4">
        <f t="shared" si="12"/>
        <v>1</v>
      </c>
      <c r="L23" s="4">
        <f t="shared" si="7"/>
        <v>0</v>
      </c>
      <c r="M23" s="4" t="e">
        <f t="shared" si="13"/>
        <v>#DIV/0!</v>
      </c>
    </row>
    <row r="25" spans="1:13" x14ac:dyDescent="0.3">
      <c r="A25" s="3" t="s">
        <v>38</v>
      </c>
      <c r="B25" s="3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84</v>
      </c>
    </row>
    <row r="26" spans="1:13" x14ac:dyDescent="0.3">
      <c r="A26" s="3">
        <v>1</v>
      </c>
      <c r="B26" s="4">
        <v>1</v>
      </c>
      <c r="C26" s="4">
        <v>2</v>
      </c>
      <c r="D26" s="4">
        <f>(B26+C26)/2</f>
        <v>1.5</v>
      </c>
      <c r="E26" s="4">
        <f>B26^4 - B26 - 1</f>
        <v>-1</v>
      </c>
      <c r="F26" s="4">
        <f t="shared" ref="F26:G26" si="14">C26^4 - C26 - 1</f>
        <v>13</v>
      </c>
      <c r="G26" s="4">
        <f t="shared" si="14"/>
        <v>2.5625</v>
      </c>
      <c r="H26" s="4">
        <f>(C26-B26)/2</f>
        <v>0.5</v>
      </c>
    </row>
    <row r="27" spans="1:13" x14ac:dyDescent="0.3">
      <c r="A27" s="3">
        <v>2</v>
      </c>
      <c r="B27" s="4">
        <f>IF(E26*G26&gt;0,D26,B26)</f>
        <v>1</v>
      </c>
      <c r="C27" s="4">
        <f t="shared" ref="C27:C45" si="15">IF(E26*G26&lt;0,D26,C26)</f>
        <v>1.5</v>
      </c>
      <c r="D27" s="4">
        <f t="shared" ref="D27:D45" si="16">(B27+C27)/2</f>
        <v>1.25</v>
      </c>
      <c r="E27" s="4">
        <f t="shared" ref="E27:E45" si="17">B27^4 - B27 - 1</f>
        <v>-1</v>
      </c>
      <c r="F27" s="4">
        <f t="shared" ref="F27:F45" si="18">C27^4 - C27 - 1</f>
        <v>2.5625</v>
      </c>
      <c r="G27" s="4">
        <f t="shared" ref="G27:G45" si="19">D27^4 - D27 - 1</f>
        <v>0.19140625</v>
      </c>
      <c r="H27" s="4">
        <f t="shared" ref="H27:H45" si="20">(C27-B27)/2</f>
        <v>0.25</v>
      </c>
    </row>
    <row r="28" spans="1:13" x14ac:dyDescent="0.3">
      <c r="A28" s="3">
        <v>3</v>
      </c>
      <c r="B28" s="4">
        <f t="shared" ref="B28:B45" si="21">IF(E27*G27&gt;0,D27,B27)</f>
        <v>1</v>
      </c>
      <c r="C28" s="4">
        <f t="shared" si="15"/>
        <v>1.25</v>
      </c>
      <c r="D28" s="4">
        <f t="shared" si="16"/>
        <v>1.125</v>
      </c>
      <c r="E28" s="4">
        <f t="shared" si="17"/>
        <v>-1</v>
      </c>
      <c r="F28" s="4">
        <f t="shared" si="18"/>
        <v>0.19140625</v>
      </c>
      <c r="G28" s="4">
        <f t="shared" si="19"/>
        <v>-0.523193359375</v>
      </c>
      <c r="H28" s="4">
        <f t="shared" si="20"/>
        <v>0.125</v>
      </c>
    </row>
    <row r="29" spans="1:13" x14ac:dyDescent="0.3">
      <c r="A29" s="3">
        <v>4</v>
      </c>
      <c r="B29" s="4">
        <f t="shared" si="21"/>
        <v>1.125</v>
      </c>
      <c r="C29" s="4">
        <f t="shared" si="15"/>
        <v>1.25</v>
      </c>
      <c r="D29" s="4">
        <f t="shared" si="16"/>
        <v>1.1875</v>
      </c>
      <c r="E29" s="4">
        <f t="shared" si="17"/>
        <v>-0.523193359375</v>
      </c>
      <c r="F29" s="4">
        <f t="shared" si="18"/>
        <v>0.19140625</v>
      </c>
      <c r="G29" s="4">
        <f t="shared" si="19"/>
        <v>-0.1989593505859375</v>
      </c>
      <c r="H29" s="4">
        <f t="shared" si="20"/>
        <v>6.25E-2</v>
      </c>
    </row>
    <row r="30" spans="1:13" x14ac:dyDescent="0.3">
      <c r="A30" s="3">
        <v>5</v>
      </c>
      <c r="B30" s="4">
        <f t="shared" si="21"/>
        <v>1.1875</v>
      </c>
      <c r="C30" s="4">
        <f t="shared" si="15"/>
        <v>1.25</v>
      </c>
      <c r="D30" s="4">
        <f t="shared" si="16"/>
        <v>1.21875</v>
      </c>
      <c r="E30" s="4">
        <f t="shared" si="17"/>
        <v>-0.1989593505859375</v>
      </c>
      <c r="F30" s="4">
        <f t="shared" si="18"/>
        <v>0.19140625</v>
      </c>
      <c r="G30" s="4">
        <f t="shared" si="19"/>
        <v>-1.2480735778808594E-2</v>
      </c>
      <c r="H30" s="4">
        <f t="shared" si="20"/>
        <v>3.125E-2</v>
      </c>
    </row>
    <row r="31" spans="1:13" x14ac:dyDescent="0.3">
      <c r="A31" s="3">
        <v>6</v>
      </c>
      <c r="B31" s="4">
        <f t="shared" si="21"/>
        <v>1.21875</v>
      </c>
      <c r="C31" s="4">
        <f t="shared" si="15"/>
        <v>1.25</v>
      </c>
      <c r="D31" s="4">
        <f t="shared" si="16"/>
        <v>1.234375</v>
      </c>
      <c r="E31" s="4">
        <f t="shared" si="17"/>
        <v>-1.2480735778808594E-2</v>
      </c>
      <c r="F31" s="4">
        <f t="shared" si="18"/>
        <v>0.19140625</v>
      </c>
      <c r="G31" s="4">
        <f t="shared" si="19"/>
        <v>8.723074197769165E-2</v>
      </c>
      <c r="H31" s="4">
        <f t="shared" si="20"/>
        <v>1.5625E-2</v>
      </c>
    </row>
    <row r="32" spans="1:13" x14ac:dyDescent="0.3">
      <c r="A32" s="3">
        <v>7</v>
      </c>
      <c r="B32" s="4">
        <f t="shared" si="21"/>
        <v>1.21875</v>
      </c>
      <c r="C32" s="4">
        <f t="shared" si="15"/>
        <v>1.234375</v>
      </c>
      <c r="D32" s="4">
        <f t="shared" si="16"/>
        <v>1.2265625</v>
      </c>
      <c r="E32" s="4">
        <f t="shared" si="17"/>
        <v>-1.2480735778808594E-2</v>
      </c>
      <c r="F32" s="4">
        <f t="shared" si="18"/>
        <v>8.723074197769165E-2</v>
      </c>
      <c r="G32" s="4">
        <f t="shared" si="19"/>
        <v>3.6824051290750504E-2</v>
      </c>
      <c r="H32" s="4">
        <f t="shared" si="20"/>
        <v>7.8125E-3</v>
      </c>
    </row>
    <row r="33" spans="1:8" x14ac:dyDescent="0.3">
      <c r="A33" s="3">
        <v>8</v>
      </c>
      <c r="B33" s="4">
        <f t="shared" si="21"/>
        <v>1.21875</v>
      </c>
      <c r="C33" s="4">
        <f t="shared" si="15"/>
        <v>1.2265625</v>
      </c>
      <c r="D33" s="4">
        <f t="shared" si="16"/>
        <v>1.22265625</v>
      </c>
      <c r="E33" s="4">
        <f t="shared" si="17"/>
        <v>-1.2480735778808594E-2</v>
      </c>
      <c r="F33" s="4">
        <f t="shared" si="18"/>
        <v>3.6824051290750504E-2</v>
      </c>
      <c r="G33" s="4">
        <f t="shared" si="19"/>
        <v>1.2034796411171556E-2</v>
      </c>
      <c r="H33" s="4">
        <f t="shared" si="20"/>
        <v>3.90625E-3</v>
      </c>
    </row>
    <row r="34" spans="1:8" x14ac:dyDescent="0.3">
      <c r="A34" s="3">
        <v>9</v>
      </c>
      <c r="B34" s="4">
        <f t="shared" si="21"/>
        <v>1.21875</v>
      </c>
      <c r="C34" s="4">
        <f t="shared" si="15"/>
        <v>1.22265625</v>
      </c>
      <c r="D34" s="4">
        <f t="shared" si="16"/>
        <v>1.220703125</v>
      </c>
      <c r="E34" s="4">
        <f t="shared" si="17"/>
        <v>-1.2480735778808594E-2</v>
      </c>
      <c r="F34" s="4">
        <f t="shared" si="18"/>
        <v>1.2034796411171556E-2</v>
      </c>
      <c r="G34" s="4">
        <f t="shared" si="19"/>
        <v>-2.5707574968691915E-4</v>
      </c>
      <c r="H34" s="4">
        <f t="shared" si="20"/>
        <v>1.953125E-3</v>
      </c>
    </row>
    <row r="35" spans="1:8" x14ac:dyDescent="0.3">
      <c r="A35" s="3">
        <v>10</v>
      </c>
      <c r="B35" s="4">
        <f t="shared" si="21"/>
        <v>1.220703125</v>
      </c>
      <c r="C35" s="4">
        <f t="shared" si="15"/>
        <v>1.22265625</v>
      </c>
      <c r="D35" s="4">
        <f t="shared" si="16"/>
        <v>1.2216796875</v>
      </c>
      <c r="E35" s="4">
        <f t="shared" si="17"/>
        <v>-2.5707574968691915E-4</v>
      </c>
      <c r="F35" s="4">
        <f t="shared" si="18"/>
        <v>1.2034796411171556E-2</v>
      </c>
      <c r="G35" s="4">
        <f t="shared" si="19"/>
        <v>5.8803201691262075E-3</v>
      </c>
      <c r="H35" s="4">
        <f t="shared" si="20"/>
        <v>9.765625E-4</v>
      </c>
    </row>
    <row r="36" spans="1:8" x14ac:dyDescent="0.3">
      <c r="A36" s="3">
        <v>11</v>
      </c>
      <c r="B36" s="4">
        <f t="shared" si="21"/>
        <v>1.220703125</v>
      </c>
      <c r="C36" s="4">
        <f t="shared" si="15"/>
        <v>1.2216796875</v>
      </c>
      <c r="D36" s="4">
        <f t="shared" si="16"/>
        <v>1.22119140625</v>
      </c>
      <c r="E36" s="4">
        <f t="shared" si="17"/>
        <v>-2.5707574968691915E-4</v>
      </c>
      <c r="F36" s="4">
        <f t="shared" si="18"/>
        <v>5.8803201691262075E-3</v>
      </c>
      <c r="G36" s="4">
        <f t="shared" si="19"/>
        <v>2.8094888758118941E-3</v>
      </c>
      <c r="H36" s="4">
        <f t="shared" si="20"/>
        <v>4.8828125E-4</v>
      </c>
    </row>
    <row r="37" spans="1:8" x14ac:dyDescent="0.3">
      <c r="A37" s="3">
        <v>12</v>
      </c>
      <c r="B37" s="4">
        <f t="shared" si="21"/>
        <v>1.220703125</v>
      </c>
      <c r="C37" s="4">
        <f t="shared" si="15"/>
        <v>1.22119140625</v>
      </c>
      <c r="D37" s="4">
        <f t="shared" si="16"/>
        <v>1.220947265625</v>
      </c>
      <c r="E37" s="4">
        <f t="shared" si="17"/>
        <v>-2.5707574968691915E-4</v>
      </c>
      <c r="F37" s="4">
        <f t="shared" si="18"/>
        <v>2.8094888758118941E-3</v>
      </c>
      <c r="G37" s="4">
        <f t="shared" si="19"/>
        <v>1.2756734428229777E-3</v>
      </c>
      <c r="H37" s="4">
        <f t="shared" si="20"/>
        <v>2.44140625E-4</v>
      </c>
    </row>
    <row r="38" spans="1:8" x14ac:dyDescent="0.3">
      <c r="A38" s="3">
        <v>13</v>
      </c>
      <c r="B38" s="4">
        <f t="shared" si="21"/>
        <v>1.220703125</v>
      </c>
      <c r="C38" s="4">
        <f t="shared" si="15"/>
        <v>1.220947265625</v>
      </c>
      <c r="D38" s="4">
        <f t="shared" si="16"/>
        <v>1.2208251953125</v>
      </c>
      <c r="E38" s="4">
        <f t="shared" si="17"/>
        <v>-2.5707574968691915E-4</v>
      </c>
      <c r="F38" s="4">
        <f t="shared" si="18"/>
        <v>1.2756734428229777E-3</v>
      </c>
      <c r="G38" s="4">
        <f t="shared" si="19"/>
        <v>5.091655931579453E-4</v>
      </c>
      <c r="H38" s="4">
        <f t="shared" si="20"/>
        <v>1.220703125E-4</v>
      </c>
    </row>
    <row r="39" spans="1:8" x14ac:dyDescent="0.3">
      <c r="A39" s="3">
        <v>14</v>
      </c>
      <c r="B39" s="4">
        <f t="shared" si="21"/>
        <v>1.220703125</v>
      </c>
      <c r="C39" s="4">
        <f t="shared" si="15"/>
        <v>1.2208251953125</v>
      </c>
      <c r="D39" s="4">
        <f t="shared" si="16"/>
        <v>1.22076416015625</v>
      </c>
      <c r="E39" s="4">
        <f t="shared" si="17"/>
        <v>-2.5707574968691915E-4</v>
      </c>
      <c r="F39" s="4">
        <f t="shared" si="18"/>
        <v>5.091655931579453E-4</v>
      </c>
      <c r="G39" s="4">
        <f t="shared" si="19"/>
        <v>1.2601161171410524E-4</v>
      </c>
      <c r="H39" s="4">
        <f t="shared" si="20"/>
        <v>6.103515625E-5</v>
      </c>
    </row>
    <row r="40" spans="1:8" x14ac:dyDescent="0.3">
      <c r="A40" s="3">
        <v>15</v>
      </c>
      <c r="B40" s="4">
        <f t="shared" si="21"/>
        <v>1.220703125</v>
      </c>
      <c r="C40" s="4">
        <f t="shared" si="15"/>
        <v>1.22076416015625</v>
      </c>
      <c r="D40" s="4">
        <f t="shared" si="16"/>
        <v>1.220733642578125</v>
      </c>
      <c r="E40" s="4">
        <f t="shared" si="17"/>
        <v>-2.5707574968691915E-4</v>
      </c>
      <c r="F40" s="4">
        <f t="shared" si="18"/>
        <v>1.2601161171410524E-4</v>
      </c>
      <c r="G40" s="4">
        <f t="shared" si="19"/>
        <v>-6.5540396075203233E-5</v>
      </c>
      <c r="H40" s="4">
        <f t="shared" si="20"/>
        <v>3.0517578125E-5</v>
      </c>
    </row>
    <row r="41" spans="1:8" x14ac:dyDescent="0.3">
      <c r="A41" s="3">
        <v>16</v>
      </c>
      <c r="B41" s="4">
        <f t="shared" si="21"/>
        <v>1.220733642578125</v>
      </c>
      <c r="C41" s="4">
        <f t="shared" si="15"/>
        <v>1.22076416015625</v>
      </c>
      <c r="D41" s="4">
        <f t="shared" si="16"/>
        <v>1.2207489013671875</v>
      </c>
      <c r="E41" s="4">
        <f t="shared" si="17"/>
        <v>-6.5540396075203233E-5</v>
      </c>
      <c r="F41" s="4">
        <f t="shared" si="18"/>
        <v>1.2601161171410524E-4</v>
      </c>
      <c r="G41" s="4">
        <f t="shared" si="19"/>
        <v>3.0233525995182475E-5</v>
      </c>
      <c r="H41" s="4">
        <f t="shared" si="20"/>
        <v>1.52587890625E-5</v>
      </c>
    </row>
    <row r="42" spans="1:8" x14ac:dyDescent="0.3">
      <c r="A42" s="3">
        <v>17</v>
      </c>
      <c r="B42" s="4">
        <f t="shared" si="21"/>
        <v>1.220733642578125</v>
      </c>
      <c r="C42" s="4">
        <f t="shared" si="15"/>
        <v>1.2207489013671875</v>
      </c>
      <c r="D42" s="4">
        <f t="shared" si="16"/>
        <v>1.2207412719726563</v>
      </c>
      <c r="E42" s="4">
        <f t="shared" si="17"/>
        <v>-6.5540396075203233E-5</v>
      </c>
      <c r="F42" s="4">
        <f t="shared" si="18"/>
        <v>3.0233525995182475E-5</v>
      </c>
      <c r="G42" s="4">
        <f t="shared" si="19"/>
        <v>-1.7653955489915774E-5</v>
      </c>
      <c r="H42" s="4">
        <f t="shared" si="20"/>
        <v>7.62939453125E-6</v>
      </c>
    </row>
    <row r="43" spans="1:8" x14ac:dyDescent="0.3">
      <c r="A43" s="3">
        <v>18</v>
      </c>
      <c r="B43" s="4">
        <f t="shared" si="21"/>
        <v>1.2207412719726563</v>
      </c>
      <c r="C43" s="4">
        <f t="shared" si="15"/>
        <v>1.2207489013671875</v>
      </c>
      <c r="D43" s="4">
        <f t="shared" si="16"/>
        <v>1.2207450866699219</v>
      </c>
      <c r="E43" s="4">
        <f t="shared" si="17"/>
        <v>-1.7653955489915774E-5</v>
      </c>
      <c r="F43" s="4">
        <f t="shared" si="18"/>
        <v>3.0233525995182475E-5</v>
      </c>
      <c r="G43" s="4">
        <f t="shared" si="19"/>
        <v>6.2896551393798461E-6</v>
      </c>
      <c r="H43" s="4">
        <f t="shared" si="20"/>
        <v>3.814697265625E-6</v>
      </c>
    </row>
    <row r="44" spans="1:8" x14ac:dyDescent="0.3">
      <c r="A44" s="3">
        <v>19</v>
      </c>
      <c r="B44" s="4">
        <f t="shared" si="21"/>
        <v>1.2207412719726563</v>
      </c>
      <c r="C44" s="4">
        <f t="shared" si="15"/>
        <v>1.2207450866699219</v>
      </c>
      <c r="D44" s="4">
        <f t="shared" si="16"/>
        <v>1.2207431793212891</v>
      </c>
      <c r="E44" s="4">
        <f t="shared" si="17"/>
        <v>-1.7653955489915774E-5</v>
      </c>
      <c r="F44" s="4">
        <f t="shared" si="18"/>
        <v>6.2896551393798461E-6</v>
      </c>
      <c r="G44" s="4">
        <f t="shared" si="19"/>
        <v>-5.6821827034703176E-6</v>
      </c>
      <c r="H44" s="4">
        <f t="shared" si="20"/>
        <v>1.9073486328125E-6</v>
      </c>
    </row>
    <row r="45" spans="1:8" x14ac:dyDescent="0.3">
      <c r="A45" s="3">
        <v>20</v>
      </c>
      <c r="B45" s="4">
        <f t="shared" si="21"/>
        <v>1.2207431793212891</v>
      </c>
      <c r="C45" s="4">
        <f t="shared" si="15"/>
        <v>1.2207450866699219</v>
      </c>
      <c r="D45" s="4">
        <f t="shared" si="16"/>
        <v>1.2207441329956055</v>
      </c>
      <c r="E45" s="4">
        <f t="shared" si="17"/>
        <v>-5.6821827034703176E-6</v>
      </c>
      <c r="F45" s="4">
        <f t="shared" si="18"/>
        <v>6.2896551393798461E-6</v>
      </c>
      <c r="G45" s="4">
        <f t="shared" si="19"/>
        <v>3.0372808579315347E-7</v>
      </c>
      <c r="H45" s="4">
        <f t="shared" si="20"/>
        <v>9.5367431640625E-7</v>
      </c>
    </row>
    <row r="49" spans="1:8" x14ac:dyDescent="0.3">
      <c r="A49" s="3" t="s">
        <v>38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85</v>
      </c>
    </row>
    <row r="50" spans="1:8" x14ac:dyDescent="0.3">
      <c r="A50" s="3">
        <v>1</v>
      </c>
      <c r="B50" s="4">
        <v>1</v>
      </c>
      <c r="C50" s="4">
        <v>2</v>
      </c>
      <c r="D50" s="4">
        <f>(B50+C50)/2</f>
        <v>1.5</v>
      </c>
      <c r="E50" s="4">
        <f>B50^4 + 4*B50 ^2- 10</f>
        <v>-5</v>
      </c>
      <c r="F50" s="4">
        <f t="shared" ref="F50:G50" si="22">C50^4 + 4*C50 ^2- 10</f>
        <v>22</v>
      </c>
      <c r="G50" s="4">
        <f t="shared" si="22"/>
        <v>4.0625</v>
      </c>
      <c r="H50" s="4">
        <f>(C50-B50)/2</f>
        <v>0.5</v>
      </c>
    </row>
    <row r="51" spans="1:8" x14ac:dyDescent="0.3">
      <c r="A51" s="3">
        <v>2</v>
      </c>
      <c r="B51" s="4">
        <f>IF(E50*G50&gt;0,D50,B50)</f>
        <v>1</v>
      </c>
      <c r="C51" s="4">
        <f t="shared" ref="C51:C66" si="23">IF(E50*G50&lt;0,D50,C50)</f>
        <v>1.5</v>
      </c>
      <c r="D51" s="4">
        <f t="shared" ref="D51:D66" si="24">(B51+C51)/2</f>
        <v>1.25</v>
      </c>
      <c r="E51" s="4">
        <f t="shared" ref="E51:E66" si="25">B51^4 + 4*B51 ^2- 10</f>
        <v>-5</v>
      </c>
      <c r="F51" s="4">
        <f t="shared" ref="F51:F66" si="26">C51^4 + 4*C51 ^2- 10</f>
        <v>4.0625</v>
      </c>
      <c r="G51" s="4">
        <f t="shared" ref="G51:G66" si="27">D51^4 + 4*D51 ^2- 10</f>
        <v>-1.30859375</v>
      </c>
      <c r="H51" s="4">
        <f t="shared" ref="H51:H66" si="28">(C51-B51)/2</f>
        <v>0.25</v>
      </c>
    </row>
    <row r="52" spans="1:8" x14ac:dyDescent="0.3">
      <c r="A52" s="3">
        <v>3</v>
      </c>
      <c r="B52" s="4">
        <f t="shared" ref="B52:B66" si="29">IF(E51*G51&gt;0,D51,B51)</f>
        <v>1.25</v>
      </c>
      <c r="C52" s="4">
        <f t="shared" si="23"/>
        <v>1.5</v>
      </c>
      <c r="D52" s="4">
        <f t="shared" si="24"/>
        <v>1.375</v>
      </c>
      <c r="E52" s="4">
        <f t="shared" si="25"/>
        <v>-1.30859375</v>
      </c>
      <c r="F52" s="4">
        <f t="shared" si="26"/>
        <v>4.0625</v>
      </c>
      <c r="G52" s="4">
        <f t="shared" si="27"/>
        <v>1.136962890625</v>
      </c>
      <c r="H52" s="4">
        <f t="shared" si="28"/>
        <v>0.125</v>
      </c>
    </row>
    <row r="53" spans="1:8" x14ac:dyDescent="0.3">
      <c r="A53" s="3">
        <v>4</v>
      </c>
      <c r="B53" s="4">
        <f t="shared" si="29"/>
        <v>1.25</v>
      </c>
      <c r="C53" s="4">
        <f t="shared" si="23"/>
        <v>1.375</v>
      </c>
      <c r="D53" s="4">
        <f t="shared" si="24"/>
        <v>1.3125</v>
      </c>
      <c r="E53" s="4">
        <f t="shared" si="25"/>
        <v>-1.30859375</v>
      </c>
      <c r="F53" s="4">
        <f t="shared" si="26"/>
        <v>1.136962890625</v>
      </c>
      <c r="G53" s="4">
        <f t="shared" si="27"/>
        <v>-0.1418304443359375</v>
      </c>
      <c r="H53" s="4">
        <f t="shared" si="28"/>
        <v>6.25E-2</v>
      </c>
    </row>
    <row r="54" spans="1:8" x14ac:dyDescent="0.3">
      <c r="A54" s="3">
        <v>5</v>
      </c>
      <c r="B54" s="4">
        <f t="shared" si="29"/>
        <v>1.3125</v>
      </c>
      <c r="C54" s="4">
        <f t="shared" si="23"/>
        <v>1.375</v>
      </c>
      <c r="D54" s="4">
        <f t="shared" si="24"/>
        <v>1.34375</v>
      </c>
      <c r="E54" s="4">
        <f t="shared" si="25"/>
        <v>-0.1418304443359375</v>
      </c>
      <c r="F54" s="4">
        <f t="shared" si="26"/>
        <v>1.136962890625</v>
      </c>
      <c r="G54" s="4">
        <f t="shared" si="27"/>
        <v>0.48307895660400391</v>
      </c>
      <c r="H54" s="4">
        <f t="shared" si="28"/>
        <v>3.125E-2</v>
      </c>
    </row>
    <row r="55" spans="1:8" x14ac:dyDescent="0.3">
      <c r="A55" s="3">
        <v>6</v>
      </c>
      <c r="B55" s="4">
        <f t="shared" si="29"/>
        <v>1.3125</v>
      </c>
      <c r="C55" s="4">
        <f t="shared" si="23"/>
        <v>1.34375</v>
      </c>
      <c r="D55" s="4">
        <f t="shared" si="24"/>
        <v>1.328125</v>
      </c>
      <c r="E55" s="4">
        <f t="shared" si="25"/>
        <v>-0.1418304443359375</v>
      </c>
      <c r="F55" s="4">
        <f t="shared" si="26"/>
        <v>0.48307895660400391</v>
      </c>
      <c r="G55" s="4">
        <f t="shared" si="27"/>
        <v>0.16706377267837524</v>
      </c>
      <c r="H55" s="4">
        <f t="shared" si="28"/>
        <v>1.5625E-2</v>
      </c>
    </row>
    <row r="56" spans="1:8" x14ac:dyDescent="0.3">
      <c r="A56" s="3">
        <v>7</v>
      </c>
      <c r="B56" s="4">
        <f t="shared" si="29"/>
        <v>1.3125</v>
      </c>
      <c r="C56" s="4">
        <f t="shared" si="23"/>
        <v>1.328125</v>
      </c>
      <c r="D56" s="4">
        <f t="shared" si="24"/>
        <v>1.3203125</v>
      </c>
      <c r="E56" s="4">
        <f t="shared" si="25"/>
        <v>-0.1418304443359375</v>
      </c>
      <c r="F56" s="4">
        <f t="shared" si="26"/>
        <v>0.16706377267837524</v>
      </c>
      <c r="G56" s="4">
        <f t="shared" si="27"/>
        <v>1.1734131723642349E-2</v>
      </c>
      <c r="H56" s="4">
        <f t="shared" si="28"/>
        <v>7.8125E-3</v>
      </c>
    </row>
    <row r="57" spans="1:8" x14ac:dyDescent="0.3">
      <c r="A57" s="3">
        <v>8</v>
      </c>
      <c r="B57" s="4">
        <f t="shared" si="29"/>
        <v>1.3125</v>
      </c>
      <c r="C57" s="4">
        <f t="shared" si="23"/>
        <v>1.3203125</v>
      </c>
      <c r="D57" s="4">
        <f t="shared" si="24"/>
        <v>1.31640625</v>
      </c>
      <c r="E57" s="4">
        <f t="shared" si="25"/>
        <v>-0.1418304443359375</v>
      </c>
      <c r="F57" s="4">
        <f t="shared" si="26"/>
        <v>1.1734131723642349E-2</v>
      </c>
      <c r="G57" s="4">
        <f t="shared" si="27"/>
        <v>-6.5267845755442977E-2</v>
      </c>
      <c r="H57" s="4">
        <f t="shared" si="28"/>
        <v>3.90625E-3</v>
      </c>
    </row>
    <row r="58" spans="1:8" x14ac:dyDescent="0.3">
      <c r="A58" s="3">
        <v>9</v>
      </c>
      <c r="B58" s="4">
        <f t="shared" si="29"/>
        <v>1.31640625</v>
      </c>
      <c r="C58" s="4">
        <f t="shared" si="23"/>
        <v>1.3203125</v>
      </c>
      <c r="D58" s="4">
        <f t="shared" si="24"/>
        <v>1.318359375</v>
      </c>
      <c r="E58" s="4">
        <f t="shared" si="25"/>
        <v>-6.5267845755442977E-2</v>
      </c>
      <c r="F58" s="4">
        <f t="shared" si="26"/>
        <v>1.1734131723642349E-2</v>
      </c>
      <c r="G58" s="4">
        <f t="shared" si="27"/>
        <v>-2.6821897117770277E-2</v>
      </c>
      <c r="H58" s="4">
        <f t="shared" si="28"/>
        <v>1.953125E-3</v>
      </c>
    </row>
    <row r="59" spans="1:8" x14ac:dyDescent="0.3">
      <c r="A59" s="3">
        <v>10</v>
      </c>
      <c r="B59" s="4">
        <f t="shared" si="29"/>
        <v>1.318359375</v>
      </c>
      <c r="C59" s="4">
        <f t="shared" si="23"/>
        <v>1.3203125</v>
      </c>
      <c r="D59" s="4">
        <f t="shared" si="24"/>
        <v>1.3193359375</v>
      </c>
      <c r="E59" s="4">
        <f t="shared" si="25"/>
        <v>-2.6821897117770277E-2</v>
      </c>
      <c r="F59" s="4">
        <f t="shared" si="26"/>
        <v>1.1734131723642349E-2</v>
      </c>
      <c r="G59" s="4">
        <f t="shared" si="27"/>
        <v>-7.5576574590741075E-3</v>
      </c>
      <c r="H59" s="4">
        <f t="shared" si="28"/>
        <v>9.765625E-4</v>
      </c>
    </row>
    <row r="60" spans="1:8" x14ac:dyDescent="0.3">
      <c r="A60" s="3">
        <v>11</v>
      </c>
      <c r="B60" s="4">
        <f t="shared" si="29"/>
        <v>1.3193359375</v>
      </c>
      <c r="C60" s="4">
        <f t="shared" si="23"/>
        <v>1.3203125</v>
      </c>
      <c r="D60" s="4">
        <f t="shared" si="24"/>
        <v>1.31982421875</v>
      </c>
      <c r="E60" s="4">
        <f t="shared" si="25"/>
        <v>-7.5576574590741075E-3</v>
      </c>
      <c r="F60" s="4">
        <f t="shared" si="26"/>
        <v>1.1734131723642349E-2</v>
      </c>
      <c r="G60" s="4">
        <f t="shared" si="27"/>
        <v>2.0847915985200416E-3</v>
      </c>
      <c r="H60" s="4">
        <f t="shared" si="28"/>
        <v>4.8828125E-4</v>
      </c>
    </row>
    <row r="61" spans="1:8" x14ac:dyDescent="0.3">
      <c r="A61" s="3">
        <v>12</v>
      </c>
      <c r="B61" s="4">
        <f t="shared" si="29"/>
        <v>1.3193359375</v>
      </c>
      <c r="C61" s="4">
        <f t="shared" si="23"/>
        <v>1.31982421875</v>
      </c>
      <c r="D61" s="4">
        <f t="shared" si="24"/>
        <v>1.319580078125</v>
      </c>
      <c r="E61" s="4">
        <f t="shared" si="25"/>
        <v>-7.5576574590741075E-3</v>
      </c>
      <c r="F61" s="4">
        <f t="shared" si="26"/>
        <v>2.0847915985200416E-3</v>
      </c>
      <c r="G61" s="4">
        <f t="shared" si="27"/>
        <v>-2.7372940832570691E-3</v>
      </c>
      <c r="H61" s="4">
        <f t="shared" si="28"/>
        <v>2.44140625E-4</v>
      </c>
    </row>
    <row r="62" spans="1:8" x14ac:dyDescent="0.3">
      <c r="A62" s="3">
        <v>13</v>
      </c>
      <c r="B62" s="4">
        <f t="shared" si="29"/>
        <v>1.319580078125</v>
      </c>
      <c r="C62" s="4">
        <f t="shared" si="23"/>
        <v>1.31982421875</v>
      </c>
      <c r="D62" s="4">
        <f t="shared" si="24"/>
        <v>1.3197021484375</v>
      </c>
      <c r="E62" s="4">
        <f t="shared" si="25"/>
        <v>-2.7372940832570691E-3</v>
      </c>
      <c r="F62" s="4">
        <f t="shared" si="26"/>
        <v>2.0847915985200416E-3</v>
      </c>
      <c r="G62" s="4">
        <f t="shared" si="27"/>
        <v>-3.2646655941803715E-4</v>
      </c>
      <c r="H62" s="4">
        <f t="shared" si="28"/>
        <v>1.220703125E-4</v>
      </c>
    </row>
    <row r="63" spans="1:8" x14ac:dyDescent="0.3">
      <c r="A63" s="3">
        <v>14</v>
      </c>
      <c r="B63" s="4">
        <f t="shared" si="29"/>
        <v>1.3197021484375</v>
      </c>
      <c r="C63" s="4">
        <f t="shared" si="23"/>
        <v>1.31982421875</v>
      </c>
      <c r="D63" s="4">
        <f t="shared" si="24"/>
        <v>1.31976318359375</v>
      </c>
      <c r="E63" s="4">
        <f t="shared" si="25"/>
        <v>-3.2646655941803715E-4</v>
      </c>
      <c r="F63" s="4">
        <f t="shared" si="26"/>
        <v>2.0847915985200416E-3</v>
      </c>
      <c r="G63" s="4">
        <f t="shared" si="27"/>
        <v>8.7910868668750197E-4</v>
      </c>
      <c r="H63" s="4">
        <f t="shared" si="28"/>
        <v>6.103515625E-5</v>
      </c>
    </row>
    <row r="64" spans="1:8" x14ac:dyDescent="0.3">
      <c r="A64" s="3">
        <v>15</v>
      </c>
      <c r="B64" s="4">
        <f t="shared" si="29"/>
        <v>1.3197021484375</v>
      </c>
      <c r="C64" s="4">
        <f t="shared" si="23"/>
        <v>1.31976318359375</v>
      </c>
      <c r="D64" s="4">
        <f t="shared" si="24"/>
        <v>1.319732666015625</v>
      </c>
      <c r="E64" s="4">
        <f t="shared" si="25"/>
        <v>-3.2646655941803715E-4</v>
      </c>
      <c r="F64" s="4">
        <f t="shared" si="26"/>
        <v>8.7910868668750197E-4</v>
      </c>
      <c r="G64" s="4">
        <f t="shared" si="27"/>
        <v>2.7630760586916381E-4</v>
      </c>
      <c r="H64" s="4">
        <f t="shared" si="28"/>
        <v>3.0517578125E-5</v>
      </c>
    </row>
    <row r="65" spans="1:8" x14ac:dyDescent="0.3">
      <c r="A65" s="3">
        <v>16</v>
      </c>
      <c r="B65" s="4">
        <f t="shared" si="29"/>
        <v>1.3197021484375</v>
      </c>
      <c r="C65" s="4">
        <f t="shared" si="23"/>
        <v>1.319732666015625</v>
      </c>
      <c r="D65" s="4">
        <f t="shared" si="24"/>
        <v>1.3197174072265625</v>
      </c>
      <c r="E65" s="4">
        <f t="shared" si="25"/>
        <v>-3.2646655941803715E-4</v>
      </c>
      <c r="F65" s="4">
        <f t="shared" si="26"/>
        <v>2.7630760586916381E-4</v>
      </c>
      <c r="G65" s="4">
        <f t="shared" si="27"/>
        <v>-2.5082841158763358E-5</v>
      </c>
      <c r="H65" s="4">
        <f t="shared" si="28"/>
        <v>1.52587890625E-5</v>
      </c>
    </row>
    <row r="66" spans="1:8" x14ac:dyDescent="0.3">
      <c r="A66" s="3">
        <v>17</v>
      </c>
      <c r="B66" s="4">
        <f t="shared" si="29"/>
        <v>1.3197174072265625</v>
      </c>
      <c r="C66" s="4">
        <f t="shared" si="23"/>
        <v>1.319732666015625</v>
      </c>
      <c r="D66" s="4">
        <f t="shared" si="24"/>
        <v>1.3197250366210938</v>
      </c>
      <c r="E66" s="4">
        <f t="shared" si="25"/>
        <v>-2.5082841158763358E-5</v>
      </c>
      <c r="F66" s="4">
        <f t="shared" si="26"/>
        <v>2.7630760586916381E-4</v>
      </c>
      <c r="G66" s="4">
        <f t="shared" si="27"/>
        <v>1.2561154125201313E-4</v>
      </c>
      <c r="H66" s="4">
        <f t="shared" si="28"/>
        <v>7.62939453125E-6</v>
      </c>
    </row>
    <row r="68" spans="1:8" x14ac:dyDescent="0.3">
      <c r="B68" t="s">
        <v>61</v>
      </c>
    </row>
    <row r="70" spans="1:8" x14ac:dyDescent="0.3">
      <c r="A70" s="17" t="s">
        <v>38</v>
      </c>
      <c r="B70" s="13" t="s">
        <v>40</v>
      </c>
      <c r="C70" s="13" t="s">
        <v>41</v>
      </c>
      <c r="D70" s="13" t="s">
        <v>42</v>
      </c>
      <c r="E70" s="13" t="s">
        <v>50</v>
      </c>
      <c r="F70" s="13" t="s">
        <v>44</v>
      </c>
      <c r="G70" s="13" t="s">
        <v>74</v>
      </c>
    </row>
    <row r="71" spans="1:8" x14ac:dyDescent="0.3">
      <c r="A71" s="3">
        <v>1</v>
      </c>
      <c r="B71" s="4">
        <v>1</v>
      </c>
      <c r="C71" s="4">
        <f>F71</f>
        <v>1.3333333333333333</v>
      </c>
      <c r="D71" s="4">
        <f>B71^4 - B71 - 1</f>
        <v>-1</v>
      </c>
      <c r="E71" s="4">
        <f>4*B71^3 - 1</f>
        <v>3</v>
      </c>
      <c r="F71" s="4">
        <f>B71-(D71/E71)</f>
        <v>1.3333333333333333</v>
      </c>
      <c r="G71" s="4">
        <f>ABS(C71-B71)</f>
        <v>0.33333333333333326</v>
      </c>
    </row>
    <row r="72" spans="1:8" x14ac:dyDescent="0.3">
      <c r="A72" s="3">
        <v>2</v>
      </c>
      <c r="B72" s="4">
        <f>C71</f>
        <v>1.3333333333333333</v>
      </c>
      <c r="C72" s="4">
        <f t="shared" ref="C72" si="30">F72</f>
        <v>1.2358078602620086</v>
      </c>
      <c r="D72" s="4">
        <f>B72^4 - B72 - 1</f>
        <v>0.82716049382716039</v>
      </c>
      <c r="E72" s="4">
        <f>4*B72^3 - 1</f>
        <v>8.481481481481481</v>
      </c>
      <c r="F72" s="4">
        <f>B72-D72/E72</f>
        <v>1.2358078602620086</v>
      </c>
      <c r="G72" s="4">
        <f>ABS(C72-B72)</f>
        <v>9.7525473071324642E-2</v>
      </c>
    </row>
    <row r="73" spans="1:8" x14ac:dyDescent="0.3">
      <c r="A73" s="3">
        <v>3</v>
      </c>
      <c r="B73" s="4">
        <f>C72</f>
        <v>1.2358078602620086</v>
      </c>
      <c r="C73" s="4">
        <f t="shared" ref="C73:C75" si="31">F73</f>
        <v>1.2210589943287204</v>
      </c>
      <c r="D73" s="4">
        <f>B73^4 - B73 - 1</f>
        <v>9.6596328709126489E-2</v>
      </c>
      <c r="E73" s="4">
        <f>4*B73^3 - 1</f>
        <v>6.5494071982245936</v>
      </c>
      <c r="F73" s="4">
        <f>B73-D73/E73</f>
        <v>1.2210589943287204</v>
      </c>
      <c r="G73" s="4">
        <f>ABS(C73-B73)</f>
        <v>1.4748865933288169E-2</v>
      </c>
    </row>
    <row r="74" spans="1:8" x14ac:dyDescent="0.3">
      <c r="A74" s="3">
        <v>4</v>
      </c>
      <c r="B74" s="4">
        <f>C73</f>
        <v>1.2210589943287204</v>
      </c>
      <c r="C74" s="4">
        <f t="shared" si="31"/>
        <v>1.2207442257950507</v>
      </c>
      <c r="D74" s="4">
        <f>B74^4 - B74 - 1</f>
        <v>1.9774775700942548E-3</v>
      </c>
      <c r="E74" s="4">
        <f>4*B74^3 - 1</f>
        <v>6.2823229089629153</v>
      </c>
      <c r="F74" s="4">
        <f>B74-D74/E74</f>
        <v>1.2207442257950507</v>
      </c>
      <c r="G74" s="4">
        <f>ABS(C74-B74)</f>
        <v>3.1476853366974034E-4</v>
      </c>
    </row>
    <row r="75" spans="1:8" x14ac:dyDescent="0.3">
      <c r="A75" s="3">
        <v>5</v>
      </c>
      <c r="B75" s="4">
        <f>C74</f>
        <v>1.2207442257950507</v>
      </c>
      <c r="C75" s="4">
        <f t="shared" si="31"/>
        <v>1.2207440846057878</v>
      </c>
      <c r="D75" s="4">
        <f>B75^4 - B75 - 1</f>
        <v>8.8620159854890801E-7</v>
      </c>
      <c r="E75" s="4">
        <f>4*B75^3 - 1</f>
        <v>6.2766925784156431</v>
      </c>
      <c r="F75" s="4">
        <f>B75-D75/E75</f>
        <v>1.2207440846057878</v>
      </c>
      <c r="G75" s="4">
        <f>ABS(C75-B75)</f>
        <v>1.4118926294770517E-7</v>
      </c>
    </row>
    <row r="77" spans="1:8" x14ac:dyDescent="0.3">
      <c r="B77" t="s">
        <v>62</v>
      </c>
    </row>
    <row r="79" spans="1:8" x14ac:dyDescent="0.3">
      <c r="A79" s="13" t="s">
        <v>38</v>
      </c>
      <c r="B79" s="13" t="s">
        <v>39</v>
      </c>
      <c r="C79" s="13" t="s">
        <v>40</v>
      </c>
      <c r="D79" s="13" t="s">
        <v>41</v>
      </c>
      <c r="E79" s="13" t="s">
        <v>43</v>
      </c>
      <c r="F79" s="13" t="s">
        <v>42</v>
      </c>
      <c r="G79" s="13" t="s">
        <v>74</v>
      </c>
    </row>
    <row r="80" spans="1:8" x14ac:dyDescent="0.3">
      <c r="A80" s="3">
        <v>1</v>
      </c>
      <c r="B80" s="4">
        <v>1</v>
      </c>
      <c r="C80" s="4">
        <v>1.4</v>
      </c>
      <c r="D80" s="4">
        <f xml:space="preserve"> C80 - F80*((C80-B80)/(F80-E80))</f>
        <v>1.1638269986893841</v>
      </c>
      <c r="E80" s="4">
        <f>B80^4 - B80 - 1</f>
        <v>-1</v>
      </c>
      <c r="F80" s="4">
        <f>C80^4 - C80 - 1</f>
        <v>1.4415999999999989</v>
      </c>
      <c r="G80" s="4">
        <f>ABS(D80-C80)</f>
        <v>0.2361730013106158</v>
      </c>
    </row>
    <row r="81" spans="1:8" x14ac:dyDescent="0.3">
      <c r="A81" s="3">
        <v>2</v>
      </c>
      <c r="B81" s="4">
        <f>C80</f>
        <v>1.4</v>
      </c>
      <c r="C81" s="4">
        <f>D80</f>
        <v>1.1638269986893841</v>
      </c>
      <c r="D81" s="4">
        <f xml:space="preserve"> C81 - F81*((C81-B81)/(F81-E81))</f>
        <v>1.207729943555</v>
      </c>
      <c r="E81" s="4">
        <f t="shared" ref="E81" si="32">B81^4 - B81 - 1</f>
        <v>1.4415999999999989</v>
      </c>
      <c r="F81" s="4">
        <f t="shared" ref="F81" si="33">C81^4 - C81 - 1</f>
        <v>-0.32917494532684244</v>
      </c>
      <c r="G81" s="4">
        <f t="shared" ref="G81" si="34">ABS(D81-C81)</f>
        <v>4.3902944865615856E-2</v>
      </c>
    </row>
    <row r="82" spans="1:8" x14ac:dyDescent="0.3">
      <c r="A82" s="3">
        <v>3</v>
      </c>
      <c r="B82" s="4">
        <f t="shared" ref="B82:C85" si="35">C81</f>
        <v>1.1638269986893841</v>
      </c>
      <c r="C82" s="4">
        <f t="shared" si="35"/>
        <v>1.207729943555</v>
      </c>
      <c r="D82" s="4">
        <f t="shared" ref="D82:D85" si="36" xml:space="preserve"> C82 - F82*((C82-B82)/(F82-E82))</f>
        <v>1.2218678199068573</v>
      </c>
      <c r="E82" s="4">
        <f t="shared" ref="E82:E85" si="37">B82^4 - B82 - 1</f>
        <v>-0.32917494532684244</v>
      </c>
      <c r="F82" s="4">
        <f t="shared" ref="F82:F85" si="38">C82^4 - C82 - 1</f>
        <v>-8.0182095593080316E-2</v>
      </c>
      <c r="G82" s="4">
        <f t="shared" ref="G82:G85" si="39">ABS(D82-C82)</f>
        <v>1.413787635185737E-2</v>
      </c>
    </row>
    <row r="83" spans="1:8" x14ac:dyDescent="0.3">
      <c r="A83" s="3">
        <v>4</v>
      </c>
      <c r="B83" s="4">
        <f t="shared" si="35"/>
        <v>1.207729943555</v>
      </c>
      <c r="C83" s="4">
        <f t="shared" si="35"/>
        <v>1.2218678199068573</v>
      </c>
      <c r="D83" s="4">
        <f t="shared" si="36"/>
        <v>1.2207230326048399</v>
      </c>
      <c r="E83" s="4">
        <f t="shared" si="37"/>
        <v>-8.0182095593080316E-2</v>
      </c>
      <c r="F83" s="4">
        <f t="shared" si="38"/>
        <v>7.0646360178099332E-3</v>
      </c>
      <c r="G83" s="4">
        <f t="shared" si="39"/>
        <v>1.1447873020173915E-3</v>
      </c>
    </row>
    <row r="84" spans="1:8" x14ac:dyDescent="0.3">
      <c r="A84" s="3">
        <v>5</v>
      </c>
      <c r="B84" s="4">
        <f t="shared" si="35"/>
        <v>1.2218678199068573</v>
      </c>
      <c r="C84" s="4">
        <f t="shared" si="35"/>
        <v>1.2207230326048399</v>
      </c>
      <c r="D84" s="4">
        <f t="shared" si="36"/>
        <v>1.2207440509385852</v>
      </c>
      <c r="E84" s="4">
        <f t="shared" si="37"/>
        <v>7.0646360178099332E-3</v>
      </c>
      <c r="F84" s="4">
        <f t="shared" si="38"/>
        <v>-1.321329221608547E-4</v>
      </c>
      <c r="G84" s="4">
        <f t="shared" si="39"/>
        <v>2.1018333745237427E-5</v>
      </c>
    </row>
    <row r="85" spans="1:8" x14ac:dyDescent="0.3">
      <c r="A85" s="3">
        <v>6</v>
      </c>
      <c r="B85" s="4">
        <f t="shared" si="35"/>
        <v>1.2207230326048399</v>
      </c>
      <c r="C85" s="4">
        <f t="shared" si="35"/>
        <v>1.2207440509385852</v>
      </c>
      <c r="D85" s="4">
        <f t="shared" si="36"/>
        <v>1.2207440846067692</v>
      </c>
      <c r="E85" s="4">
        <f t="shared" si="37"/>
        <v>-1.321329221608547E-4</v>
      </c>
      <c r="F85" s="4">
        <f t="shared" si="38"/>
        <v>-2.1131840766130949E-7</v>
      </c>
      <c r="G85" s="4">
        <f t="shared" si="39"/>
        <v>3.3668184018509351E-8</v>
      </c>
    </row>
    <row r="87" spans="1:8" x14ac:dyDescent="0.3">
      <c r="B87" t="s">
        <v>63</v>
      </c>
    </row>
    <row r="89" spans="1:8" x14ac:dyDescent="0.3">
      <c r="A89" s="13" t="s">
        <v>38</v>
      </c>
      <c r="B89" s="13" t="s">
        <v>39</v>
      </c>
      <c r="C89" s="13" t="s">
        <v>40</v>
      </c>
      <c r="D89" s="13" t="s">
        <v>41</v>
      </c>
      <c r="E89" s="13" t="s">
        <v>43</v>
      </c>
      <c r="F89" s="13" t="s">
        <v>42</v>
      </c>
      <c r="G89" s="13" t="s">
        <v>44</v>
      </c>
      <c r="H89" s="13" t="s">
        <v>74</v>
      </c>
    </row>
    <row r="90" spans="1:8" x14ac:dyDescent="0.3">
      <c r="A90" s="3">
        <v>1</v>
      </c>
      <c r="B90" s="3">
        <v>1</v>
      </c>
      <c r="C90" s="3">
        <v>1.4</v>
      </c>
      <c r="D90" s="3">
        <f>C90-F90*(C90-B90)/(F90-E90)</f>
        <v>1.1638269986893841</v>
      </c>
      <c r="E90" s="3">
        <f>B90^4 - B90 -1</f>
        <v>-1</v>
      </c>
      <c r="F90" s="3">
        <f>C90^4 - C90 -1</f>
        <v>1.4415999999999989</v>
      </c>
      <c r="G90" s="3">
        <f>D90^4 - D90 -1</f>
        <v>-0.32917494532684244</v>
      </c>
      <c r="H90" s="3"/>
    </row>
    <row r="91" spans="1:8" x14ac:dyDescent="0.3">
      <c r="A91" s="3">
        <v>2</v>
      </c>
      <c r="B91" s="3">
        <f>IF(E90*G90&gt;0,D90,B90)</f>
        <v>1.1638269986893841</v>
      </c>
      <c r="C91" s="3">
        <f>IF(E90*G90&lt;0,D90,C90)</f>
        <v>1.4</v>
      </c>
      <c r="D91" s="3">
        <f>C91-F91*(C91-B91)/(F91-E91)</f>
        <v>1.207729943555</v>
      </c>
      <c r="E91" s="3">
        <f t="shared" ref="E91" si="40">B91^4 - B91 -1</f>
        <v>-0.32917494532684244</v>
      </c>
      <c r="F91" s="3">
        <f t="shared" ref="F91" si="41">C91^4 - C91 -1</f>
        <v>1.4415999999999989</v>
      </c>
      <c r="G91" s="3">
        <f t="shared" ref="G91" si="42">D91^4 - D91 -1</f>
        <v>-8.0182095593080316E-2</v>
      </c>
      <c r="H91" s="3">
        <f t="shared" ref="H91:H99" si="43">D91-D90</f>
        <v>4.3902944865615856E-2</v>
      </c>
    </row>
    <row r="92" spans="1:8" x14ac:dyDescent="0.3">
      <c r="A92" s="3">
        <v>3</v>
      </c>
      <c r="B92" s="3">
        <f t="shared" ref="B92:B99" si="44">IF(E91*G91&gt;0,D91,B91)</f>
        <v>1.207729943555</v>
      </c>
      <c r="C92" s="3">
        <f t="shared" ref="C92:C99" si="45">IF(E91*G91&lt;0,D91,C91)</f>
        <v>1.4</v>
      </c>
      <c r="D92" s="3">
        <f t="shared" ref="D92:D99" si="46">C92-F92*(C92-B92)/(F92-E92)</f>
        <v>1.217860576639858</v>
      </c>
      <c r="E92" s="3">
        <f t="shared" ref="E92:E99" si="47">B92^4 - B92 -1</f>
        <v>-8.0182095593080316E-2</v>
      </c>
      <c r="F92" s="3">
        <f t="shared" ref="F92:F99" si="48">C92^4 - C92 -1</f>
        <v>1.4415999999999989</v>
      </c>
      <c r="G92" s="3">
        <f t="shared" ref="G92:G99" si="49">D92^4 - D92 -1</f>
        <v>-1.8024659302188439E-2</v>
      </c>
      <c r="H92" s="3">
        <f t="shared" si="43"/>
        <v>1.0130633084858065E-2</v>
      </c>
    </row>
    <row r="93" spans="1:8" x14ac:dyDescent="0.3">
      <c r="A93" s="3">
        <v>4</v>
      </c>
      <c r="B93" s="3">
        <f t="shared" si="44"/>
        <v>1.217860576639858</v>
      </c>
      <c r="C93" s="3">
        <f t="shared" si="45"/>
        <v>1.4</v>
      </c>
      <c r="D93" s="3">
        <f t="shared" si="46"/>
        <v>1.2201097857297709</v>
      </c>
      <c r="E93" s="3">
        <f t="shared" si="47"/>
        <v>-1.8024659302188439E-2</v>
      </c>
      <c r="F93" s="3">
        <f t="shared" si="48"/>
        <v>1.4415999999999989</v>
      </c>
      <c r="G93" s="3">
        <f t="shared" si="49"/>
        <v>-3.9777012947053159E-3</v>
      </c>
      <c r="H93" s="3">
        <f t="shared" si="43"/>
        <v>2.2492090899128847E-3</v>
      </c>
    </row>
    <row r="94" spans="1:8" x14ac:dyDescent="0.3">
      <c r="A94" s="3">
        <v>5</v>
      </c>
      <c r="B94" s="3">
        <f t="shared" si="44"/>
        <v>1.2201097857297709</v>
      </c>
      <c r="C94" s="3">
        <f t="shared" si="45"/>
        <v>1.4</v>
      </c>
      <c r="D94" s="3">
        <f t="shared" si="46"/>
        <v>1.2206047778270941</v>
      </c>
      <c r="E94" s="3">
        <f t="shared" si="47"/>
        <v>-3.9777012947053159E-3</v>
      </c>
      <c r="F94" s="3">
        <f t="shared" si="48"/>
        <v>1.4415999999999989</v>
      </c>
      <c r="G94" s="3">
        <f t="shared" si="49"/>
        <v>-8.7421196705683712E-4</v>
      </c>
      <c r="H94" s="3">
        <f t="shared" si="43"/>
        <v>4.9499209732317695E-4</v>
      </c>
    </row>
    <row r="95" spans="1:8" x14ac:dyDescent="0.3">
      <c r="A95" s="3">
        <v>6</v>
      </c>
      <c r="B95" s="3">
        <f t="shared" si="44"/>
        <v>1.2206047778270941</v>
      </c>
      <c r="C95" s="3">
        <f t="shared" si="45"/>
        <v>1.4</v>
      </c>
      <c r="D95" s="3">
        <f t="shared" si="46"/>
        <v>1.2207135003600553</v>
      </c>
      <c r="E95" s="3">
        <f t="shared" si="47"/>
        <v>-8.7421196705683712E-4</v>
      </c>
      <c r="F95" s="3">
        <f t="shared" si="48"/>
        <v>1.4415999999999989</v>
      </c>
      <c r="G95" s="3">
        <f t="shared" si="49"/>
        <v>-1.9195946729344548E-4</v>
      </c>
      <c r="H95" s="3">
        <f t="shared" si="43"/>
        <v>1.0872253296123624E-4</v>
      </c>
    </row>
    <row r="96" spans="1:8" x14ac:dyDescent="0.3">
      <c r="A96" s="3">
        <v>7</v>
      </c>
      <c r="B96" s="3">
        <f t="shared" si="44"/>
        <v>1.2207135003600553</v>
      </c>
      <c r="C96" s="3">
        <f t="shared" si="45"/>
        <v>1.4</v>
      </c>
      <c r="D96" s="3">
        <f t="shared" si="46"/>
        <v>1.220737370475808</v>
      </c>
      <c r="E96" s="3">
        <f t="shared" si="47"/>
        <v>-1.9195946729344548E-4</v>
      </c>
      <c r="F96" s="3">
        <f t="shared" si="48"/>
        <v>1.4415999999999989</v>
      </c>
      <c r="G96" s="3">
        <f t="shared" si="49"/>
        <v>-4.2142109617060441E-5</v>
      </c>
      <c r="H96" s="3">
        <f t="shared" si="43"/>
        <v>2.3870115752666621E-5</v>
      </c>
    </row>
    <row r="97" spans="1:8" x14ac:dyDescent="0.3">
      <c r="A97" s="3">
        <v>8</v>
      </c>
      <c r="B97" s="3">
        <f t="shared" si="44"/>
        <v>1.220737370475808</v>
      </c>
      <c r="C97" s="3">
        <f t="shared" si="45"/>
        <v>1.4</v>
      </c>
      <c r="D97" s="3">
        <f t="shared" si="46"/>
        <v>1.2207426106842918</v>
      </c>
      <c r="E97" s="3">
        <f t="shared" si="47"/>
        <v>-4.2142109617060441E-5</v>
      </c>
      <c r="F97" s="3">
        <f t="shared" si="48"/>
        <v>1.4415999999999989</v>
      </c>
      <c r="G97" s="3">
        <f t="shared" si="49"/>
        <v>-9.2513287917039833E-6</v>
      </c>
      <c r="H97" s="3">
        <f t="shared" si="43"/>
        <v>5.2402084838032437E-6</v>
      </c>
    </row>
    <row r="98" spans="1:8" x14ac:dyDescent="0.3">
      <c r="A98" s="3">
        <v>9</v>
      </c>
      <c r="B98" s="3">
        <f t="shared" si="44"/>
        <v>1.2207426106842918</v>
      </c>
      <c r="C98" s="3">
        <f t="shared" si="45"/>
        <v>1.4</v>
      </c>
      <c r="D98" s="3">
        <f t="shared" si="46"/>
        <v>1.2207437610438954</v>
      </c>
      <c r="E98" s="3">
        <f t="shared" si="47"/>
        <v>-9.2513287917039833E-6</v>
      </c>
      <c r="F98" s="3">
        <f t="shared" si="48"/>
        <v>1.4415999999999989</v>
      </c>
      <c r="G98" s="3">
        <f t="shared" si="49"/>
        <v>-2.0308965982263061E-6</v>
      </c>
      <c r="H98" s="3">
        <f t="shared" si="43"/>
        <v>1.1503596035744579E-6</v>
      </c>
    </row>
    <row r="99" spans="1:8" x14ac:dyDescent="0.3">
      <c r="A99" s="3">
        <v>10</v>
      </c>
      <c r="B99" s="3">
        <f t="shared" si="44"/>
        <v>1.2207437610438954</v>
      </c>
      <c r="C99" s="3">
        <f t="shared" si="45"/>
        <v>1.4</v>
      </c>
      <c r="D99" s="3">
        <f t="shared" si="46"/>
        <v>1.2207440135760632</v>
      </c>
      <c r="E99" s="3">
        <f t="shared" si="47"/>
        <v>-2.0308965982263061E-6</v>
      </c>
      <c r="F99" s="3">
        <f t="shared" si="48"/>
        <v>1.4415999999999989</v>
      </c>
      <c r="G99" s="3">
        <f t="shared" si="49"/>
        <v>-4.4583134251041656E-7</v>
      </c>
      <c r="H99" s="3">
        <f t="shared" si="43"/>
        <v>2.5253216784371091E-7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Tarea05</vt:lpstr>
      <vt:lpstr>Practica03</vt:lpstr>
      <vt:lpstr>Tarea6 M. Secante y Newton</vt:lpstr>
      <vt:lpstr>Tarea7 NewtonSecFalsa</vt:lpstr>
      <vt:lpstr>Metodo A Falsa</vt:lpstr>
      <vt:lpstr>Repaso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Freire</dc:creator>
  <cp:lastModifiedBy>BRANDON ISMAEL FREIRE MUESMUERAN</cp:lastModifiedBy>
  <cp:lastPrinted>2025-05-06T16:58:03Z</cp:lastPrinted>
  <dcterms:created xsi:type="dcterms:W3CDTF">2025-04-29T21:52:16Z</dcterms:created>
  <dcterms:modified xsi:type="dcterms:W3CDTF">2025-05-17T04:50:53Z</dcterms:modified>
</cp:coreProperties>
</file>