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Capstone\oilfield project for portfolio\"/>
    </mc:Choice>
  </mc:AlternateContent>
  <xr:revisionPtr revIDLastSave="0" documentId="13_ncr:1_{8D1D463E-FFEC-4942-AD31-60AEE6307415}" xr6:coauthVersionLast="47" xr6:coauthVersionMax="47" xr10:uidLastSave="{00000000-0000-0000-0000-000000000000}"/>
  <bookViews>
    <workbookView xWindow="28680" yWindow="-120" windowWidth="29040" windowHeight="15840" tabRatio="599" xr2:uid="{8C786C45-29A3-4C5B-ADD1-0F3096FC99C0}"/>
  </bookViews>
  <sheets>
    <sheet name="Daily" sheetId="1" r:id="rId1"/>
    <sheet name="Blending" sheetId="15" r:id="rId2"/>
    <sheet name="Chem Analysis" sheetId="5" r:id="rId3"/>
    <sheet name="Monthly" sheetId="10" r:id="rId4"/>
    <sheet name="Oil Change" sheetId="19" r:id="rId5"/>
  </sheets>
  <externalReferences>
    <externalReference r:id="rId6"/>
    <externalReference r:id="rId7"/>
  </externalReferences>
  <definedNames>
    <definedName name="_xlnm._FilterDatabase" localSheetId="0" hidden="1">Daily!$BN$2:$DV$5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73" i="1" l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DX345" i="1"/>
  <c r="DX276" i="1"/>
  <c r="DX309" i="1"/>
  <c r="DZ313" i="1"/>
  <c r="EA313" i="1"/>
  <c r="DZ308" i="1"/>
  <c r="EA308" i="1"/>
  <c r="DZ314" i="1"/>
  <c r="EA314" i="1"/>
  <c r="DZ315" i="1"/>
  <c r="EA315" i="1"/>
  <c r="DZ316" i="1"/>
  <c r="EA316" i="1"/>
  <c r="DZ317" i="1"/>
  <c r="EA317" i="1"/>
  <c r="DZ318" i="1"/>
  <c r="EA318" i="1"/>
  <c r="DZ321" i="1"/>
  <c r="EA321" i="1"/>
  <c r="DZ322" i="1"/>
  <c r="EA322" i="1"/>
  <c r="EB322" i="1"/>
  <c r="DZ323" i="1"/>
  <c r="EA323" i="1"/>
  <c r="DZ324" i="1"/>
  <c r="EA324" i="1"/>
  <c r="DZ325" i="1"/>
  <c r="EA325" i="1"/>
  <c r="DZ326" i="1"/>
  <c r="EA326" i="1"/>
  <c r="DZ327" i="1"/>
  <c r="EA327" i="1"/>
  <c r="DZ328" i="1"/>
  <c r="EA328" i="1"/>
  <c r="DZ329" i="1"/>
  <c r="EA329" i="1"/>
  <c r="DZ330" i="1"/>
  <c r="EA330" i="1"/>
  <c r="EB330" i="1"/>
  <c r="DZ331" i="1"/>
  <c r="EA331" i="1"/>
  <c r="DZ333" i="1"/>
  <c r="EA333" i="1"/>
  <c r="DZ334" i="1"/>
  <c r="EA334" i="1"/>
  <c r="DZ335" i="1"/>
  <c r="EA335" i="1"/>
  <c r="EB335" i="1"/>
  <c r="DZ336" i="1"/>
  <c r="EA336" i="1"/>
  <c r="DZ337" i="1"/>
  <c r="EA337" i="1"/>
  <c r="DZ338" i="1"/>
  <c r="EA338" i="1"/>
  <c r="DZ339" i="1"/>
  <c r="EA339" i="1"/>
  <c r="EB339" i="1"/>
  <c r="DZ340" i="1"/>
  <c r="EA340" i="1"/>
  <c r="DZ341" i="1"/>
  <c r="EA341" i="1"/>
  <c r="DZ342" i="1"/>
  <c r="EA342" i="1"/>
  <c r="BD313" i="1"/>
  <c r="BD308" i="1"/>
  <c r="BE313" i="1"/>
  <c r="BN313" i="1"/>
  <c r="BW313" i="1"/>
  <c r="CB313" i="1"/>
  <c r="CM313" i="1"/>
  <c r="CU313" i="1"/>
  <c r="BD314" i="1"/>
  <c r="BN314" i="1"/>
  <c r="BW314" i="1"/>
  <c r="CM314" i="1"/>
  <c r="DC314" i="1"/>
  <c r="DH314" i="1"/>
  <c r="BD315" i="1"/>
  <c r="BN315" i="1"/>
  <c r="BW315" i="1"/>
  <c r="CB315" i="1"/>
  <c r="CM315" i="1"/>
  <c r="DC315" i="1"/>
  <c r="DH315" i="1"/>
  <c r="BD316" i="1"/>
  <c r="BN316" i="1"/>
  <c r="BW316" i="1"/>
  <c r="CM316" i="1"/>
  <c r="DC316" i="1"/>
  <c r="DH316" i="1"/>
  <c r="BD317" i="1"/>
  <c r="BN317" i="1"/>
  <c r="BW317" i="1"/>
  <c r="CB317" i="1"/>
  <c r="CM317" i="1"/>
  <c r="DC317" i="1"/>
  <c r="DH317" i="1"/>
  <c r="BD318" i="1"/>
  <c r="BE318" i="1"/>
  <c r="BN318" i="1"/>
  <c r="BW318" i="1"/>
  <c r="CM318" i="1"/>
  <c r="DC318" i="1"/>
  <c r="DH318" i="1"/>
  <c r="BD321" i="1"/>
  <c r="BN319" i="1"/>
  <c r="BW319" i="1"/>
  <c r="CB319" i="1"/>
  <c r="CA319" i="1"/>
  <c r="CM319" i="1"/>
  <c r="DC319" i="1"/>
  <c r="DH319" i="1"/>
  <c r="BN320" i="1"/>
  <c r="BW320" i="1"/>
  <c r="CM320" i="1"/>
  <c r="DC320" i="1"/>
  <c r="DH320" i="1"/>
  <c r="BN321" i="1"/>
  <c r="BW321" i="1"/>
  <c r="CB321" i="1"/>
  <c r="CM321" i="1"/>
  <c r="DC321" i="1"/>
  <c r="DH321" i="1"/>
  <c r="BD322" i="1"/>
  <c r="BN322" i="1"/>
  <c r="BW322" i="1"/>
  <c r="CM322" i="1"/>
  <c r="DC322" i="1"/>
  <c r="DH322" i="1"/>
  <c r="BD323" i="1"/>
  <c r="BN323" i="1"/>
  <c r="BW323" i="1"/>
  <c r="CB323" i="1"/>
  <c r="CM323" i="1"/>
  <c r="DC323" i="1"/>
  <c r="DH323" i="1"/>
  <c r="BD324" i="1"/>
  <c r="BN324" i="1"/>
  <c r="BW324" i="1"/>
  <c r="CM324" i="1"/>
  <c r="DC324" i="1"/>
  <c r="DH324" i="1"/>
  <c r="BD325" i="1"/>
  <c r="BN325" i="1"/>
  <c r="BW325" i="1"/>
  <c r="CB325" i="1"/>
  <c r="CM325" i="1"/>
  <c r="DC325" i="1"/>
  <c r="DH325" i="1"/>
  <c r="BD326" i="1"/>
  <c r="BN326" i="1"/>
  <c r="BW326" i="1"/>
  <c r="CM326" i="1"/>
  <c r="DC326" i="1"/>
  <c r="DH326" i="1"/>
  <c r="BD327" i="1"/>
  <c r="BN327" i="1"/>
  <c r="BW327" i="1"/>
  <c r="CB327" i="1"/>
  <c r="CM327" i="1"/>
  <c r="DC327" i="1"/>
  <c r="DH327" i="1"/>
  <c r="BD328" i="1"/>
  <c r="BN328" i="1"/>
  <c r="BW328" i="1"/>
  <c r="CB328" i="1"/>
  <c r="CM328" i="1"/>
  <c r="DC328" i="1"/>
  <c r="DH328" i="1"/>
  <c r="BD329" i="1"/>
  <c r="BN329" i="1"/>
  <c r="BW329" i="1"/>
  <c r="CB329" i="1"/>
  <c r="CM329" i="1"/>
  <c r="DC329" i="1"/>
  <c r="DH329" i="1"/>
  <c r="BD330" i="1"/>
  <c r="BN330" i="1"/>
  <c r="BW330" i="1"/>
  <c r="CM330" i="1"/>
  <c r="DC330" i="1"/>
  <c r="DH330" i="1"/>
  <c r="BD331" i="1"/>
  <c r="BN331" i="1"/>
  <c r="BW331" i="1"/>
  <c r="CB331" i="1"/>
  <c r="CM331" i="1"/>
  <c r="DC331" i="1"/>
  <c r="DH331" i="1"/>
  <c r="BD332" i="1"/>
  <c r="BN332" i="1"/>
  <c r="BW332" i="1"/>
  <c r="CM332" i="1"/>
  <c r="DC332" i="1"/>
  <c r="DH332" i="1"/>
  <c r="BD333" i="1"/>
  <c r="BN333" i="1"/>
  <c r="BW333" i="1"/>
  <c r="CB333" i="1"/>
  <c r="CM333" i="1"/>
  <c r="DC333" i="1"/>
  <c r="DH333" i="1"/>
  <c r="BD334" i="1"/>
  <c r="BN334" i="1"/>
  <c r="BW334" i="1"/>
  <c r="CM334" i="1"/>
  <c r="DC334" i="1"/>
  <c r="DH334" i="1"/>
  <c r="BD335" i="1"/>
  <c r="BE336" i="1"/>
  <c r="BH336" i="1"/>
  <c r="BN335" i="1"/>
  <c r="BW335" i="1"/>
  <c r="CB335" i="1"/>
  <c r="CM335" i="1"/>
  <c r="DC335" i="1"/>
  <c r="DH335" i="1"/>
  <c r="BN336" i="1"/>
  <c r="BW336" i="1"/>
  <c r="CM336" i="1"/>
  <c r="BD337" i="1"/>
  <c r="BE337" i="1"/>
  <c r="BH337" i="1"/>
  <c r="BN337" i="1"/>
  <c r="BW337" i="1"/>
  <c r="CB337" i="1"/>
  <c r="CM337" i="1"/>
  <c r="BD338" i="1"/>
  <c r="BN338" i="1"/>
  <c r="BW338" i="1"/>
  <c r="CM338" i="1"/>
  <c r="BN339" i="1"/>
  <c r="BW339" i="1"/>
  <c r="CB339" i="1"/>
  <c r="CM339" i="1"/>
  <c r="DC339" i="1"/>
  <c r="DH339" i="1"/>
  <c r="BD340" i="1"/>
  <c r="BD339" i="1"/>
  <c r="BE339" i="1"/>
  <c r="BH339" i="1"/>
  <c r="BN340" i="1"/>
  <c r="BW340" i="1"/>
  <c r="CM340" i="1"/>
  <c r="BD341" i="1"/>
  <c r="BN341" i="1"/>
  <c r="BW341" i="1"/>
  <c r="CB341" i="1"/>
  <c r="CM341" i="1"/>
  <c r="BD342" i="1"/>
  <c r="BN342" i="1"/>
  <c r="BW342" i="1"/>
  <c r="CM342" i="1"/>
  <c r="EH140" i="1"/>
  <c r="EO345" i="1"/>
  <c r="EO342" i="1"/>
  <c r="EO341" i="1"/>
  <c r="A337" i="1"/>
  <c r="DU344" i="1"/>
  <c r="EB332" i="1"/>
  <c r="BD278" i="1"/>
  <c r="BE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E305" i="1"/>
  <c r="BH305" i="1"/>
  <c r="BD306" i="1"/>
  <c r="BN306" i="1"/>
  <c r="BW306" i="1"/>
  <c r="CB306" i="1"/>
  <c r="BD307" i="1"/>
  <c r="BE308" i="1"/>
  <c r="BH308" i="1"/>
  <c r="DF314" i="1"/>
  <c r="DZ278" i="1"/>
  <c r="EA278" i="1"/>
  <c r="DZ279" i="1"/>
  <c r="EA279" i="1"/>
  <c r="DZ280" i="1"/>
  <c r="EA280" i="1"/>
  <c r="DZ281" i="1"/>
  <c r="EA281" i="1"/>
  <c r="DZ282" i="1"/>
  <c r="EA282" i="1"/>
  <c r="DZ283" i="1"/>
  <c r="EA283" i="1"/>
  <c r="DZ285" i="1"/>
  <c r="EA285" i="1"/>
  <c r="DZ286" i="1"/>
  <c r="EA286" i="1"/>
  <c r="DZ287" i="1"/>
  <c r="EA287" i="1"/>
  <c r="DZ288" i="1"/>
  <c r="EA288" i="1"/>
  <c r="DZ289" i="1"/>
  <c r="EB289" i="1"/>
  <c r="DZ290" i="1"/>
  <c r="EA290" i="1"/>
  <c r="DZ291" i="1"/>
  <c r="EA291" i="1"/>
  <c r="DZ292" i="1"/>
  <c r="EA292" i="1"/>
  <c r="EB292" i="1"/>
  <c r="DZ293" i="1"/>
  <c r="EA293" i="1"/>
  <c r="DZ294" i="1"/>
  <c r="EA294" i="1"/>
  <c r="DZ295" i="1"/>
  <c r="EA295" i="1"/>
  <c r="DZ296" i="1"/>
  <c r="EA296" i="1"/>
  <c r="EB296" i="1"/>
  <c r="DZ297" i="1"/>
  <c r="EA297" i="1"/>
  <c r="DZ298" i="1"/>
  <c r="EA298" i="1"/>
  <c r="DZ299" i="1"/>
  <c r="EA299" i="1"/>
  <c r="DZ300" i="1"/>
  <c r="EA300" i="1"/>
  <c r="EB300" i="1"/>
  <c r="DZ301" i="1"/>
  <c r="EA301" i="1"/>
  <c r="DZ302" i="1"/>
  <c r="EA302" i="1"/>
  <c r="DZ303" i="1"/>
  <c r="EA303" i="1"/>
  <c r="DZ305" i="1"/>
  <c r="EA305" i="1"/>
  <c r="EB305" i="1"/>
  <c r="DZ304" i="1"/>
  <c r="EA304" i="1"/>
  <c r="EB304" i="1"/>
  <c r="DZ306" i="1"/>
  <c r="EA306" i="1"/>
  <c r="DZ307" i="1"/>
  <c r="EA307" i="1"/>
  <c r="BN304" i="1"/>
  <c r="BW304" i="1"/>
  <c r="CB304" i="1"/>
  <c r="BN305" i="1"/>
  <c r="BW305" i="1"/>
  <c r="CB305" i="1"/>
  <c r="BN307" i="1"/>
  <c r="BW307" i="1"/>
  <c r="CB307" i="1"/>
  <c r="BN308" i="1"/>
  <c r="BN278" i="1"/>
  <c r="BN279" i="1"/>
  <c r="BW279" i="1"/>
  <c r="CB279" i="1"/>
  <c r="CA279" i="1"/>
  <c r="CM279" i="1"/>
  <c r="CU279" i="1"/>
  <c r="BN280" i="1"/>
  <c r="BW280" i="1"/>
  <c r="CM280" i="1"/>
  <c r="CU280" i="1"/>
  <c r="BN281" i="1"/>
  <c r="BW281" i="1"/>
  <c r="CB281" i="1"/>
  <c r="CM281" i="1"/>
  <c r="CU281" i="1"/>
  <c r="BN282" i="1"/>
  <c r="BW282" i="1"/>
  <c r="CM282" i="1"/>
  <c r="CU282" i="1"/>
  <c r="BN283" i="1"/>
  <c r="BW283" i="1"/>
  <c r="CB283" i="1"/>
  <c r="CM283" i="1"/>
  <c r="CU283" i="1"/>
  <c r="BN284" i="1"/>
  <c r="BW284" i="1"/>
  <c r="CB284" i="1"/>
  <c r="CM284" i="1"/>
  <c r="CU284" i="1"/>
  <c r="BN285" i="1"/>
  <c r="BW285" i="1"/>
  <c r="CB285" i="1"/>
  <c r="CP284" i="1"/>
  <c r="CQ285" i="1"/>
  <c r="CU285" i="1"/>
  <c r="BN286" i="1"/>
  <c r="BW286" i="1"/>
  <c r="CB286" i="1"/>
  <c r="BN287" i="1"/>
  <c r="BW287" i="1"/>
  <c r="CB287" i="1"/>
  <c r="BN288" i="1"/>
  <c r="BW288" i="1"/>
  <c r="CM288" i="1"/>
  <c r="CU288" i="1"/>
  <c r="BN289" i="1"/>
  <c r="BW289" i="1"/>
  <c r="CB289" i="1"/>
  <c r="CM289" i="1"/>
  <c r="CU289" i="1"/>
  <c r="BN290" i="1"/>
  <c r="BW290" i="1"/>
  <c r="CB290" i="1"/>
  <c r="CP290" i="1"/>
  <c r="CQ291" i="1"/>
  <c r="CU291" i="1"/>
  <c r="DC291" i="1"/>
  <c r="CP289" i="1"/>
  <c r="CM290" i="1"/>
  <c r="BN291" i="1"/>
  <c r="BW291" i="1"/>
  <c r="CB291" i="1"/>
  <c r="BN292" i="1"/>
  <c r="BW292" i="1"/>
  <c r="CB292" i="1"/>
  <c r="CA292" i="1"/>
  <c r="BN293" i="1"/>
  <c r="BW293" i="1"/>
  <c r="CM293" i="1"/>
  <c r="DC293" i="1"/>
  <c r="DH293" i="1"/>
  <c r="BN294" i="1"/>
  <c r="BW294" i="1"/>
  <c r="CB294" i="1"/>
  <c r="CM294" i="1"/>
  <c r="CU294" i="1"/>
  <c r="BN295" i="1"/>
  <c r="BW295" i="1"/>
  <c r="CB295" i="1"/>
  <c r="CM295" i="1"/>
  <c r="CU295" i="1"/>
  <c r="BN296" i="1"/>
  <c r="BW296" i="1"/>
  <c r="CB296" i="1"/>
  <c r="CM296" i="1"/>
  <c r="CU296" i="1"/>
  <c r="BN297" i="1"/>
  <c r="BW297" i="1"/>
  <c r="CB297" i="1"/>
  <c r="CM297" i="1"/>
  <c r="CU297" i="1"/>
  <c r="BN298" i="1"/>
  <c r="BW298" i="1"/>
  <c r="BN299" i="1"/>
  <c r="BW299" i="1"/>
  <c r="CB299" i="1"/>
  <c r="CA299" i="1"/>
  <c r="BN300" i="1"/>
  <c r="BW300" i="1"/>
  <c r="BN301" i="1"/>
  <c r="BW301" i="1"/>
  <c r="CB301" i="1"/>
  <c r="CG301" i="1"/>
  <c r="BN302" i="1"/>
  <c r="BW302" i="1"/>
  <c r="CB302" i="1"/>
  <c r="BN303" i="1"/>
  <c r="BW303" i="1"/>
  <c r="CB303" i="1"/>
  <c r="DF313" i="1"/>
  <c r="DD313" i="1"/>
  <c r="DE313" i="1"/>
  <c r="DA313" i="1"/>
  <c r="DA314" i="1"/>
  <c r="DA315" i="1"/>
  <c r="DA316" i="1"/>
  <c r="DA303" i="1"/>
  <c r="DA304" i="1"/>
  <c r="DA305" i="1"/>
  <c r="DA306" i="1"/>
  <c r="DA307" i="1"/>
  <c r="DA308" i="1"/>
  <c r="BZ244" i="1"/>
  <c r="BX244" i="1"/>
  <c r="BY244" i="1"/>
  <c r="BZ273" i="1"/>
  <c r="BX273" i="1"/>
  <c r="BY273" i="1"/>
  <c r="BZ272" i="1"/>
  <c r="BX272" i="1"/>
  <c r="BY272" i="1"/>
  <c r="BZ271" i="1"/>
  <c r="BX271" i="1"/>
  <c r="BY271" i="1"/>
  <c r="BZ270" i="1"/>
  <c r="BX270" i="1"/>
  <c r="BY270" i="1"/>
  <c r="BZ269" i="1"/>
  <c r="BX269" i="1"/>
  <c r="BY269" i="1"/>
  <c r="BZ268" i="1"/>
  <c r="BX268" i="1"/>
  <c r="BY268" i="1"/>
  <c r="BZ267" i="1"/>
  <c r="BX267" i="1"/>
  <c r="BY267" i="1"/>
  <c r="BZ266" i="1"/>
  <c r="BX266" i="1"/>
  <c r="BY266" i="1"/>
  <c r="BZ265" i="1"/>
  <c r="BX265" i="1"/>
  <c r="BY265" i="1"/>
  <c r="BZ264" i="1"/>
  <c r="BX264" i="1"/>
  <c r="BY264" i="1"/>
  <c r="BZ263" i="1"/>
  <c r="BX263" i="1"/>
  <c r="BY263" i="1"/>
  <c r="BZ262" i="1"/>
  <c r="BX262" i="1"/>
  <c r="BY262" i="1"/>
  <c r="BZ261" i="1"/>
  <c r="BX261" i="1"/>
  <c r="BY261" i="1"/>
  <c r="BZ260" i="1"/>
  <c r="BX260" i="1"/>
  <c r="BY260" i="1"/>
  <c r="BZ259" i="1"/>
  <c r="BX259" i="1"/>
  <c r="BY259" i="1"/>
  <c r="BZ258" i="1"/>
  <c r="BX258" i="1"/>
  <c r="BY258" i="1"/>
  <c r="BZ257" i="1"/>
  <c r="BX257" i="1"/>
  <c r="BY257" i="1"/>
  <c r="BZ256" i="1"/>
  <c r="BX256" i="1"/>
  <c r="BY256" i="1"/>
  <c r="BZ255" i="1"/>
  <c r="BX255" i="1"/>
  <c r="BY255" i="1"/>
  <c r="BZ254" i="1"/>
  <c r="BX254" i="1"/>
  <c r="BY254" i="1"/>
  <c r="BZ253" i="1"/>
  <c r="BX253" i="1"/>
  <c r="BY253" i="1"/>
  <c r="BZ252" i="1"/>
  <c r="BX252" i="1"/>
  <c r="BY252" i="1"/>
  <c r="BZ251" i="1"/>
  <c r="BX251" i="1"/>
  <c r="BY251" i="1"/>
  <c r="BZ250" i="1"/>
  <c r="BX250" i="1"/>
  <c r="BY250" i="1"/>
  <c r="BZ249" i="1"/>
  <c r="BX249" i="1"/>
  <c r="BY249" i="1"/>
  <c r="BZ248" i="1"/>
  <c r="BX248" i="1"/>
  <c r="BY248" i="1"/>
  <c r="BZ247" i="1"/>
  <c r="BX247" i="1"/>
  <c r="BY247" i="1"/>
  <c r="BZ246" i="1"/>
  <c r="BX246" i="1"/>
  <c r="BY246" i="1"/>
  <c r="BZ245" i="1"/>
  <c r="BX245" i="1"/>
  <c r="BY245" i="1"/>
  <c r="BZ278" i="1"/>
  <c r="BX278" i="1"/>
  <c r="BY278" i="1"/>
  <c r="CG322" i="1"/>
  <c r="CG330" i="1"/>
  <c r="CG338" i="1"/>
  <c r="CG351" i="1"/>
  <c r="CG359" i="1"/>
  <c r="CG367" i="1"/>
  <c r="CG285" i="1"/>
  <c r="CI285" i="1"/>
  <c r="CG286" i="1"/>
  <c r="CG287" i="1"/>
  <c r="CI287" i="1"/>
  <c r="CG291" i="1"/>
  <c r="CG293" i="1"/>
  <c r="CG294" i="1"/>
  <c r="CI294" i="1"/>
  <c r="CG295" i="1"/>
  <c r="CI295" i="1"/>
  <c r="CG299" i="1"/>
  <c r="CI299" i="1"/>
  <c r="CG300" i="1"/>
  <c r="CG303" i="1"/>
  <c r="CI303" i="1"/>
  <c r="CG307" i="1"/>
  <c r="CG313" i="1"/>
  <c r="CI313" i="1"/>
  <c r="CG308" i="1"/>
  <c r="CG315" i="1"/>
  <c r="CG316" i="1"/>
  <c r="CG318" i="1"/>
  <c r="CG323" i="1"/>
  <c r="CG324" i="1"/>
  <c r="CG326" i="1"/>
  <c r="CG331" i="1"/>
  <c r="CI331" i="1"/>
  <c r="CG332" i="1"/>
  <c r="CG334" i="1"/>
  <c r="CG339" i="1"/>
  <c r="CG340" i="1"/>
  <c r="CG352" i="1"/>
  <c r="CG353" i="1"/>
  <c r="CG355" i="1"/>
  <c r="CG360" i="1"/>
  <c r="CG361" i="1"/>
  <c r="CG363" i="1"/>
  <c r="CG368" i="1"/>
  <c r="CG297" i="1"/>
  <c r="CG296" i="1"/>
  <c r="CG289" i="1"/>
  <c r="CI289" i="1"/>
  <c r="CG288" i="1"/>
  <c r="CI288" i="1"/>
  <c r="CG284" i="1"/>
  <c r="CI284" i="1"/>
  <c r="CG282" i="1"/>
  <c r="CG280" i="1"/>
  <c r="CG278" i="1"/>
  <c r="CI278" i="1"/>
  <c r="CG306" i="1"/>
  <c r="CI306" i="1"/>
  <c r="CG305" i="1"/>
  <c r="CG304" i="1"/>
  <c r="CG302" i="1"/>
  <c r="CG298" i="1"/>
  <c r="CG314" i="1"/>
  <c r="CI314" i="1"/>
  <c r="CG317" i="1"/>
  <c r="CG319" i="1"/>
  <c r="CI319" i="1"/>
  <c r="CG320" i="1"/>
  <c r="CI320" i="1"/>
  <c r="CG321" i="1"/>
  <c r="CI321" i="1"/>
  <c r="CG325" i="1"/>
  <c r="CG327" i="1"/>
  <c r="CI327" i="1"/>
  <c r="CG328" i="1"/>
  <c r="CI328" i="1"/>
  <c r="CG329" i="1"/>
  <c r="CG333" i="1"/>
  <c r="CG335" i="1"/>
  <c r="CG336" i="1"/>
  <c r="CI336" i="1"/>
  <c r="CG337" i="1"/>
  <c r="CI337" i="1"/>
  <c r="CG341" i="1"/>
  <c r="CG342" i="1"/>
  <c r="CG348" i="1"/>
  <c r="CG349" i="1"/>
  <c r="CG350" i="1"/>
  <c r="CG354" i="1"/>
  <c r="CG356" i="1"/>
  <c r="CG357" i="1"/>
  <c r="CG358" i="1"/>
  <c r="CG362" i="1"/>
  <c r="CG364" i="1"/>
  <c r="CG365" i="1"/>
  <c r="CG366" i="1"/>
  <c r="CI309" i="1"/>
  <c r="CI310" i="1"/>
  <c r="CI311" i="1"/>
  <c r="BW277" i="1"/>
  <c r="BW242" i="1"/>
  <c r="BW240" i="1"/>
  <c r="BW274" i="1"/>
  <c r="BW275" i="1"/>
  <c r="CG279" i="1"/>
  <c r="CI279" i="1"/>
  <c r="CG281" i="1"/>
  <c r="CG290" i="1"/>
  <c r="CG292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278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Y136" i="10"/>
  <c r="CU209" i="1"/>
  <c r="CU210" i="1"/>
  <c r="CU211" i="1"/>
  <c r="CU212" i="1"/>
  <c r="DC213" i="1"/>
  <c r="DH213" i="1"/>
  <c r="CU214" i="1"/>
  <c r="CU215" i="1"/>
  <c r="CU216" i="1"/>
  <c r="CU217" i="1"/>
  <c r="CU218" i="1"/>
  <c r="CU219" i="1"/>
  <c r="CU220" i="1"/>
  <c r="CU221" i="1"/>
  <c r="CQ221" i="1"/>
  <c r="CU222" i="1"/>
  <c r="CU223" i="1"/>
  <c r="CU224" i="1"/>
  <c r="CU225" i="1"/>
  <c r="CU226" i="1"/>
  <c r="CU227" i="1"/>
  <c r="CU228" i="1"/>
  <c r="CU230" i="1"/>
  <c r="CU231" i="1"/>
  <c r="CU232" i="1"/>
  <c r="CU233" i="1"/>
  <c r="CU234" i="1"/>
  <c r="CQ235" i="1"/>
  <c r="CU235" i="1"/>
  <c r="DC235" i="1"/>
  <c r="DC236" i="1"/>
  <c r="DC237" i="1"/>
  <c r="CU237" i="1"/>
  <c r="DC238" i="1"/>
  <c r="CU238" i="1"/>
  <c r="CU239" i="1"/>
  <c r="EB273" i="1"/>
  <c r="EC273" i="1"/>
  <c r="EE273" i="1"/>
  <c r="EB284" i="1"/>
  <c r="BO143" i="1"/>
  <c r="CC245" i="1"/>
  <c r="CC246" i="1"/>
  <c r="CC247" i="1"/>
  <c r="CV143" i="1"/>
  <c r="CV144" i="1"/>
  <c r="CV145" i="1"/>
  <c r="CV146" i="1"/>
  <c r="DH297" i="1"/>
  <c r="DI143" i="1"/>
  <c r="DI144" i="1"/>
  <c r="DI145" i="1"/>
  <c r="DI146" i="1"/>
  <c r="DI147" i="1"/>
  <c r="DG143" i="1"/>
  <c r="CM298" i="1"/>
  <c r="DH298" i="1"/>
  <c r="CM299" i="1"/>
  <c r="DH299" i="1"/>
  <c r="CM300" i="1"/>
  <c r="DH300" i="1"/>
  <c r="CM301" i="1"/>
  <c r="DH301" i="1"/>
  <c r="CM302" i="1"/>
  <c r="DH302" i="1"/>
  <c r="CM303" i="1"/>
  <c r="DH303" i="1"/>
  <c r="CM304" i="1"/>
  <c r="DH304" i="1"/>
  <c r="CM305" i="1"/>
  <c r="DH305" i="1"/>
  <c r="CM306" i="1"/>
  <c r="DH306" i="1"/>
  <c r="CM307" i="1"/>
  <c r="DH307" i="1"/>
  <c r="CB308" i="1"/>
  <c r="CM308" i="1"/>
  <c r="DH308" i="1"/>
  <c r="BD143" i="1"/>
  <c r="CB143" i="1"/>
  <c r="CA143" i="1"/>
  <c r="CC143" i="1"/>
  <c r="DC143" i="1"/>
  <c r="CB144" i="1"/>
  <c r="CA144" i="1"/>
  <c r="DC144" i="1"/>
  <c r="CU144" i="1"/>
  <c r="BE145" i="1"/>
  <c r="CB145" i="1"/>
  <c r="CA145" i="1"/>
  <c r="DC145" i="1"/>
  <c r="CU145" i="1"/>
  <c r="BE146" i="1"/>
  <c r="CB146" i="1"/>
  <c r="CA146" i="1"/>
  <c r="DC146" i="1"/>
  <c r="BE147" i="1"/>
  <c r="CB147" i="1"/>
  <c r="CA147" i="1"/>
  <c r="DC147" i="1"/>
  <c r="DH147" i="1"/>
  <c r="BE148" i="1"/>
  <c r="CB148" i="1"/>
  <c r="CA148" i="1"/>
  <c r="DC148" i="1"/>
  <c r="CU148" i="1"/>
  <c r="BE149" i="1"/>
  <c r="BH149" i="1"/>
  <c r="CB149" i="1"/>
  <c r="CA149" i="1"/>
  <c r="DC149" i="1"/>
  <c r="BE150" i="1"/>
  <c r="BH150" i="1"/>
  <c r="CB150" i="1"/>
  <c r="CA150" i="1"/>
  <c r="DC150" i="1"/>
  <c r="DH150" i="1"/>
  <c r="BE151" i="1"/>
  <c r="CB151" i="1"/>
  <c r="CA151" i="1"/>
  <c r="DC151" i="1"/>
  <c r="BE152" i="1"/>
  <c r="BI152" i="1"/>
  <c r="CB152" i="1"/>
  <c r="CA152" i="1"/>
  <c r="DC152" i="1"/>
  <c r="CU152" i="1"/>
  <c r="BE153" i="1"/>
  <c r="CB153" i="1"/>
  <c r="DC153" i="1"/>
  <c r="CU153" i="1"/>
  <c r="BE154" i="1"/>
  <c r="CB154" i="1"/>
  <c r="DC154" i="1"/>
  <c r="BE155" i="1"/>
  <c r="CB155" i="1"/>
  <c r="CA155" i="1"/>
  <c r="DC155" i="1"/>
  <c r="CU155" i="1"/>
  <c r="BE156" i="1"/>
  <c r="CB156" i="1"/>
  <c r="CA156" i="1"/>
  <c r="DC156" i="1"/>
  <c r="BE157" i="1"/>
  <c r="BH157" i="1"/>
  <c r="CB157" i="1"/>
  <c r="CA157" i="1"/>
  <c r="DC157" i="1"/>
  <c r="DH157" i="1"/>
  <c r="BE158" i="1"/>
  <c r="BH158" i="1"/>
  <c r="CB158" i="1"/>
  <c r="CA158" i="1"/>
  <c r="DC158" i="1"/>
  <c r="BE159" i="1"/>
  <c r="CB159" i="1"/>
  <c r="CD159" i="1"/>
  <c r="CJ159" i="1"/>
  <c r="DC159" i="1"/>
  <c r="BE160" i="1"/>
  <c r="CB160" i="1"/>
  <c r="CA160" i="1"/>
  <c r="CC160" i="1"/>
  <c r="DC160" i="1"/>
  <c r="BE161" i="1"/>
  <c r="BH161" i="1"/>
  <c r="CB161" i="1"/>
  <c r="DC161" i="1"/>
  <c r="CU161" i="1"/>
  <c r="BE162" i="1"/>
  <c r="CB162" i="1"/>
  <c r="CA162" i="1"/>
  <c r="DC162" i="1"/>
  <c r="DH162" i="1"/>
  <c r="BD163" i="1"/>
  <c r="BE163" i="1"/>
  <c r="BH163" i="1"/>
  <c r="CB163" i="1"/>
  <c r="CA163" i="1"/>
  <c r="DC163" i="1"/>
  <c r="CB164" i="1"/>
  <c r="CA164" i="1"/>
  <c r="DC164" i="1"/>
  <c r="CU164" i="1"/>
  <c r="BD165" i="1"/>
  <c r="BE165" i="1"/>
  <c r="CB165" i="1"/>
  <c r="CA165" i="1"/>
  <c r="DC165" i="1"/>
  <c r="CU165" i="1"/>
  <c r="CB166" i="1"/>
  <c r="CA166" i="1"/>
  <c r="DC166" i="1"/>
  <c r="BE167" i="1"/>
  <c r="BH167" i="1"/>
  <c r="CB167" i="1"/>
  <c r="CA167" i="1"/>
  <c r="DC167" i="1"/>
  <c r="CU167" i="1"/>
  <c r="BD168" i="1"/>
  <c r="CB168" i="1"/>
  <c r="CA168" i="1"/>
  <c r="DC168" i="1"/>
  <c r="CU168" i="1"/>
  <c r="CB169" i="1"/>
  <c r="DC169" i="1"/>
  <c r="CU169" i="1"/>
  <c r="BE170" i="1"/>
  <c r="BI170" i="1"/>
  <c r="CB170" i="1"/>
  <c r="DC170" i="1"/>
  <c r="DH170" i="1"/>
  <c r="BE171" i="1"/>
  <c r="CB171" i="1"/>
  <c r="DC171" i="1"/>
  <c r="DH171" i="1"/>
  <c r="BE172" i="1"/>
  <c r="CB172" i="1"/>
  <c r="CA172" i="1"/>
  <c r="DC172" i="1"/>
  <c r="CU172" i="1"/>
  <c r="BE173" i="1"/>
  <c r="BH173" i="1"/>
  <c r="CB173" i="1"/>
  <c r="CA173" i="1"/>
  <c r="DC173" i="1"/>
  <c r="BE244" i="1"/>
  <c r="CB244" i="1"/>
  <c r="CU244" i="1"/>
  <c r="DH244" i="1"/>
  <c r="BE245" i="1"/>
  <c r="BH245" i="1"/>
  <c r="CB245" i="1"/>
  <c r="CA245" i="1"/>
  <c r="DC245" i="1"/>
  <c r="CU245" i="1"/>
  <c r="BE246" i="1"/>
  <c r="CB246" i="1"/>
  <c r="CU246" i="1"/>
  <c r="DH246" i="1"/>
  <c r="BE247" i="1"/>
  <c r="CB247" i="1"/>
  <c r="CA247" i="1"/>
  <c r="CU247" i="1"/>
  <c r="CS247" i="1"/>
  <c r="CT247" i="1"/>
  <c r="DH247" i="1"/>
  <c r="BE248" i="1"/>
  <c r="CB248" i="1"/>
  <c r="CA248" i="1"/>
  <c r="DC248" i="1"/>
  <c r="CU248" i="1"/>
  <c r="BE249" i="1"/>
  <c r="BI249" i="1"/>
  <c r="CB249" i="1"/>
  <c r="CA249" i="1"/>
  <c r="DC249" i="1"/>
  <c r="DH249" i="1"/>
  <c r="BE250" i="1"/>
  <c r="CB250" i="1"/>
  <c r="CA250" i="1"/>
  <c r="DC250" i="1"/>
  <c r="CU250" i="1"/>
  <c r="BE251" i="1"/>
  <c r="BH251" i="1"/>
  <c r="CB251" i="1"/>
  <c r="CA251" i="1"/>
  <c r="CU251" i="1"/>
  <c r="DH251" i="1"/>
  <c r="BE252" i="1"/>
  <c r="BH252" i="1"/>
  <c r="CB252" i="1"/>
  <c r="CA252" i="1"/>
  <c r="CU252" i="1"/>
  <c r="DH252" i="1"/>
  <c r="BE253" i="1"/>
  <c r="BI253" i="1"/>
  <c r="CB253" i="1"/>
  <c r="CA253" i="1"/>
  <c r="CU253" i="1"/>
  <c r="DH253" i="1"/>
  <c r="BE254" i="1"/>
  <c r="BH254" i="1"/>
  <c r="CB254" i="1"/>
  <c r="CA254" i="1"/>
  <c r="CU254" i="1"/>
  <c r="DH254" i="1"/>
  <c r="BE255" i="1"/>
  <c r="CB255" i="1"/>
  <c r="CA255" i="1"/>
  <c r="CU255" i="1"/>
  <c r="DH255" i="1"/>
  <c r="BE256" i="1"/>
  <c r="BH256" i="1"/>
  <c r="CB256" i="1"/>
  <c r="CU256" i="1"/>
  <c r="DH256" i="1"/>
  <c r="BE257" i="1"/>
  <c r="CB257" i="1"/>
  <c r="CA257" i="1"/>
  <c r="CU257" i="1"/>
  <c r="DH257" i="1"/>
  <c r="BE258" i="1"/>
  <c r="BH258" i="1"/>
  <c r="CB258" i="1"/>
  <c r="CA258" i="1"/>
  <c r="CU258" i="1"/>
  <c r="DH258" i="1"/>
  <c r="BE259" i="1"/>
  <c r="CB259" i="1"/>
  <c r="CA259" i="1"/>
  <c r="DC259" i="1"/>
  <c r="CU259" i="1"/>
  <c r="BE260" i="1"/>
  <c r="BH260" i="1"/>
  <c r="CB260" i="1"/>
  <c r="CU260" i="1"/>
  <c r="DH260" i="1"/>
  <c r="BE261" i="1"/>
  <c r="CB261" i="1"/>
  <c r="CA261" i="1"/>
  <c r="DH261" i="1"/>
  <c r="BE262" i="1"/>
  <c r="CB262" i="1"/>
  <c r="CU262" i="1"/>
  <c r="DH262" i="1"/>
  <c r="BE263" i="1"/>
  <c r="CB263" i="1"/>
  <c r="CA263" i="1"/>
  <c r="CU263" i="1"/>
  <c r="DH263" i="1"/>
  <c r="BE264" i="1"/>
  <c r="BH264" i="1"/>
  <c r="CB264" i="1"/>
  <c r="CU264" i="1"/>
  <c r="DC264" i="1"/>
  <c r="DH264" i="1"/>
  <c r="BE265" i="1"/>
  <c r="CB265" i="1"/>
  <c r="CA265" i="1"/>
  <c r="CU265" i="1"/>
  <c r="CS265" i="1"/>
  <c r="DH265" i="1"/>
  <c r="BD266" i="1"/>
  <c r="BE267" i="1"/>
  <c r="CB266" i="1"/>
  <c r="CA266" i="1"/>
  <c r="CU266" i="1"/>
  <c r="DH266" i="1"/>
  <c r="CB267" i="1"/>
  <c r="CA267" i="1"/>
  <c r="CU267" i="1"/>
  <c r="DH267" i="1"/>
  <c r="BE268" i="1"/>
  <c r="CB268" i="1"/>
  <c r="CA268" i="1"/>
  <c r="CU268" i="1"/>
  <c r="DH268" i="1"/>
  <c r="BE269" i="1"/>
  <c r="BH269" i="1"/>
  <c r="CB269" i="1"/>
  <c r="CA269" i="1"/>
  <c r="DC269" i="1"/>
  <c r="BE270" i="1"/>
  <c r="BI270" i="1"/>
  <c r="CB270" i="1"/>
  <c r="DC270" i="1"/>
  <c r="CU270" i="1"/>
  <c r="BE271" i="1"/>
  <c r="CB271" i="1"/>
  <c r="CU271" i="1"/>
  <c r="DH271" i="1"/>
  <c r="BE272" i="1"/>
  <c r="CB272" i="1"/>
  <c r="CA272" i="1"/>
  <c r="CQ272" i="1"/>
  <c r="CU272" i="1"/>
  <c r="BE273" i="1"/>
  <c r="BH273" i="1"/>
  <c r="CB273" i="1"/>
  <c r="CA273" i="1"/>
  <c r="CQ273" i="1"/>
  <c r="CU273" i="1"/>
  <c r="DC273" i="1"/>
  <c r="DH273" i="1"/>
  <c r="EB244" i="1"/>
  <c r="EC245" i="1"/>
  <c r="EE245" i="1"/>
  <c r="EB239" i="1"/>
  <c r="EB245" i="1"/>
  <c r="EB246" i="1"/>
  <c r="EC246" i="1"/>
  <c r="EE246" i="1"/>
  <c r="EB247" i="1"/>
  <c r="EB248" i="1"/>
  <c r="EB249" i="1"/>
  <c r="EB250" i="1"/>
  <c r="EB251" i="1"/>
  <c r="EC251" i="1"/>
  <c r="EE251" i="1"/>
  <c r="EB252" i="1"/>
  <c r="EB253" i="1"/>
  <c r="EB254" i="1"/>
  <c r="EB255" i="1"/>
  <c r="EB256" i="1"/>
  <c r="EB257" i="1"/>
  <c r="EB258" i="1"/>
  <c r="EB259" i="1"/>
  <c r="ED259" i="1"/>
  <c r="EB260" i="1"/>
  <c r="EB261" i="1"/>
  <c r="EB262" i="1"/>
  <c r="ED263" i="1"/>
  <c r="EB263" i="1"/>
  <c r="EB264" i="1"/>
  <c r="EB265" i="1"/>
  <c r="EB266" i="1"/>
  <c r="EB267" i="1"/>
  <c r="ED267" i="1"/>
  <c r="EB268" i="1"/>
  <c r="EB269" i="1"/>
  <c r="EB270" i="1"/>
  <c r="EB271" i="1"/>
  <c r="EB272" i="1"/>
  <c r="CP283" i="1"/>
  <c r="CP288" i="1"/>
  <c r="CP287" i="1"/>
  <c r="CQ287" i="1"/>
  <c r="CS287" i="1"/>
  <c r="CU278" i="1"/>
  <c r="CU286" i="1"/>
  <c r="CU292" i="1"/>
  <c r="CQ286" i="1"/>
  <c r="CQ229" i="1"/>
  <c r="CS229" i="1"/>
  <c r="CQ228" i="1"/>
  <c r="CR230" i="1"/>
  <c r="CB278" i="1"/>
  <c r="CA278" i="1"/>
  <c r="DH278" i="1"/>
  <c r="DH279" i="1"/>
  <c r="DH280" i="1"/>
  <c r="DH281" i="1"/>
  <c r="DH282" i="1"/>
  <c r="DH283" i="1"/>
  <c r="DH284" i="1"/>
  <c r="DH286" i="1"/>
  <c r="DH287" i="1"/>
  <c r="DH288" i="1"/>
  <c r="DH289" i="1"/>
  <c r="DH292" i="1"/>
  <c r="DH294" i="1"/>
  <c r="DH295" i="1"/>
  <c r="DH296" i="1"/>
  <c r="CN290" i="1"/>
  <c r="CN291" i="1"/>
  <c r="CM287" i="1"/>
  <c r="CP282" i="1"/>
  <c r="BK281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8" i="1"/>
  <c r="A339" i="1"/>
  <c r="A340" i="1"/>
  <c r="A341" i="1"/>
  <c r="A342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278" i="1"/>
  <c r="DX304" i="1"/>
  <c r="DX305" i="1"/>
  <c r="DX306" i="1"/>
  <c r="D143" i="1"/>
  <c r="D144" i="1"/>
  <c r="D145" i="1"/>
  <c r="BB304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5" i="1"/>
  <c r="BB306" i="1"/>
  <c r="BB307" i="1"/>
  <c r="BB308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EK8" i="1"/>
  <c r="D9" i="1"/>
  <c r="D10" i="1"/>
  <c r="D11" i="1"/>
  <c r="AU170" i="1"/>
  <c r="AU169" i="1"/>
  <c r="AU171" i="1"/>
  <c r="AU172" i="1"/>
  <c r="AV172" i="1"/>
  <c r="AU173" i="1"/>
  <c r="BI8" i="1"/>
  <c r="BQ8" i="1"/>
  <c r="CU8" i="1"/>
  <c r="DH8" i="1"/>
  <c r="BE9" i="1"/>
  <c r="BO9" i="1"/>
  <c r="BO10" i="1"/>
  <c r="BO11" i="1"/>
  <c r="BQ11" i="1"/>
  <c r="CU9" i="1"/>
  <c r="CX9" i="1"/>
  <c r="CV9" i="1"/>
  <c r="CV10" i="1"/>
  <c r="CV11" i="1"/>
  <c r="CV12" i="1"/>
  <c r="CV13" i="1"/>
  <c r="DH9" i="1"/>
  <c r="DI9" i="1"/>
  <c r="BE10" i="1"/>
  <c r="CU10" i="1"/>
  <c r="DH10" i="1"/>
  <c r="BE11" i="1"/>
  <c r="BI11" i="1"/>
  <c r="CU11" i="1"/>
  <c r="CW11" i="1"/>
  <c r="DH11" i="1"/>
  <c r="BE12" i="1"/>
  <c r="BH12" i="1"/>
  <c r="CU12" i="1"/>
  <c r="DH12" i="1"/>
  <c r="BE13" i="1"/>
  <c r="CU13" i="1"/>
  <c r="DH13" i="1"/>
  <c r="BE14" i="1"/>
  <c r="BH14" i="1"/>
  <c r="CU14" i="1"/>
  <c r="DH14" i="1"/>
  <c r="BE15" i="1"/>
  <c r="CU15" i="1"/>
  <c r="DH15" i="1"/>
  <c r="BE16" i="1"/>
  <c r="BI16" i="1"/>
  <c r="CU16" i="1"/>
  <c r="DH16" i="1"/>
  <c r="BE17" i="1"/>
  <c r="CU17" i="1"/>
  <c r="DH17" i="1"/>
  <c r="BE18" i="1"/>
  <c r="BI18" i="1"/>
  <c r="CU18" i="1"/>
  <c r="DH18" i="1"/>
  <c r="BE19" i="1"/>
  <c r="CU19" i="1"/>
  <c r="DH19" i="1"/>
  <c r="BE20" i="1"/>
  <c r="BH20" i="1"/>
  <c r="CU20" i="1"/>
  <c r="DH20" i="1"/>
  <c r="BE21" i="1"/>
  <c r="DC21" i="1"/>
  <c r="BE22" i="1"/>
  <c r="BI22" i="1"/>
  <c r="DC22" i="1"/>
  <c r="DH22" i="1"/>
  <c r="BE23" i="1"/>
  <c r="DH23" i="1"/>
  <c r="BE24" i="1"/>
  <c r="BI24" i="1"/>
  <c r="CU24" i="1"/>
  <c r="DH24" i="1"/>
  <c r="BE25" i="1"/>
  <c r="CU25" i="1"/>
  <c r="DH25" i="1"/>
  <c r="BE26" i="1"/>
  <c r="BI26" i="1"/>
  <c r="CU26" i="1"/>
  <c r="DH26" i="1"/>
  <c r="BE27" i="1"/>
  <c r="BI27" i="1"/>
  <c r="CU27" i="1"/>
  <c r="DH27" i="1"/>
  <c r="BE28" i="1"/>
  <c r="BI28" i="1"/>
  <c r="CU28" i="1"/>
  <c r="DH28" i="1"/>
  <c r="BE29" i="1"/>
  <c r="CU29" i="1"/>
  <c r="DH29" i="1"/>
  <c r="BE30" i="1"/>
  <c r="BI30" i="1"/>
  <c r="CU30" i="1"/>
  <c r="DH30" i="1"/>
  <c r="BE31" i="1"/>
  <c r="CU31" i="1"/>
  <c r="DH31" i="1"/>
  <c r="BE32" i="1"/>
  <c r="BI32" i="1"/>
  <c r="CU32" i="1"/>
  <c r="DH32" i="1"/>
  <c r="BE33" i="1"/>
  <c r="DC33" i="1"/>
  <c r="DH33" i="1"/>
  <c r="BE34" i="1"/>
  <c r="BI34" i="1"/>
  <c r="DC34" i="1"/>
  <c r="BE35" i="1"/>
  <c r="DC35" i="1"/>
  <c r="DH35" i="1"/>
  <c r="BE36" i="1"/>
  <c r="BI36" i="1"/>
  <c r="DC36" i="1"/>
  <c r="BE37" i="1"/>
  <c r="BI37" i="1"/>
  <c r="CU37" i="1"/>
  <c r="DH37" i="1"/>
  <c r="BE42" i="1"/>
  <c r="BI42" i="1"/>
  <c r="CU42" i="1"/>
  <c r="DH42" i="1"/>
  <c r="BE43" i="1"/>
  <c r="BI43" i="1"/>
  <c r="CU43" i="1"/>
  <c r="DH43" i="1"/>
  <c r="BE44" i="1"/>
  <c r="BI44" i="1"/>
  <c r="CU44" i="1"/>
  <c r="DH44" i="1"/>
  <c r="BE45" i="1"/>
  <c r="CU45" i="1"/>
  <c r="DH45" i="1"/>
  <c r="BE46" i="1"/>
  <c r="CU46" i="1"/>
  <c r="DH46" i="1"/>
  <c r="BE47" i="1"/>
  <c r="BI47" i="1"/>
  <c r="CU47" i="1"/>
  <c r="DH47" i="1"/>
  <c r="BE48" i="1"/>
  <c r="CU48" i="1"/>
  <c r="DH48" i="1"/>
  <c r="BE49" i="1"/>
  <c r="CU49" i="1"/>
  <c r="DH49" i="1"/>
  <c r="BE50" i="1"/>
  <c r="CU50" i="1"/>
  <c r="DH50" i="1"/>
  <c r="BE51" i="1"/>
  <c r="BI51" i="1"/>
  <c r="CU51" i="1"/>
  <c r="DH51" i="1"/>
  <c r="BE52" i="1"/>
  <c r="BI52" i="1"/>
  <c r="CU52" i="1"/>
  <c r="DH52" i="1"/>
  <c r="BE53" i="1"/>
  <c r="CU53" i="1"/>
  <c r="DH53" i="1"/>
  <c r="BE54" i="1"/>
  <c r="CU54" i="1"/>
  <c r="DH54" i="1"/>
  <c r="BE55" i="1"/>
  <c r="CU55" i="1"/>
  <c r="DH55" i="1"/>
  <c r="BE56" i="1"/>
  <c r="CU56" i="1"/>
  <c r="DH56" i="1"/>
  <c r="BE57" i="1"/>
  <c r="BI57" i="1"/>
  <c r="DC57" i="1"/>
  <c r="DH57" i="1"/>
  <c r="BE58" i="1"/>
  <c r="CU58" i="1"/>
  <c r="DH58" i="1"/>
  <c r="BE59" i="1"/>
  <c r="BI59" i="1"/>
  <c r="CU59" i="1"/>
  <c r="DH59" i="1"/>
  <c r="BE60" i="1"/>
  <c r="BI60" i="1"/>
  <c r="CU60" i="1"/>
  <c r="DH60" i="1"/>
  <c r="BE61" i="1"/>
  <c r="CU61" i="1"/>
  <c r="DH61" i="1"/>
  <c r="BE62" i="1"/>
  <c r="DC62" i="1"/>
  <c r="DH62" i="1"/>
  <c r="BE63" i="1"/>
  <c r="BI63" i="1"/>
  <c r="DC63" i="1"/>
  <c r="DH63" i="1"/>
  <c r="BE64" i="1"/>
  <c r="DC64" i="1"/>
  <c r="DH64" i="1"/>
  <c r="BE65" i="1"/>
  <c r="CU65" i="1"/>
  <c r="DH65" i="1"/>
  <c r="BE66" i="1"/>
  <c r="BI66" i="1"/>
  <c r="CU66" i="1"/>
  <c r="DH66" i="1"/>
  <c r="BE67" i="1"/>
  <c r="CU67" i="1"/>
  <c r="DH67" i="1"/>
  <c r="BE68" i="1"/>
  <c r="BH68" i="1"/>
  <c r="CU68" i="1"/>
  <c r="DH68" i="1"/>
  <c r="BE69" i="1"/>
  <c r="BI69" i="1"/>
  <c r="CU69" i="1"/>
  <c r="DH69" i="1"/>
  <c r="BE70" i="1"/>
  <c r="BH70" i="1"/>
  <c r="CU70" i="1"/>
  <c r="DH70" i="1"/>
  <c r="BE71" i="1"/>
  <c r="BI71" i="1"/>
  <c r="CU71" i="1"/>
  <c r="DH71" i="1"/>
  <c r="BE72" i="1"/>
  <c r="CU72" i="1"/>
  <c r="CS72" i="1"/>
  <c r="DH72" i="1"/>
  <c r="BE76" i="1"/>
  <c r="CU76" i="1"/>
  <c r="BE77" i="1"/>
  <c r="BI77" i="1"/>
  <c r="DC77" i="1"/>
  <c r="BE78" i="1"/>
  <c r="BI78" i="1"/>
  <c r="DC78" i="1"/>
  <c r="BE79" i="1"/>
  <c r="BI79" i="1"/>
  <c r="DC79" i="1"/>
  <c r="BE80" i="1"/>
  <c r="DC80" i="1"/>
  <c r="BE81" i="1"/>
  <c r="BI81" i="1"/>
  <c r="DC81" i="1"/>
  <c r="DH81" i="1"/>
  <c r="BE82" i="1"/>
  <c r="BI82" i="1"/>
  <c r="DC82" i="1"/>
  <c r="BE83" i="1"/>
  <c r="BI83" i="1"/>
  <c r="DC83" i="1"/>
  <c r="DH83" i="1"/>
  <c r="BE84" i="1"/>
  <c r="BI84" i="1"/>
  <c r="DC84" i="1"/>
  <c r="BE85" i="1"/>
  <c r="BI85" i="1"/>
  <c r="DC85" i="1"/>
  <c r="DH85" i="1"/>
  <c r="BE86" i="1"/>
  <c r="BI86" i="1"/>
  <c r="DC86" i="1"/>
  <c r="DH86" i="1"/>
  <c r="BE87" i="1"/>
  <c r="DC87" i="1"/>
  <c r="BE88" i="1"/>
  <c r="BI88" i="1"/>
  <c r="DC88" i="1"/>
  <c r="BE89" i="1"/>
  <c r="BI89" i="1"/>
  <c r="DC89" i="1"/>
  <c r="BE90" i="1"/>
  <c r="BI90" i="1"/>
  <c r="DC90" i="1"/>
  <c r="DH90" i="1"/>
  <c r="BE91" i="1"/>
  <c r="DC91" i="1"/>
  <c r="BE92" i="1"/>
  <c r="BI92" i="1"/>
  <c r="DC92" i="1"/>
  <c r="DH92" i="1"/>
  <c r="BE93" i="1"/>
  <c r="DC93" i="1"/>
  <c r="BE94" i="1"/>
  <c r="DC94" i="1"/>
  <c r="DH94" i="1"/>
  <c r="BE95" i="1"/>
  <c r="DC95" i="1"/>
  <c r="BE96" i="1"/>
  <c r="BI96" i="1"/>
  <c r="DC96" i="1"/>
  <c r="BE97" i="1"/>
  <c r="BI97" i="1"/>
  <c r="DC97" i="1"/>
  <c r="DH97" i="1"/>
  <c r="BE98" i="1"/>
  <c r="DC98" i="1"/>
  <c r="BE99" i="1"/>
  <c r="DC99" i="1"/>
  <c r="DH99" i="1"/>
  <c r="BE100" i="1"/>
  <c r="BI100" i="1"/>
  <c r="DC100" i="1"/>
  <c r="BE101" i="1"/>
  <c r="BI101" i="1"/>
  <c r="CX101" i="1"/>
  <c r="DH101" i="1"/>
  <c r="BE102" i="1"/>
  <c r="BI102" i="1"/>
  <c r="CX102" i="1"/>
  <c r="DC102" i="1"/>
  <c r="BE103" i="1"/>
  <c r="CX103" i="1"/>
  <c r="DC103" i="1"/>
  <c r="BE104" i="1"/>
  <c r="BI104" i="1"/>
  <c r="CX104" i="1"/>
  <c r="DC104" i="1"/>
  <c r="DH104" i="1"/>
  <c r="BE105" i="1"/>
  <c r="CX105" i="1"/>
  <c r="DC105" i="1"/>
  <c r="BE177" i="1"/>
  <c r="CB177" i="1"/>
  <c r="CA177" i="1"/>
  <c r="CU177" i="1"/>
  <c r="DH177" i="1"/>
  <c r="BE178" i="1"/>
  <c r="BH178" i="1"/>
  <c r="CB178" i="1"/>
  <c r="CA178" i="1"/>
  <c r="CU178" i="1"/>
  <c r="DH178" i="1"/>
  <c r="BE179" i="1"/>
  <c r="CB179" i="1"/>
  <c r="CU179" i="1"/>
  <c r="DH179" i="1"/>
  <c r="BE180" i="1"/>
  <c r="BI180" i="1"/>
  <c r="CB180" i="1"/>
  <c r="CA180" i="1"/>
  <c r="CU180" i="1"/>
  <c r="DH180" i="1"/>
  <c r="BE181" i="1"/>
  <c r="BI181" i="1"/>
  <c r="CB181" i="1"/>
  <c r="CA181" i="1"/>
  <c r="CU181" i="1"/>
  <c r="DH181" i="1"/>
  <c r="BE182" i="1"/>
  <c r="BI182" i="1"/>
  <c r="CB182" i="1"/>
  <c r="CA182" i="1"/>
  <c r="CU182" i="1"/>
  <c r="DH182" i="1"/>
  <c r="BE183" i="1"/>
  <c r="BI183" i="1"/>
  <c r="CB183" i="1"/>
  <c r="CA183" i="1"/>
  <c r="CU183" i="1"/>
  <c r="DH183" i="1"/>
  <c r="BI184" i="1"/>
  <c r="CB184" i="1"/>
  <c r="CU184" i="1"/>
  <c r="DH184" i="1"/>
  <c r="BE185" i="1"/>
  <c r="BI185" i="1"/>
  <c r="CB185" i="1"/>
  <c r="CA185" i="1"/>
  <c r="CU185" i="1"/>
  <c r="DH185" i="1"/>
  <c r="BE186" i="1"/>
  <c r="BH186" i="1"/>
  <c r="CB186" i="1"/>
  <c r="CA186" i="1"/>
  <c r="CU186" i="1"/>
  <c r="DH186" i="1"/>
  <c r="BE187" i="1"/>
  <c r="BI187" i="1"/>
  <c r="CB187" i="1"/>
  <c r="CU187" i="1"/>
  <c r="DH187" i="1"/>
  <c r="BE188" i="1"/>
  <c r="BI188" i="1"/>
  <c r="CB188" i="1"/>
  <c r="CA188" i="1"/>
  <c r="CU188" i="1"/>
  <c r="DH188" i="1"/>
  <c r="BE189" i="1"/>
  <c r="CB189" i="1"/>
  <c r="CA189" i="1"/>
  <c r="CU189" i="1"/>
  <c r="DH189" i="1"/>
  <c r="BE190" i="1"/>
  <c r="BI190" i="1"/>
  <c r="CB190" i="1"/>
  <c r="CA190" i="1"/>
  <c r="DC190" i="1"/>
  <c r="DH190" i="1"/>
  <c r="BE191" i="1"/>
  <c r="CB191" i="1"/>
  <c r="CA191" i="1"/>
  <c r="CU191" i="1"/>
  <c r="DH191" i="1"/>
  <c r="BE192" i="1"/>
  <c r="BI192" i="1"/>
  <c r="CB192" i="1"/>
  <c r="CA192" i="1"/>
  <c r="CU192" i="1"/>
  <c r="DH192" i="1"/>
  <c r="BE193" i="1"/>
  <c r="BI193" i="1"/>
  <c r="CB193" i="1"/>
  <c r="CA193" i="1"/>
  <c r="DC193" i="1"/>
  <c r="CU193" i="1"/>
  <c r="BE194" i="1"/>
  <c r="BI194" i="1"/>
  <c r="CB194" i="1"/>
  <c r="CA194" i="1"/>
  <c r="DC194" i="1"/>
  <c r="CU194" i="1"/>
  <c r="BE195" i="1"/>
  <c r="CB195" i="1"/>
  <c r="DC195" i="1"/>
  <c r="CU195" i="1"/>
  <c r="BE196" i="1"/>
  <c r="CB196" i="1"/>
  <c r="CA196" i="1"/>
  <c r="CU196" i="1"/>
  <c r="DH196" i="1"/>
  <c r="BE197" i="1"/>
  <c r="CB197" i="1"/>
  <c r="CA197" i="1"/>
  <c r="CU197" i="1"/>
  <c r="DH197" i="1"/>
  <c r="BE198" i="1"/>
  <c r="BH198" i="1"/>
  <c r="CB198" i="1"/>
  <c r="CU198" i="1"/>
  <c r="DH198" i="1"/>
  <c r="BE199" i="1"/>
  <c r="BI199" i="1"/>
  <c r="CB199" i="1"/>
  <c r="CU199" i="1"/>
  <c r="DH199" i="1"/>
  <c r="BE200" i="1"/>
  <c r="CB200" i="1"/>
  <c r="CA200" i="1"/>
  <c r="CU200" i="1"/>
  <c r="DH200" i="1"/>
  <c r="BE201" i="1"/>
  <c r="BH201" i="1"/>
  <c r="CB201" i="1"/>
  <c r="CA201" i="1"/>
  <c r="CU201" i="1"/>
  <c r="DH201" i="1"/>
  <c r="BE202" i="1"/>
  <c r="CB202" i="1"/>
  <c r="CA202" i="1"/>
  <c r="CM202" i="1"/>
  <c r="CU202" i="1"/>
  <c r="DH202" i="1"/>
  <c r="BD203" i="1"/>
  <c r="BE203" i="1"/>
  <c r="CB203" i="1"/>
  <c r="CA203" i="1"/>
  <c r="CU203" i="1"/>
  <c r="DH203" i="1"/>
  <c r="BE209" i="1"/>
  <c r="BI209" i="1"/>
  <c r="CB209" i="1"/>
  <c r="CA209" i="1"/>
  <c r="DH209" i="1"/>
  <c r="BE210" i="1"/>
  <c r="BI210" i="1"/>
  <c r="CB210" i="1"/>
  <c r="CA210" i="1"/>
  <c r="DH210" i="1"/>
  <c r="BE211" i="1"/>
  <c r="CB211" i="1"/>
  <c r="CA211" i="1"/>
  <c r="DH211" i="1"/>
  <c r="BD212" i="1"/>
  <c r="CB212" i="1"/>
  <c r="CA212" i="1"/>
  <c r="DH212" i="1"/>
  <c r="CB213" i="1"/>
  <c r="CA213" i="1"/>
  <c r="BE214" i="1"/>
  <c r="CB214" i="1"/>
  <c r="DH214" i="1"/>
  <c r="BE215" i="1"/>
  <c r="CB215" i="1"/>
  <c r="CA215" i="1"/>
  <c r="DH215" i="1"/>
  <c r="BE216" i="1"/>
  <c r="BI216" i="1"/>
  <c r="CB216" i="1"/>
  <c r="DH216" i="1"/>
  <c r="BE217" i="1"/>
  <c r="BI217" i="1"/>
  <c r="CB217" i="1"/>
  <c r="CA217" i="1"/>
  <c r="DH217" i="1"/>
  <c r="BE218" i="1"/>
  <c r="CB218" i="1"/>
  <c r="CA218" i="1"/>
  <c r="DH218" i="1"/>
  <c r="BE219" i="1"/>
  <c r="BI219" i="1"/>
  <c r="CB219" i="1"/>
  <c r="CA219" i="1"/>
  <c r="DH219" i="1"/>
  <c r="BE220" i="1"/>
  <c r="BI220" i="1"/>
  <c r="CB220" i="1"/>
  <c r="DH220" i="1"/>
  <c r="BE221" i="1"/>
  <c r="BH221" i="1"/>
  <c r="CB221" i="1"/>
  <c r="CA221" i="1"/>
  <c r="DH221" i="1"/>
  <c r="BE222" i="1"/>
  <c r="CB222" i="1"/>
  <c r="CA222" i="1"/>
  <c r="DH222" i="1"/>
  <c r="BE223" i="1"/>
  <c r="BI223" i="1"/>
  <c r="CB223" i="1"/>
  <c r="CA223" i="1"/>
  <c r="DH223" i="1"/>
  <c r="BE224" i="1"/>
  <c r="BI224" i="1"/>
  <c r="CB224" i="1"/>
  <c r="CA224" i="1"/>
  <c r="DH224" i="1"/>
  <c r="BE225" i="1"/>
  <c r="BI225" i="1"/>
  <c r="CB225" i="1"/>
  <c r="CA225" i="1"/>
  <c r="DH225" i="1"/>
  <c r="BE226" i="1"/>
  <c r="CB226" i="1"/>
  <c r="CA226" i="1"/>
  <c r="DH226" i="1"/>
  <c r="BE227" i="1"/>
  <c r="BH227" i="1"/>
  <c r="CB227" i="1"/>
  <c r="CA227" i="1"/>
  <c r="DH227" i="1"/>
  <c r="BE228" i="1"/>
  <c r="CB228" i="1"/>
  <c r="DH228" i="1"/>
  <c r="BE229" i="1"/>
  <c r="CB229" i="1"/>
  <c r="CA229" i="1"/>
  <c r="DH229" i="1"/>
  <c r="BE230" i="1"/>
  <c r="CB230" i="1"/>
  <c r="CA230" i="1"/>
  <c r="DH230" i="1"/>
  <c r="BE231" i="1"/>
  <c r="BI231" i="1"/>
  <c r="CB231" i="1"/>
  <c r="CA231" i="1"/>
  <c r="DH231" i="1"/>
  <c r="BE232" i="1"/>
  <c r="BI232" i="1"/>
  <c r="CB232" i="1"/>
  <c r="CA232" i="1"/>
  <c r="DH232" i="1"/>
  <c r="BE233" i="1"/>
  <c r="BI233" i="1"/>
  <c r="CB233" i="1"/>
  <c r="CA233" i="1"/>
  <c r="DH233" i="1"/>
  <c r="BE234" i="1"/>
  <c r="CB234" i="1"/>
  <c r="CA234" i="1"/>
  <c r="DH234" i="1"/>
  <c r="BE235" i="1"/>
  <c r="BH235" i="1"/>
  <c r="CB235" i="1"/>
  <c r="BE236" i="1"/>
  <c r="CB236" i="1"/>
  <c r="CA236" i="1"/>
  <c r="BE237" i="1"/>
  <c r="CB237" i="1"/>
  <c r="CA237" i="1"/>
  <c r="BE238" i="1"/>
  <c r="BH238" i="1"/>
  <c r="CB238" i="1"/>
  <c r="CA238" i="1"/>
  <c r="BE239" i="1"/>
  <c r="BH239" i="1"/>
  <c r="CB239" i="1"/>
  <c r="CA239" i="1"/>
  <c r="DH239" i="1"/>
  <c r="DH313" i="1"/>
  <c r="CP319" i="1"/>
  <c r="CQ319" i="1"/>
  <c r="BD348" i="1"/>
  <c r="BE348" i="1"/>
  <c r="BH348" i="1"/>
  <c r="BN348" i="1"/>
  <c r="BW348" i="1"/>
  <c r="CB348" i="1"/>
  <c r="CA348" i="1"/>
  <c r="CM348" i="1"/>
  <c r="CU348" i="1"/>
  <c r="DH348" i="1"/>
  <c r="BD349" i="1"/>
  <c r="BE349" i="1"/>
  <c r="BI349" i="1"/>
  <c r="BN349" i="1"/>
  <c r="BW349" i="1"/>
  <c r="CB349" i="1"/>
  <c r="CA349" i="1"/>
  <c r="CM349" i="1"/>
  <c r="CU349" i="1"/>
  <c r="DH349" i="1"/>
  <c r="BD350" i="1"/>
  <c r="BE350" i="1"/>
  <c r="BH350" i="1"/>
  <c r="BN350" i="1"/>
  <c r="BW350" i="1"/>
  <c r="CM350" i="1"/>
  <c r="CU350" i="1"/>
  <c r="DH350" i="1"/>
  <c r="BD351" i="1"/>
  <c r="BE351" i="1"/>
  <c r="BN351" i="1"/>
  <c r="BW351" i="1"/>
  <c r="CB351" i="1"/>
  <c r="CM351" i="1"/>
  <c r="CU351" i="1"/>
  <c r="DH351" i="1"/>
  <c r="BD352" i="1"/>
  <c r="BE352" i="1"/>
  <c r="BH352" i="1"/>
  <c r="BN352" i="1"/>
  <c r="BW352" i="1"/>
  <c r="CM352" i="1"/>
  <c r="CU352" i="1"/>
  <c r="DH352" i="1"/>
  <c r="BD353" i="1"/>
  <c r="BE353" i="1"/>
  <c r="BN353" i="1"/>
  <c r="BW353" i="1"/>
  <c r="CM353" i="1"/>
  <c r="CU353" i="1"/>
  <c r="DH353" i="1"/>
  <c r="BD354" i="1"/>
  <c r="BE354" i="1"/>
  <c r="BN354" i="1"/>
  <c r="BW354" i="1"/>
  <c r="CB354" i="1"/>
  <c r="CA354" i="1"/>
  <c r="CM354" i="1"/>
  <c r="CU354" i="1"/>
  <c r="CP354" i="1"/>
  <c r="CQ354" i="1"/>
  <c r="DH354" i="1"/>
  <c r="BD355" i="1"/>
  <c r="BE355" i="1"/>
  <c r="BN355" i="1"/>
  <c r="BW355" i="1"/>
  <c r="CM355" i="1"/>
  <c r="CU355" i="1"/>
  <c r="DH355" i="1"/>
  <c r="BD356" i="1"/>
  <c r="BE356" i="1"/>
  <c r="BN356" i="1"/>
  <c r="BW356" i="1"/>
  <c r="CM356" i="1"/>
  <c r="CU356" i="1"/>
  <c r="DH356" i="1"/>
  <c r="BD357" i="1"/>
  <c r="BE357" i="1"/>
  <c r="BI357" i="1"/>
  <c r="BN357" i="1"/>
  <c r="BW357" i="1"/>
  <c r="CB357" i="1"/>
  <c r="CM357" i="1"/>
  <c r="CU357" i="1"/>
  <c r="CP357" i="1"/>
  <c r="CQ357" i="1"/>
  <c r="DH357" i="1"/>
  <c r="BD358" i="1"/>
  <c r="BE358" i="1"/>
  <c r="BN358" i="1"/>
  <c r="BW358" i="1"/>
  <c r="CM358" i="1"/>
  <c r="CU358" i="1"/>
  <c r="DH358" i="1"/>
  <c r="BD359" i="1"/>
  <c r="BE359" i="1"/>
  <c r="BH359" i="1"/>
  <c r="BN359" i="1"/>
  <c r="BW359" i="1"/>
  <c r="CB359" i="1"/>
  <c r="CM359" i="1"/>
  <c r="CU359" i="1"/>
  <c r="CP359" i="1"/>
  <c r="CQ359" i="1"/>
  <c r="DH359" i="1"/>
  <c r="BD360" i="1"/>
  <c r="BE360" i="1"/>
  <c r="BH360" i="1"/>
  <c r="BN360" i="1"/>
  <c r="BW360" i="1"/>
  <c r="CB360" i="1"/>
  <c r="CA360" i="1"/>
  <c r="CM360" i="1"/>
  <c r="CU360" i="1"/>
  <c r="DH360" i="1"/>
  <c r="BD361" i="1"/>
  <c r="BE361" i="1"/>
  <c r="BN361" i="1"/>
  <c r="BW361" i="1"/>
  <c r="CM361" i="1"/>
  <c r="CU361" i="1"/>
  <c r="DH361" i="1"/>
  <c r="BD362" i="1"/>
  <c r="BE362" i="1"/>
  <c r="BN362" i="1"/>
  <c r="BW362" i="1"/>
  <c r="CM362" i="1"/>
  <c r="CU362" i="1"/>
  <c r="DH362" i="1"/>
  <c r="BD363" i="1"/>
  <c r="BE363" i="1"/>
  <c r="BI363" i="1"/>
  <c r="BN363" i="1"/>
  <c r="BW363" i="1"/>
  <c r="CM363" i="1"/>
  <c r="CU363" i="1"/>
  <c r="CP363" i="1"/>
  <c r="CQ363" i="1"/>
  <c r="DH363" i="1"/>
  <c r="BD364" i="1"/>
  <c r="BE364" i="1"/>
  <c r="BI364" i="1"/>
  <c r="BN364" i="1"/>
  <c r="BW364" i="1"/>
  <c r="CB364" i="1"/>
  <c r="CM364" i="1"/>
  <c r="CU364" i="1"/>
  <c r="DH364" i="1"/>
  <c r="BD365" i="1"/>
  <c r="BE365" i="1"/>
  <c r="BN365" i="1"/>
  <c r="BW365" i="1"/>
  <c r="CB365" i="1"/>
  <c r="CM365" i="1"/>
  <c r="CU365" i="1"/>
  <c r="DH365" i="1"/>
  <c r="BD366" i="1"/>
  <c r="BE366" i="1"/>
  <c r="BN366" i="1"/>
  <c r="BW366" i="1"/>
  <c r="CM366" i="1"/>
  <c r="CU366" i="1"/>
  <c r="CP366" i="1"/>
  <c r="CQ366" i="1"/>
  <c r="DH366" i="1"/>
  <c r="BD367" i="1"/>
  <c r="BE367" i="1"/>
  <c r="BH367" i="1"/>
  <c r="BN367" i="1"/>
  <c r="BW367" i="1"/>
  <c r="CB367" i="1"/>
  <c r="CM367" i="1"/>
  <c r="CU367" i="1"/>
  <c r="DH367" i="1"/>
  <c r="BD368" i="1"/>
  <c r="BE368" i="1"/>
  <c r="BN368" i="1"/>
  <c r="BW368" i="1"/>
  <c r="CM368" i="1"/>
  <c r="CU368" i="1"/>
  <c r="DH368" i="1"/>
  <c r="AR368" i="1"/>
  <c r="AT368" i="1"/>
  <c r="AR367" i="1"/>
  <c r="AT367" i="1"/>
  <c r="AR366" i="1"/>
  <c r="AT366" i="1"/>
  <c r="EB319" i="1"/>
  <c r="EB320" i="1"/>
  <c r="DZ348" i="1"/>
  <c r="EA348" i="1"/>
  <c r="DZ349" i="1"/>
  <c r="EA349" i="1"/>
  <c r="DZ350" i="1"/>
  <c r="EA350" i="1"/>
  <c r="DZ351" i="1"/>
  <c r="EA351" i="1"/>
  <c r="DZ352" i="1"/>
  <c r="EA352" i="1"/>
  <c r="DZ353" i="1"/>
  <c r="EA353" i="1"/>
  <c r="DZ354" i="1"/>
  <c r="EA354" i="1"/>
  <c r="DZ355" i="1"/>
  <c r="EA355" i="1"/>
  <c r="DZ356" i="1"/>
  <c r="EA356" i="1"/>
  <c r="DZ357" i="1"/>
  <c r="EA357" i="1"/>
  <c r="DZ358" i="1"/>
  <c r="EA358" i="1"/>
  <c r="DZ359" i="1"/>
  <c r="EA359" i="1"/>
  <c r="DZ360" i="1"/>
  <c r="EA360" i="1"/>
  <c r="DZ361" i="1"/>
  <c r="EA361" i="1"/>
  <c r="DZ362" i="1"/>
  <c r="EA362" i="1"/>
  <c r="EB362" i="1"/>
  <c r="DZ363" i="1"/>
  <c r="EA363" i="1"/>
  <c r="DZ364" i="1"/>
  <c r="EA364" i="1"/>
  <c r="DZ365" i="1"/>
  <c r="EA365" i="1"/>
  <c r="DZ366" i="1"/>
  <c r="EA366" i="1"/>
  <c r="EB366" i="1"/>
  <c r="DZ367" i="1"/>
  <c r="EA367" i="1"/>
  <c r="DZ368" i="1"/>
  <c r="EA368" i="1"/>
  <c r="EC143" i="1"/>
  <c r="EE143" i="1"/>
  <c r="EE144" i="1"/>
  <c r="EB145" i="1"/>
  <c r="ED146" i="1"/>
  <c r="EB144" i="1"/>
  <c r="EB146" i="1"/>
  <c r="EB147" i="1"/>
  <c r="EB148" i="1"/>
  <c r="EB149" i="1"/>
  <c r="EB150" i="1"/>
  <c r="EB151" i="1"/>
  <c r="EB152" i="1"/>
  <c r="EE153" i="1"/>
  <c r="EB154" i="1"/>
  <c r="EB153" i="1"/>
  <c r="EB155" i="1"/>
  <c r="EB156" i="1"/>
  <c r="EB157" i="1"/>
  <c r="EB158" i="1"/>
  <c r="EE159" i="1"/>
  <c r="EB160" i="1"/>
  <c r="EB159" i="1"/>
  <c r="EB161" i="1"/>
  <c r="EB162" i="1"/>
  <c r="EB163" i="1"/>
  <c r="EB164" i="1"/>
  <c r="EC164" i="1"/>
  <c r="EE164" i="1"/>
  <c r="EE165" i="1"/>
  <c r="EB166" i="1"/>
  <c r="ED166" i="1"/>
  <c r="EB165" i="1"/>
  <c r="EB167" i="1"/>
  <c r="EB168" i="1"/>
  <c r="EB169" i="1"/>
  <c r="EB170" i="1"/>
  <c r="EB171" i="1"/>
  <c r="ED171" i="1"/>
  <c r="EB172" i="1"/>
  <c r="EB173" i="1"/>
  <c r="ED177" i="1"/>
  <c r="EB177" i="1"/>
  <c r="EB178" i="1"/>
  <c r="EE179" i="1"/>
  <c r="EB180" i="1"/>
  <c r="EB179" i="1"/>
  <c r="EB181" i="1"/>
  <c r="EC181" i="1"/>
  <c r="EE181" i="1"/>
  <c r="EB182" i="1"/>
  <c r="EB183" i="1"/>
  <c r="EC183" i="1"/>
  <c r="EE183" i="1"/>
  <c r="EB184" i="1"/>
  <c r="EB185" i="1"/>
  <c r="EB186" i="1"/>
  <c r="EB187" i="1"/>
  <c r="EB188" i="1"/>
  <c r="EB189" i="1"/>
  <c r="ED189" i="1"/>
  <c r="EB190" i="1"/>
  <c r="EB191" i="1"/>
  <c r="ED192" i="1"/>
  <c r="EB192" i="1"/>
  <c r="EB193" i="1"/>
  <c r="EB194" i="1"/>
  <c r="EB195" i="1"/>
  <c r="EB196" i="1"/>
  <c r="EB197" i="1"/>
  <c r="ED197" i="1"/>
  <c r="EB198" i="1"/>
  <c r="EB199" i="1"/>
  <c r="ED200" i="1"/>
  <c r="EB200" i="1"/>
  <c r="EB201" i="1"/>
  <c r="EB202" i="1"/>
  <c r="EB203" i="1"/>
  <c r="EB204" i="1"/>
  <c r="EB209" i="1"/>
  <c r="EB210" i="1"/>
  <c r="EE211" i="1"/>
  <c r="EB212" i="1"/>
  <c r="EB211" i="1"/>
  <c r="EB213" i="1"/>
  <c r="EB214" i="1"/>
  <c r="EB215" i="1"/>
  <c r="EE216" i="1"/>
  <c r="EB217" i="1"/>
  <c r="EB216" i="1"/>
  <c r="EC217" i="1"/>
  <c r="EE217" i="1"/>
  <c r="EB218" i="1"/>
  <c r="EB219" i="1"/>
  <c r="EB220" i="1"/>
  <c r="EB221" i="1"/>
  <c r="EB222" i="1"/>
  <c r="ED222" i="1"/>
  <c r="EB223" i="1"/>
  <c r="EC223" i="1"/>
  <c r="EE223" i="1"/>
  <c r="EB224" i="1"/>
  <c r="EB225" i="1"/>
  <c r="EC226" i="1"/>
  <c r="EE226" i="1"/>
  <c r="EB226" i="1"/>
  <c r="EB227" i="1"/>
  <c r="EB228" i="1"/>
  <c r="EB229" i="1"/>
  <c r="EB230" i="1"/>
  <c r="EB231" i="1"/>
  <c r="EC231" i="1"/>
  <c r="EE231" i="1"/>
  <c r="EB232" i="1"/>
  <c r="EB233" i="1"/>
  <c r="EB234" i="1"/>
  <c r="EB235" i="1"/>
  <c r="EB236" i="1"/>
  <c r="EB237" i="1"/>
  <c r="EB238" i="1"/>
  <c r="BH184" i="1"/>
  <c r="CB204" i="1"/>
  <c r="CA204" i="1"/>
  <c r="DH204" i="1"/>
  <c r="DX368" i="1"/>
  <c r="DS368" i="1"/>
  <c r="DU368" i="1"/>
  <c r="DS367" i="1"/>
  <c r="DP368" i="1"/>
  <c r="DO368" i="1"/>
  <c r="DN368" i="1"/>
  <c r="DB368" i="1"/>
  <c r="DA368" i="1"/>
  <c r="CZ368" i="1"/>
  <c r="CR368" i="1"/>
  <c r="CT368" i="1"/>
  <c r="CP368" i="1"/>
  <c r="CQ368" i="1"/>
  <c r="CO368" i="1"/>
  <c r="CN368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BV368" i="1"/>
  <c r="BU368" i="1"/>
  <c r="BT368" i="1"/>
  <c r="BS368" i="1"/>
  <c r="BL368" i="1"/>
  <c r="BK368" i="1"/>
  <c r="BA368" i="1"/>
  <c r="AZ368" i="1"/>
  <c r="AY368" i="1"/>
  <c r="AS368" i="1"/>
  <c r="AQ368" i="1"/>
  <c r="AO368" i="1"/>
  <c r="AI368" i="1"/>
  <c r="AK368" i="1"/>
  <c r="AI367" i="1"/>
  <c r="AK367" i="1"/>
  <c r="AI366" i="1"/>
  <c r="AK366" i="1"/>
  <c r="AI365" i="1"/>
  <c r="AK365" i="1"/>
  <c r="AI364" i="1"/>
  <c r="AK364" i="1"/>
  <c r="AI363" i="1"/>
  <c r="AK363" i="1"/>
  <c r="AI362" i="1"/>
  <c r="AK362" i="1"/>
  <c r="AI361" i="1"/>
  <c r="AK361" i="1"/>
  <c r="AI360" i="1"/>
  <c r="AK360" i="1"/>
  <c r="AI359" i="1"/>
  <c r="AK359" i="1"/>
  <c r="AI358" i="1"/>
  <c r="AK358" i="1"/>
  <c r="AI357" i="1"/>
  <c r="AK357" i="1"/>
  <c r="AI356" i="1"/>
  <c r="AK356" i="1"/>
  <c r="AI355" i="1"/>
  <c r="AK355" i="1"/>
  <c r="AI354" i="1"/>
  <c r="AK354" i="1"/>
  <c r="AI353" i="1"/>
  <c r="AK353" i="1"/>
  <c r="AI352" i="1"/>
  <c r="AK352" i="1"/>
  <c r="AI351" i="1"/>
  <c r="AK351" i="1"/>
  <c r="AI350" i="1"/>
  <c r="AK350" i="1"/>
  <c r="AI349" i="1"/>
  <c r="AK349" i="1"/>
  <c r="AI348" i="1"/>
  <c r="AK348" i="1"/>
  <c r="AI342" i="1"/>
  <c r="AK342" i="1"/>
  <c r="AI341" i="1"/>
  <c r="AK341" i="1"/>
  <c r="AI340" i="1"/>
  <c r="AK340" i="1"/>
  <c r="AI339" i="1"/>
  <c r="AK339" i="1"/>
  <c r="AI338" i="1"/>
  <c r="AK338" i="1"/>
  <c r="AI337" i="1"/>
  <c r="AK337" i="1"/>
  <c r="AI336" i="1"/>
  <c r="AK336" i="1"/>
  <c r="AI335" i="1"/>
  <c r="AK335" i="1"/>
  <c r="AI334" i="1"/>
  <c r="AK334" i="1"/>
  <c r="AI333" i="1"/>
  <c r="AJ333" i="1"/>
  <c r="AI332" i="1"/>
  <c r="AJ332" i="1"/>
  <c r="AI331" i="1"/>
  <c r="AJ331" i="1"/>
  <c r="AK331" i="1"/>
  <c r="AI330" i="1"/>
  <c r="AJ330" i="1"/>
  <c r="AI329" i="1"/>
  <c r="AJ329" i="1"/>
  <c r="AI328" i="1"/>
  <c r="AK328" i="1"/>
  <c r="AI327" i="1"/>
  <c r="AK327" i="1"/>
  <c r="AI326" i="1"/>
  <c r="AK326" i="1"/>
  <c r="AI325" i="1"/>
  <c r="AK325" i="1"/>
  <c r="AI324" i="1"/>
  <c r="AI323" i="1"/>
  <c r="AK323" i="1"/>
  <c r="AI322" i="1"/>
  <c r="AK322" i="1"/>
  <c r="AI321" i="1"/>
  <c r="AK321" i="1"/>
  <c r="AI320" i="1"/>
  <c r="AK320" i="1"/>
  <c r="AI319" i="1"/>
  <c r="AK319" i="1"/>
  <c r="AI318" i="1"/>
  <c r="AK318" i="1"/>
  <c r="AI317" i="1"/>
  <c r="AK317" i="1"/>
  <c r="AI316" i="1"/>
  <c r="AK316" i="1"/>
  <c r="AI315" i="1"/>
  <c r="AK315" i="1"/>
  <c r="AI314" i="1"/>
  <c r="AK314" i="1"/>
  <c r="AI313" i="1"/>
  <c r="AK313" i="1"/>
  <c r="AI308" i="1"/>
  <c r="AI307" i="1"/>
  <c r="AI306" i="1"/>
  <c r="AI305" i="1"/>
  <c r="AK305" i="1"/>
  <c r="AI304" i="1"/>
  <c r="AK304" i="1"/>
  <c r="AI303" i="1"/>
  <c r="AK303" i="1"/>
  <c r="AI302" i="1"/>
  <c r="AK302" i="1"/>
  <c r="AI301" i="1"/>
  <c r="AI300" i="1"/>
  <c r="AI299" i="1"/>
  <c r="AK299" i="1"/>
  <c r="AI298" i="1"/>
  <c r="AK298" i="1"/>
  <c r="AI297" i="1"/>
  <c r="AK297" i="1"/>
  <c r="AI296" i="1"/>
  <c r="AK296" i="1"/>
  <c r="AI295" i="1"/>
  <c r="AK295" i="1"/>
  <c r="AI294" i="1"/>
  <c r="AK294" i="1"/>
  <c r="AI293" i="1"/>
  <c r="AK293" i="1"/>
  <c r="AI292" i="1"/>
  <c r="AI291" i="1"/>
  <c r="AK291" i="1"/>
  <c r="AI290" i="1"/>
  <c r="AK290" i="1"/>
  <c r="AI289" i="1"/>
  <c r="AK289" i="1"/>
  <c r="AI288" i="1"/>
  <c r="AK288" i="1"/>
  <c r="AI287" i="1"/>
  <c r="AK287" i="1"/>
  <c r="AI286" i="1"/>
  <c r="AK286" i="1"/>
  <c r="AI285" i="1"/>
  <c r="AK285" i="1"/>
  <c r="AI284" i="1"/>
  <c r="AK284" i="1"/>
  <c r="AI283" i="1"/>
  <c r="AK283" i="1"/>
  <c r="AI282" i="1"/>
  <c r="AK282" i="1"/>
  <c r="AI281" i="1"/>
  <c r="AK281" i="1"/>
  <c r="AI280" i="1"/>
  <c r="AK280" i="1"/>
  <c r="AI279" i="1"/>
  <c r="AO278" i="1"/>
  <c r="AI278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8" i="1"/>
  <c r="AO291" i="1"/>
  <c r="AJ368" i="1"/>
  <c r="AH368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08" i="1"/>
  <c r="AC307" i="1"/>
  <c r="AC306" i="1"/>
  <c r="AC305" i="1"/>
  <c r="AC304" i="1"/>
  <c r="AD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H282" i="1"/>
  <c r="AC282" i="1"/>
  <c r="AC281" i="1"/>
  <c r="AC280" i="1"/>
  <c r="AH279" i="1"/>
  <c r="AC279" i="1"/>
  <c r="AH278" i="1"/>
  <c r="AC278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8" i="1"/>
  <c r="AH283" i="1"/>
  <c r="AH285" i="1"/>
  <c r="AH286" i="1"/>
  <c r="AH290" i="1"/>
  <c r="AH291" i="1"/>
  <c r="AH295" i="1"/>
  <c r="AH296" i="1"/>
  <c r="AD368" i="1"/>
  <c r="AE368" i="1"/>
  <c r="AB368" i="1"/>
  <c r="AA368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08" i="1"/>
  <c r="W307" i="1"/>
  <c r="W306" i="1"/>
  <c r="W305" i="1"/>
  <c r="W304" i="1"/>
  <c r="X304" i="1"/>
  <c r="W303" i="1"/>
  <c r="W302" i="1"/>
  <c r="W301" i="1"/>
  <c r="W300" i="1"/>
  <c r="W299" i="1"/>
  <c r="W298" i="1"/>
  <c r="W297" i="1"/>
  <c r="W296" i="1"/>
  <c r="X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AB282" i="1"/>
  <c r="W282" i="1"/>
  <c r="W281" i="1"/>
  <c r="W280" i="1"/>
  <c r="AB279" i="1"/>
  <c r="W279" i="1"/>
  <c r="AB278" i="1"/>
  <c r="W278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AB283" i="1"/>
  <c r="AB285" i="1"/>
  <c r="AB286" i="1"/>
  <c r="AB295" i="1"/>
  <c r="AB296" i="1"/>
  <c r="X368" i="1"/>
  <c r="Y368" i="1"/>
  <c r="U368" i="1"/>
  <c r="T368" i="1"/>
  <c r="P368" i="1"/>
  <c r="Q368" i="1"/>
  <c r="R368" i="1"/>
  <c r="P367" i="1"/>
  <c r="P366" i="1"/>
  <c r="P365" i="1"/>
  <c r="P364" i="1"/>
  <c r="P363" i="1"/>
  <c r="P362" i="1"/>
  <c r="P361" i="1"/>
  <c r="Q361" i="1"/>
  <c r="R361" i="1"/>
  <c r="P360" i="1"/>
  <c r="Q360" i="1"/>
  <c r="R360" i="1"/>
  <c r="P359" i="1"/>
  <c r="P358" i="1"/>
  <c r="P357" i="1"/>
  <c r="P356" i="1"/>
  <c r="P355" i="1"/>
  <c r="P354" i="1"/>
  <c r="P353" i="1"/>
  <c r="P352" i="1"/>
  <c r="Q352" i="1"/>
  <c r="P351" i="1"/>
  <c r="P350" i="1"/>
  <c r="P349" i="1"/>
  <c r="P348" i="1"/>
  <c r="P342" i="1"/>
  <c r="P341" i="1"/>
  <c r="P340" i="1"/>
  <c r="P339" i="1"/>
  <c r="Q339" i="1"/>
  <c r="P338" i="1"/>
  <c r="P337" i="1"/>
  <c r="P336" i="1"/>
  <c r="P335" i="1"/>
  <c r="P334" i="1"/>
  <c r="Q334" i="1"/>
  <c r="P333" i="1"/>
  <c r="P332" i="1"/>
  <c r="P331" i="1"/>
  <c r="Q331" i="1"/>
  <c r="R331" i="1"/>
  <c r="P330" i="1"/>
  <c r="P329" i="1"/>
  <c r="P328" i="1"/>
  <c r="Q328" i="1"/>
  <c r="R328" i="1"/>
  <c r="P327" i="1"/>
  <c r="P326" i="1"/>
  <c r="P325" i="1"/>
  <c r="P324" i="1"/>
  <c r="Q324" i="1"/>
  <c r="P323" i="1"/>
  <c r="P322" i="1"/>
  <c r="P321" i="1"/>
  <c r="P320" i="1"/>
  <c r="P319" i="1"/>
  <c r="P318" i="1"/>
  <c r="P317" i="1"/>
  <c r="P316" i="1"/>
  <c r="Q316" i="1"/>
  <c r="R316" i="1"/>
  <c r="P315" i="1"/>
  <c r="P314" i="1"/>
  <c r="P313" i="1"/>
  <c r="Q313" i="1"/>
  <c r="P308" i="1"/>
  <c r="P307" i="1"/>
  <c r="P306" i="1"/>
  <c r="P305" i="1"/>
  <c r="P304" i="1"/>
  <c r="Q304" i="1"/>
  <c r="P303" i="1"/>
  <c r="P302" i="1"/>
  <c r="P301" i="1"/>
  <c r="P300" i="1"/>
  <c r="P299" i="1"/>
  <c r="P298" i="1"/>
  <c r="P297" i="1"/>
  <c r="P296" i="1"/>
  <c r="P295" i="1"/>
  <c r="P294" i="1"/>
  <c r="Q294" i="1"/>
  <c r="P293" i="1"/>
  <c r="P292" i="1"/>
  <c r="P291" i="1"/>
  <c r="P290" i="1"/>
  <c r="P289" i="1"/>
  <c r="P288" i="1"/>
  <c r="P287" i="1"/>
  <c r="P286" i="1"/>
  <c r="Q286" i="1"/>
  <c r="P285" i="1"/>
  <c r="P284" i="1"/>
  <c r="P283" i="1"/>
  <c r="U282" i="1"/>
  <c r="P282" i="1"/>
  <c r="P281" i="1"/>
  <c r="P280" i="1"/>
  <c r="U279" i="1"/>
  <c r="P279" i="1"/>
  <c r="U278" i="1"/>
  <c r="P278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8" i="1"/>
  <c r="U283" i="1"/>
  <c r="U285" i="1"/>
  <c r="U286" i="1"/>
  <c r="U290" i="1"/>
  <c r="U291" i="1"/>
  <c r="U295" i="1"/>
  <c r="U296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K368" i="1"/>
  <c r="DX367" i="1"/>
  <c r="DS366" i="1"/>
  <c r="DU366" i="1"/>
  <c r="DP367" i="1"/>
  <c r="DO367" i="1"/>
  <c r="DN367" i="1"/>
  <c r="DB367" i="1"/>
  <c r="DA367" i="1"/>
  <c r="CZ367" i="1"/>
  <c r="CR367" i="1"/>
  <c r="CT367" i="1"/>
  <c r="CP367" i="1"/>
  <c r="CQ367" i="1"/>
  <c r="CO367" i="1"/>
  <c r="CN367" i="1"/>
  <c r="BV367" i="1"/>
  <c r="BU367" i="1"/>
  <c r="BT367" i="1"/>
  <c r="BS367" i="1"/>
  <c r="BL367" i="1"/>
  <c r="BK367" i="1"/>
  <c r="BA367" i="1"/>
  <c r="AZ367" i="1"/>
  <c r="AY367" i="1"/>
  <c r="AS367" i="1"/>
  <c r="AQ367" i="1"/>
  <c r="AO367" i="1"/>
  <c r="AJ367" i="1"/>
  <c r="AH367" i="1"/>
  <c r="AD367" i="1"/>
  <c r="AE367" i="1"/>
  <c r="AB367" i="1"/>
  <c r="AA367" i="1"/>
  <c r="X367" i="1"/>
  <c r="Y367" i="1"/>
  <c r="U367" i="1"/>
  <c r="T367" i="1"/>
  <c r="Q367" i="1"/>
  <c r="K367" i="1"/>
  <c r="AR365" i="1"/>
  <c r="AT365" i="1"/>
  <c r="AR364" i="1"/>
  <c r="AT364" i="1"/>
  <c r="DX366" i="1"/>
  <c r="DS365" i="1"/>
  <c r="DP366" i="1"/>
  <c r="DO366" i="1"/>
  <c r="DN366" i="1"/>
  <c r="DB366" i="1"/>
  <c r="DA366" i="1"/>
  <c r="CZ366" i="1"/>
  <c r="CR366" i="1"/>
  <c r="CT366" i="1"/>
  <c r="CO366" i="1"/>
  <c r="CN366" i="1"/>
  <c r="BV366" i="1"/>
  <c r="BU366" i="1"/>
  <c r="BT366" i="1"/>
  <c r="BS366" i="1"/>
  <c r="BL366" i="1"/>
  <c r="BK366" i="1"/>
  <c r="BA366" i="1"/>
  <c r="AZ366" i="1"/>
  <c r="AY366" i="1"/>
  <c r="AS366" i="1"/>
  <c r="AQ366" i="1"/>
  <c r="AO366" i="1"/>
  <c r="AJ366" i="1"/>
  <c r="AH366" i="1"/>
  <c r="AD366" i="1"/>
  <c r="AE366" i="1"/>
  <c r="AB366" i="1"/>
  <c r="AA366" i="1"/>
  <c r="X366" i="1"/>
  <c r="Y366" i="1"/>
  <c r="U366" i="1"/>
  <c r="T366" i="1"/>
  <c r="Q366" i="1"/>
  <c r="K366" i="1"/>
  <c r="AR363" i="1"/>
  <c r="AT363" i="1"/>
  <c r="DX365" i="1"/>
  <c r="DS364" i="1"/>
  <c r="DU364" i="1"/>
  <c r="DP365" i="1"/>
  <c r="DO365" i="1"/>
  <c r="DN365" i="1"/>
  <c r="DB365" i="1"/>
  <c r="DA365" i="1"/>
  <c r="CZ365" i="1"/>
  <c r="CR365" i="1"/>
  <c r="CT365" i="1"/>
  <c r="CP365" i="1"/>
  <c r="CQ365" i="1"/>
  <c r="CO365" i="1"/>
  <c r="CN365" i="1"/>
  <c r="BV365" i="1"/>
  <c r="BU365" i="1"/>
  <c r="BT365" i="1"/>
  <c r="BS365" i="1"/>
  <c r="BL365" i="1"/>
  <c r="BK365" i="1"/>
  <c r="BA365" i="1"/>
  <c r="AZ365" i="1"/>
  <c r="AY365" i="1"/>
  <c r="AS365" i="1"/>
  <c r="AQ365" i="1"/>
  <c r="AO365" i="1"/>
  <c r="AJ365" i="1"/>
  <c r="AH365" i="1"/>
  <c r="AD365" i="1"/>
  <c r="AE365" i="1"/>
  <c r="AB365" i="1"/>
  <c r="AA365" i="1"/>
  <c r="X365" i="1"/>
  <c r="Y365" i="1"/>
  <c r="U365" i="1"/>
  <c r="T365" i="1"/>
  <c r="Q365" i="1"/>
  <c r="K365" i="1"/>
  <c r="DX364" i="1"/>
  <c r="DS363" i="1"/>
  <c r="DU363" i="1"/>
  <c r="DP364" i="1"/>
  <c r="DO364" i="1"/>
  <c r="DN364" i="1"/>
  <c r="DB364" i="1"/>
  <c r="DA364" i="1"/>
  <c r="CZ364" i="1"/>
  <c r="CR364" i="1"/>
  <c r="CT364" i="1"/>
  <c r="CP364" i="1"/>
  <c r="CQ364" i="1"/>
  <c r="CO364" i="1"/>
  <c r="CN364" i="1"/>
  <c r="BV364" i="1"/>
  <c r="BU364" i="1"/>
  <c r="BT364" i="1"/>
  <c r="BS364" i="1"/>
  <c r="BL364" i="1"/>
  <c r="BK364" i="1"/>
  <c r="BA364" i="1"/>
  <c r="AZ364" i="1"/>
  <c r="AY364" i="1"/>
  <c r="AS364" i="1"/>
  <c r="AQ364" i="1"/>
  <c r="AO364" i="1"/>
  <c r="AJ364" i="1"/>
  <c r="AH364" i="1"/>
  <c r="AD364" i="1"/>
  <c r="AE364" i="1"/>
  <c r="AB364" i="1"/>
  <c r="AA364" i="1"/>
  <c r="X364" i="1"/>
  <c r="Y364" i="1"/>
  <c r="U364" i="1"/>
  <c r="T364" i="1"/>
  <c r="Q364" i="1"/>
  <c r="K364" i="1"/>
  <c r="AR362" i="1"/>
  <c r="AT362" i="1"/>
  <c r="DX363" i="1"/>
  <c r="DS362" i="1"/>
  <c r="DP363" i="1"/>
  <c r="DO363" i="1"/>
  <c r="DN363" i="1"/>
  <c r="DB363" i="1"/>
  <c r="DA363" i="1"/>
  <c r="CZ363" i="1"/>
  <c r="CR363" i="1"/>
  <c r="CT363" i="1"/>
  <c r="CO363" i="1"/>
  <c r="CN363" i="1"/>
  <c r="BV363" i="1"/>
  <c r="BU363" i="1"/>
  <c r="BT363" i="1"/>
  <c r="BS363" i="1"/>
  <c r="BL363" i="1"/>
  <c r="BK363" i="1"/>
  <c r="BA363" i="1"/>
  <c r="AZ363" i="1"/>
  <c r="AY363" i="1"/>
  <c r="AS363" i="1"/>
  <c r="AQ363" i="1"/>
  <c r="AO363" i="1"/>
  <c r="AJ363" i="1"/>
  <c r="AH363" i="1"/>
  <c r="AD363" i="1"/>
  <c r="AE363" i="1"/>
  <c r="AB363" i="1"/>
  <c r="AA363" i="1"/>
  <c r="X363" i="1"/>
  <c r="Y363" i="1"/>
  <c r="U363" i="1"/>
  <c r="T363" i="1"/>
  <c r="Q363" i="1"/>
  <c r="K363" i="1"/>
  <c r="AR361" i="1"/>
  <c r="AT361" i="1"/>
  <c r="AR360" i="1"/>
  <c r="AT360" i="1"/>
  <c r="DX362" i="1"/>
  <c r="DS361" i="1"/>
  <c r="DP362" i="1"/>
  <c r="DO362" i="1"/>
  <c r="DN362" i="1"/>
  <c r="DB362" i="1"/>
  <c r="DA362" i="1"/>
  <c r="CZ362" i="1"/>
  <c r="CR362" i="1"/>
  <c r="CT362" i="1"/>
  <c r="CP362" i="1"/>
  <c r="CQ362" i="1"/>
  <c r="CO362" i="1"/>
  <c r="CN362" i="1"/>
  <c r="BV362" i="1"/>
  <c r="BU362" i="1"/>
  <c r="BT362" i="1"/>
  <c r="BS362" i="1"/>
  <c r="BL362" i="1"/>
  <c r="BK362" i="1"/>
  <c r="BA362" i="1"/>
  <c r="AZ362" i="1"/>
  <c r="AY362" i="1"/>
  <c r="AS362" i="1"/>
  <c r="AQ362" i="1"/>
  <c r="AO362" i="1"/>
  <c r="AJ362" i="1"/>
  <c r="AH362" i="1"/>
  <c r="AD362" i="1"/>
  <c r="AE362" i="1"/>
  <c r="AB362" i="1"/>
  <c r="AA362" i="1"/>
  <c r="X362" i="1"/>
  <c r="Y362" i="1"/>
  <c r="U362" i="1"/>
  <c r="T362" i="1"/>
  <c r="Q362" i="1"/>
  <c r="R362" i="1"/>
  <c r="K362" i="1"/>
  <c r="AR359" i="1"/>
  <c r="AT359" i="1"/>
  <c r="DX361" i="1"/>
  <c r="DS360" i="1"/>
  <c r="DU360" i="1"/>
  <c r="DP361" i="1"/>
  <c r="DO361" i="1"/>
  <c r="DN361" i="1"/>
  <c r="DB361" i="1"/>
  <c r="DA361" i="1"/>
  <c r="CZ361" i="1"/>
  <c r="CR361" i="1"/>
  <c r="CT361" i="1"/>
  <c r="CP361" i="1"/>
  <c r="CQ361" i="1"/>
  <c r="CS361" i="1"/>
  <c r="CO361" i="1"/>
  <c r="CN361" i="1"/>
  <c r="BV361" i="1"/>
  <c r="BU361" i="1"/>
  <c r="BT361" i="1"/>
  <c r="BS361" i="1"/>
  <c r="BL361" i="1"/>
  <c r="BK361" i="1"/>
  <c r="BA361" i="1"/>
  <c r="AZ361" i="1"/>
  <c r="AY361" i="1"/>
  <c r="AS361" i="1"/>
  <c r="AQ361" i="1"/>
  <c r="AO361" i="1"/>
  <c r="AJ361" i="1"/>
  <c r="AH361" i="1"/>
  <c r="AD361" i="1"/>
  <c r="AE361" i="1"/>
  <c r="AB361" i="1"/>
  <c r="AA361" i="1"/>
  <c r="X361" i="1"/>
  <c r="Y361" i="1"/>
  <c r="U361" i="1"/>
  <c r="T361" i="1"/>
  <c r="K361" i="1"/>
  <c r="DX360" i="1"/>
  <c r="DS359" i="1"/>
  <c r="DP360" i="1"/>
  <c r="DO360" i="1"/>
  <c r="DN360" i="1"/>
  <c r="DB360" i="1"/>
  <c r="DA360" i="1"/>
  <c r="CZ360" i="1"/>
  <c r="CR360" i="1"/>
  <c r="CT360" i="1"/>
  <c r="CP360" i="1"/>
  <c r="CQ360" i="1"/>
  <c r="CO360" i="1"/>
  <c r="CN360" i="1"/>
  <c r="BV360" i="1"/>
  <c r="BU360" i="1"/>
  <c r="BT360" i="1"/>
  <c r="BS360" i="1"/>
  <c r="BL360" i="1"/>
  <c r="BK360" i="1"/>
  <c r="BA360" i="1"/>
  <c r="AZ360" i="1"/>
  <c r="AY360" i="1"/>
  <c r="AS360" i="1"/>
  <c r="AQ360" i="1"/>
  <c r="AO360" i="1"/>
  <c r="AJ360" i="1"/>
  <c r="AH360" i="1"/>
  <c r="AD360" i="1"/>
  <c r="AE360" i="1"/>
  <c r="AB360" i="1"/>
  <c r="AA360" i="1"/>
  <c r="X360" i="1"/>
  <c r="Y360" i="1"/>
  <c r="U360" i="1"/>
  <c r="T360" i="1"/>
  <c r="K360" i="1"/>
  <c r="AR358" i="1"/>
  <c r="AT358" i="1"/>
  <c r="DX359" i="1"/>
  <c r="DS358" i="1"/>
  <c r="DU358" i="1"/>
  <c r="DP359" i="1"/>
  <c r="DO359" i="1"/>
  <c r="DN359" i="1"/>
  <c r="DB359" i="1"/>
  <c r="DA359" i="1"/>
  <c r="CZ359" i="1"/>
  <c r="CR359" i="1"/>
  <c r="CT359" i="1"/>
  <c r="CO359" i="1"/>
  <c r="CN359" i="1"/>
  <c r="BV359" i="1"/>
  <c r="BU359" i="1"/>
  <c r="BT359" i="1"/>
  <c r="BS359" i="1"/>
  <c r="BL359" i="1"/>
  <c r="BK359" i="1"/>
  <c r="BA359" i="1"/>
  <c r="AZ359" i="1"/>
  <c r="AY359" i="1"/>
  <c r="AS359" i="1"/>
  <c r="AQ359" i="1"/>
  <c r="AO359" i="1"/>
  <c r="AJ359" i="1"/>
  <c r="AH359" i="1"/>
  <c r="AD359" i="1"/>
  <c r="AE359" i="1"/>
  <c r="AB359" i="1"/>
  <c r="AA359" i="1"/>
  <c r="X359" i="1"/>
  <c r="Y359" i="1"/>
  <c r="U359" i="1"/>
  <c r="T359" i="1"/>
  <c r="Q359" i="1"/>
  <c r="R359" i="1"/>
  <c r="K359" i="1"/>
  <c r="AR357" i="1"/>
  <c r="AT357" i="1"/>
  <c r="AR356" i="1"/>
  <c r="AT356" i="1"/>
  <c r="DX358" i="1"/>
  <c r="DS357" i="1"/>
  <c r="DP358" i="1"/>
  <c r="DO358" i="1"/>
  <c r="DN358" i="1"/>
  <c r="DB358" i="1"/>
  <c r="DA358" i="1"/>
  <c r="CZ358" i="1"/>
  <c r="CR358" i="1"/>
  <c r="CT358" i="1"/>
  <c r="CP358" i="1"/>
  <c r="CQ358" i="1"/>
  <c r="CO358" i="1"/>
  <c r="CN358" i="1"/>
  <c r="BV358" i="1"/>
  <c r="BU358" i="1"/>
  <c r="BT358" i="1"/>
  <c r="BS358" i="1"/>
  <c r="BL358" i="1"/>
  <c r="BK358" i="1"/>
  <c r="BA358" i="1"/>
  <c r="AZ358" i="1"/>
  <c r="AY358" i="1"/>
  <c r="AS358" i="1"/>
  <c r="AQ358" i="1"/>
  <c r="AO358" i="1"/>
  <c r="AJ358" i="1"/>
  <c r="AH358" i="1"/>
  <c r="AD358" i="1"/>
  <c r="AE358" i="1"/>
  <c r="AB358" i="1"/>
  <c r="AA358" i="1"/>
  <c r="X358" i="1"/>
  <c r="Y358" i="1"/>
  <c r="U358" i="1"/>
  <c r="T358" i="1"/>
  <c r="Q358" i="1"/>
  <c r="R358" i="1"/>
  <c r="K358" i="1"/>
  <c r="AR355" i="1"/>
  <c r="AT355" i="1"/>
  <c r="AU355" i="1"/>
  <c r="DX357" i="1"/>
  <c r="DS356" i="1"/>
  <c r="DU356" i="1"/>
  <c r="DP357" i="1"/>
  <c r="DO357" i="1"/>
  <c r="DN357" i="1"/>
  <c r="DB357" i="1"/>
  <c r="DA357" i="1"/>
  <c r="CZ357" i="1"/>
  <c r="CR357" i="1"/>
  <c r="CT357" i="1"/>
  <c r="CO357" i="1"/>
  <c r="CN357" i="1"/>
  <c r="BV357" i="1"/>
  <c r="BU357" i="1"/>
  <c r="BT357" i="1"/>
  <c r="BS357" i="1"/>
  <c r="BL357" i="1"/>
  <c r="BK357" i="1"/>
  <c r="BA357" i="1"/>
  <c r="AZ357" i="1"/>
  <c r="AY357" i="1"/>
  <c r="AS357" i="1"/>
  <c r="AQ357" i="1"/>
  <c r="AO357" i="1"/>
  <c r="AJ357" i="1"/>
  <c r="AH357" i="1"/>
  <c r="AD357" i="1"/>
  <c r="AE357" i="1"/>
  <c r="AB357" i="1"/>
  <c r="AA357" i="1"/>
  <c r="X357" i="1"/>
  <c r="Y357" i="1"/>
  <c r="U357" i="1"/>
  <c r="T357" i="1"/>
  <c r="Q357" i="1"/>
  <c r="K357" i="1"/>
  <c r="DX356" i="1"/>
  <c r="DS355" i="1"/>
  <c r="DP356" i="1"/>
  <c r="DO356" i="1"/>
  <c r="DN356" i="1"/>
  <c r="DB356" i="1"/>
  <c r="DA356" i="1"/>
  <c r="CZ356" i="1"/>
  <c r="CR356" i="1"/>
  <c r="CT356" i="1"/>
  <c r="CP356" i="1"/>
  <c r="CQ356" i="1"/>
  <c r="CO356" i="1"/>
  <c r="CN356" i="1"/>
  <c r="BV356" i="1"/>
  <c r="BU356" i="1"/>
  <c r="BT356" i="1"/>
  <c r="BS356" i="1"/>
  <c r="BL356" i="1"/>
  <c r="BK356" i="1"/>
  <c r="BA356" i="1"/>
  <c r="AZ356" i="1"/>
  <c r="AY356" i="1"/>
  <c r="AS356" i="1"/>
  <c r="AQ356" i="1"/>
  <c r="AO356" i="1"/>
  <c r="AJ356" i="1"/>
  <c r="AH356" i="1"/>
  <c r="AD356" i="1"/>
  <c r="AE356" i="1"/>
  <c r="AB356" i="1"/>
  <c r="AA356" i="1"/>
  <c r="X356" i="1"/>
  <c r="Y356" i="1"/>
  <c r="U356" i="1"/>
  <c r="T356" i="1"/>
  <c r="Q356" i="1"/>
  <c r="K356" i="1"/>
  <c r="AR354" i="1"/>
  <c r="AT354" i="1"/>
  <c r="DX355" i="1"/>
  <c r="DS354" i="1"/>
  <c r="DP355" i="1"/>
  <c r="DO355" i="1"/>
  <c r="DN355" i="1"/>
  <c r="DB355" i="1"/>
  <c r="DA355" i="1"/>
  <c r="CZ355" i="1"/>
  <c r="CR355" i="1"/>
  <c r="CT355" i="1"/>
  <c r="CP355" i="1"/>
  <c r="CQ355" i="1"/>
  <c r="CS355" i="1"/>
  <c r="CO355" i="1"/>
  <c r="CN355" i="1"/>
  <c r="BV355" i="1"/>
  <c r="BU355" i="1"/>
  <c r="BT355" i="1"/>
  <c r="BS355" i="1"/>
  <c r="BL355" i="1"/>
  <c r="BK355" i="1"/>
  <c r="BA355" i="1"/>
  <c r="AZ355" i="1"/>
  <c r="AY355" i="1"/>
  <c r="AS355" i="1"/>
  <c r="AQ355" i="1"/>
  <c r="AO355" i="1"/>
  <c r="AJ355" i="1"/>
  <c r="AH355" i="1"/>
  <c r="AD355" i="1"/>
  <c r="AE355" i="1"/>
  <c r="AB355" i="1"/>
  <c r="AA355" i="1"/>
  <c r="X355" i="1"/>
  <c r="Y355" i="1"/>
  <c r="U355" i="1"/>
  <c r="T355" i="1"/>
  <c r="Q355" i="1"/>
  <c r="K355" i="1"/>
  <c r="AR353" i="1"/>
  <c r="AT353" i="1"/>
  <c r="AR352" i="1"/>
  <c r="AT352" i="1"/>
  <c r="AR351" i="1"/>
  <c r="AT351" i="1"/>
  <c r="DX354" i="1"/>
  <c r="DS353" i="1"/>
  <c r="DP354" i="1"/>
  <c r="DO354" i="1"/>
  <c r="DN354" i="1"/>
  <c r="DB354" i="1"/>
  <c r="DA354" i="1"/>
  <c r="CZ354" i="1"/>
  <c r="CR354" i="1"/>
  <c r="CT354" i="1"/>
  <c r="CO354" i="1"/>
  <c r="CN354" i="1"/>
  <c r="BV354" i="1"/>
  <c r="BU354" i="1"/>
  <c r="BT354" i="1"/>
  <c r="BS354" i="1"/>
  <c r="BL354" i="1"/>
  <c r="BK354" i="1"/>
  <c r="BA354" i="1"/>
  <c r="AZ354" i="1"/>
  <c r="AY354" i="1"/>
  <c r="AS354" i="1"/>
  <c r="AQ354" i="1"/>
  <c r="AO354" i="1"/>
  <c r="AJ354" i="1"/>
  <c r="AH354" i="1"/>
  <c r="AD354" i="1"/>
  <c r="AE354" i="1"/>
  <c r="AB354" i="1"/>
  <c r="AA354" i="1"/>
  <c r="X354" i="1"/>
  <c r="Y354" i="1"/>
  <c r="U354" i="1"/>
  <c r="T354" i="1"/>
  <c r="Q354" i="1"/>
  <c r="K354" i="1"/>
  <c r="DX353" i="1"/>
  <c r="DS352" i="1"/>
  <c r="DS351" i="1"/>
  <c r="DP353" i="1"/>
  <c r="DO353" i="1"/>
  <c r="DN353" i="1"/>
  <c r="DB353" i="1"/>
  <c r="DA353" i="1"/>
  <c r="CZ353" i="1"/>
  <c r="CR353" i="1"/>
  <c r="CT353" i="1"/>
  <c r="CP353" i="1"/>
  <c r="CQ353" i="1"/>
  <c r="CO353" i="1"/>
  <c r="CN353" i="1"/>
  <c r="BV353" i="1"/>
  <c r="BU353" i="1"/>
  <c r="BT353" i="1"/>
  <c r="BS353" i="1"/>
  <c r="BL353" i="1"/>
  <c r="BK353" i="1"/>
  <c r="BA353" i="1"/>
  <c r="AZ353" i="1"/>
  <c r="AY353" i="1"/>
  <c r="AS353" i="1"/>
  <c r="AQ353" i="1"/>
  <c r="AO353" i="1"/>
  <c r="AJ353" i="1"/>
  <c r="AH353" i="1"/>
  <c r="AD353" i="1"/>
  <c r="AE353" i="1"/>
  <c r="AB353" i="1"/>
  <c r="AA353" i="1"/>
  <c r="X353" i="1"/>
  <c r="Y353" i="1"/>
  <c r="U353" i="1"/>
  <c r="T353" i="1"/>
  <c r="Q353" i="1"/>
  <c r="K353" i="1"/>
  <c r="DX352" i="1"/>
  <c r="DP352" i="1"/>
  <c r="DO352" i="1"/>
  <c r="DN352" i="1"/>
  <c r="DB352" i="1"/>
  <c r="DA352" i="1"/>
  <c r="CZ352" i="1"/>
  <c r="CR352" i="1"/>
  <c r="CT352" i="1"/>
  <c r="CP352" i="1"/>
  <c r="CQ352" i="1"/>
  <c r="CO352" i="1"/>
  <c r="CN352" i="1"/>
  <c r="BV352" i="1"/>
  <c r="BU352" i="1"/>
  <c r="BT352" i="1"/>
  <c r="BS352" i="1"/>
  <c r="BL352" i="1"/>
  <c r="BK352" i="1"/>
  <c r="BA352" i="1"/>
  <c r="AZ352" i="1"/>
  <c r="AY352" i="1"/>
  <c r="AS352" i="1"/>
  <c r="AQ352" i="1"/>
  <c r="AO352" i="1"/>
  <c r="AJ352" i="1"/>
  <c r="AH352" i="1"/>
  <c r="AD352" i="1"/>
  <c r="AE352" i="1"/>
  <c r="AB352" i="1"/>
  <c r="AA352" i="1"/>
  <c r="X352" i="1"/>
  <c r="Y352" i="1"/>
  <c r="U352" i="1"/>
  <c r="T352" i="1"/>
  <c r="K352" i="1"/>
  <c r="AR350" i="1"/>
  <c r="AT350" i="1"/>
  <c r="AR349" i="1"/>
  <c r="AT349" i="1"/>
  <c r="DX351" i="1"/>
  <c r="DS350" i="1"/>
  <c r="DT351" i="1"/>
  <c r="DP351" i="1"/>
  <c r="DO351" i="1"/>
  <c r="DN351" i="1"/>
  <c r="DB351" i="1"/>
  <c r="DA351" i="1"/>
  <c r="CZ351" i="1"/>
  <c r="CR351" i="1"/>
  <c r="CT351" i="1"/>
  <c r="CP351" i="1"/>
  <c r="CQ351" i="1"/>
  <c r="CO351" i="1"/>
  <c r="CN351" i="1"/>
  <c r="BV351" i="1"/>
  <c r="BU351" i="1"/>
  <c r="BT351" i="1"/>
  <c r="BS351" i="1"/>
  <c r="BL351" i="1"/>
  <c r="BK351" i="1"/>
  <c r="BA351" i="1"/>
  <c r="AZ351" i="1"/>
  <c r="AY351" i="1"/>
  <c r="AS351" i="1"/>
  <c r="AQ351" i="1"/>
  <c r="AO351" i="1"/>
  <c r="AJ351" i="1"/>
  <c r="AH351" i="1"/>
  <c r="AD351" i="1"/>
  <c r="AE351" i="1"/>
  <c r="AB351" i="1"/>
  <c r="AA351" i="1"/>
  <c r="X351" i="1"/>
  <c r="Y351" i="1"/>
  <c r="U351" i="1"/>
  <c r="T351" i="1"/>
  <c r="Q351" i="1"/>
  <c r="K351" i="1"/>
  <c r="DX350" i="1"/>
  <c r="DS349" i="1"/>
  <c r="DP350" i="1"/>
  <c r="DO350" i="1"/>
  <c r="DN350" i="1"/>
  <c r="DB350" i="1"/>
  <c r="DA350" i="1"/>
  <c r="CZ350" i="1"/>
  <c r="CR350" i="1"/>
  <c r="CT350" i="1"/>
  <c r="CP350" i="1"/>
  <c r="CQ350" i="1"/>
  <c r="CO350" i="1"/>
  <c r="CN350" i="1"/>
  <c r="BV350" i="1"/>
  <c r="BU350" i="1"/>
  <c r="BT350" i="1"/>
  <c r="BS350" i="1"/>
  <c r="BL350" i="1"/>
  <c r="BK350" i="1"/>
  <c r="BA350" i="1"/>
  <c r="AZ350" i="1"/>
  <c r="AY350" i="1"/>
  <c r="AS350" i="1"/>
  <c r="AQ350" i="1"/>
  <c r="AO350" i="1"/>
  <c r="AJ350" i="1"/>
  <c r="AH350" i="1"/>
  <c r="AD350" i="1"/>
  <c r="AE350" i="1"/>
  <c r="AB350" i="1"/>
  <c r="AA350" i="1"/>
  <c r="X350" i="1"/>
  <c r="Y350" i="1"/>
  <c r="U350" i="1"/>
  <c r="T350" i="1"/>
  <c r="Q350" i="1"/>
  <c r="K350" i="1"/>
  <c r="AR348" i="1"/>
  <c r="AT348" i="1"/>
  <c r="AR342" i="1"/>
  <c r="AT342" i="1"/>
  <c r="DX349" i="1"/>
  <c r="DS348" i="1"/>
  <c r="DU348" i="1"/>
  <c r="DP349" i="1"/>
  <c r="DO349" i="1"/>
  <c r="DN349" i="1"/>
  <c r="DB349" i="1"/>
  <c r="DA349" i="1"/>
  <c r="CZ349" i="1"/>
  <c r="CR349" i="1"/>
  <c r="CT349" i="1"/>
  <c r="CP349" i="1"/>
  <c r="CQ349" i="1"/>
  <c r="CO349" i="1"/>
  <c r="CN349" i="1"/>
  <c r="BV349" i="1"/>
  <c r="BU349" i="1"/>
  <c r="BT349" i="1"/>
  <c r="BS349" i="1"/>
  <c r="BL349" i="1"/>
  <c r="BK349" i="1"/>
  <c r="BA349" i="1"/>
  <c r="AZ349" i="1"/>
  <c r="AY349" i="1"/>
  <c r="AS349" i="1"/>
  <c r="AQ349" i="1"/>
  <c r="AO349" i="1"/>
  <c r="AJ349" i="1"/>
  <c r="AH349" i="1"/>
  <c r="AD349" i="1"/>
  <c r="AE349" i="1"/>
  <c r="AB349" i="1"/>
  <c r="AA349" i="1"/>
  <c r="X349" i="1"/>
  <c r="Y349" i="1"/>
  <c r="U349" i="1"/>
  <c r="T349" i="1"/>
  <c r="Q349" i="1"/>
  <c r="K349" i="1"/>
  <c r="DX348" i="1"/>
  <c r="DS342" i="1"/>
  <c r="DP348" i="1"/>
  <c r="DO348" i="1"/>
  <c r="DN348" i="1"/>
  <c r="DB348" i="1"/>
  <c r="DA348" i="1"/>
  <c r="CZ348" i="1"/>
  <c r="CR348" i="1"/>
  <c r="CT348" i="1"/>
  <c r="CP348" i="1"/>
  <c r="CQ348" i="1"/>
  <c r="CO348" i="1"/>
  <c r="CN348" i="1"/>
  <c r="BV348" i="1"/>
  <c r="BU348" i="1"/>
  <c r="BT348" i="1"/>
  <c r="BS348" i="1"/>
  <c r="BL348" i="1"/>
  <c r="BK348" i="1"/>
  <c r="BA348" i="1"/>
  <c r="AZ348" i="1"/>
  <c r="AY348" i="1"/>
  <c r="AS348" i="1"/>
  <c r="AQ348" i="1"/>
  <c r="AO348" i="1"/>
  <c r="AJ348" i="1"/>
  <c r="AH348" i="1"/>
  <c r="AD348" i="1"/>
  <c r="AE348" i="1"/>
  <c r="AB348" i="1"/>
  <c r="AA348" i="1"/>
  <c r="X348" i="1"/>
  <c r="Y348" i="1"/>
  <c r="U348" i="1"/>
  <c r="T348" i="1"/>
  <c r="Q348" i="1"/>
  <c r="K348" i="1"/>
  <c r="AR341" i="1"/>
  <c r="AT341" i="1"/>
  <c r="DX342" i="1"/>
  <c r="DS341" i="1"/>
  <c r="DP342" i="1"/>
  <c r="DO342" i="1"/>
  <c r="DN342" i="1"/>
  <c r="DB342" i="1"/>
  <c r="DA342" i="1"/>
  <c r="CZ342" i="1"/>
  <c r="CR342" i="1"/>
  <c r="CT342" i="1"/>
  <c r="CP342" i="1"/>
  <c r="CQ342" i="1"/>
  <c r="CO342" i="1"/>
  <c r="CN342" i="1"/>
  <c r="BV342" i="1"/>
  <c r="BU342" i="1"/>
  <c r="BT342" i="1"/>
  <c r="BS342" i="1"/>
  <c r="BL342" i="1"/>
  <c r="BK342" i="1"/>
  <c r="BA342" i="1"/>
  <c r="AZ342" i="1"/>
  <c r="AY342" i="1"/>
  <c r="AS342" i="1"/>
  <c r="AQ342" i="1"/>
  <c r="AO342" i="1"/>
  <c r="AJ342" i="1"/>
  <c r="AH342" i="1"/>
  <c r="AD342" i="1"/>
  <c r="AB342" i="1"/>
  <c r="AA342" i="1"/>
  <c r="X342" i="1"/>
  <c r="U342" i="1"/>
  <c r="T342" i="1"/>
  <c r="Q342" i="1"/>
  <c r="K342" i="1"/>
  <c r="AR340" i="1"/>
  <c r="AT340" i="1"/>
  <c r="AU340" i="1"/>
  <c r="DX341" i="1"/>
  <c r="DS340" i="1"/>
  <c r="DU340" i="1"/>
  <c r="DP341" i="1"/>
  <c r="DO341" i="1"/>
  <c r="DN341" i="1"/>
  <c r="DB341" i="1"/>
  <c r="DA341" i="1"/>
  <c r="CZ341" i="1"/>
  <c r="CR341" i="1"/>
  <c r="CT341" i="1"/>
  <c r="CP341" i="1"/>
  <c r="CQ341" i="1"/>
  <c r="CO341" i="1"/>
  <c r="CN341" i="1"/>
  <c r="BV341" i="1"/>
  <c r="BU341" i="1"/>
  <c r="BT341" i="1"/>
  <c r="BS341" i="1"/>
  <c r="BL341" i="1"/>
  <c r="BK341" i="1"/>
  <c r="BA341" i="1"/>
  <c r="AZ341" i="1"/>
  <c r="AY341" i="1"/>
  <c r="AS341" i="1"/>
  <c r="AQ341" i="1"/>
  <c r="AO341" i="1"/>
  <c r="AJ341" i="1"/>
  <c r="AH341" i="1"/>
  <c r="AD341" i="1"/>
  <c r="AE341" i="1"/>
  <c r="AB341" i="1"/>
  <c r="AA341" i="1"/>
  <c r="X341" i="1"/>
  <c r="Y341" i="1"/>
  <c r="U341" i="1"/>
  <c r="T341" i="1"/>
  <c r="Q341" i="1"/>
  <c r="K341" i="1"/>
  <c r="AR339" i="1"/>
  <c r="AT339" i="1"/>
  <c r="AR338" i="1"/>
  <c r="AT338" i="1"/>
  <c r="DX340" i="1"/>
  <c r="DS339" i="1"/>
  <c r="DU339" i="1"/>
  <c r="DP340" i="1"/>
  <c r="DO340" i="1"/>
  <c r="DN340" i="1"/>
  <c r="DB340" i="1"/>
  <c r="DA340" i="1"/>
  <c r="CZ340" i="1"/>
  <c r="CR340" i="1"/>
  <c r="CT340" i="1"/>
  <c r="CP340" i="1"/>
  <c r="CQ340" i="1"/>
  <c r="CO340" i="1"/>
  <c r="CN340" i="1"/>
  <c r="BV340" i="1"/>
  <c r="BU340" i="1"/>
  <c r="BT340" i="1"/>
  <c r="BS340" i="1"/>
  <c r="BL340" i="1"/>
  <c r="BK340" i="1"/>
  <c r="BA340" i="1"/>
  <c r="AZ340" i="1"/>
  <c r="AY340" i="1"/>
  <c r="AS340" i="1"/>
  <c r="AQ340" i="1"/>
  <c r="AO340" i="1"/>
  <c r="AJ340" i="1"/>
  <c r="AH340" i="1"/>
  <c r="AD340" i="1"/>
  <c r="AE340" i="1"/>
  <c r="AB340" i="1"/>
  <c r="AA340" i="1"/>
  <c r="X340" i="1"/>
  <c r="Y340" i="1"/>
  <c r="U340" i="1"/>
  <c r="T340" i="1"/>
  <c r="Q340" i="1"/>
  <c r="K340" i="1"/>
  <c r="DX339" i="1"/>
  <c r="DS338" i="1"/>
  <c r="DP339" i="1"/>
  <c r="DO339" i="1"/>
  <c r="DN339" i="1"/>
  <c r="DB339" i="1"/>
  <c r="DA339" i="1"/>
  <c r="CZ339" i="1"/>
  <c r="CR339" i="1"/>
  <c r="CT339" i="1"/>
  <c r="CP339" i="1"/>
  <c r="CQ339" i="1"/>
  <c r="CO339" i="1"/>
  <c r="CN339" i="1"/>
  <c r="BV339" i="1"/>
  <c r="BU339" i="1"/>
  <c r="BT339" i="1"/>
  <c r="BS339" i="1"/>
  <c r="BL339" i="1"/>
  <c r="BK339" i="1"/>
  <c r="BA339" i="1"/>
  <c r="AZ339" i="1"/>
  <c r="AY339" i="1"/>
  <c r="AS339" i="1"/>
  <c r="AQ339" i="1"/>
  <c r="AO339" i="1"/>
  <c r="AJ339" i="1"/>
  <c r="AH339" i="1"/>
  <c r="AD339" i="1"/>
  <c r="AE339" i="1"/>
  <c r="AB339" i="1"/>
  <c r="AA339" i="1"/>
  <c r="X339" i="1"/>
  <c r="Y339" i="1"/>
  <c r="U339" i="1"/>
  <c r="T339" i="1"/>
  <c r="K339" i="1"/>
  <c r="AR337" i="1"/>
  <c r="AT337" i="1"/>
  <c r="DX338" i="1"/>
  <c r="DS337" i="1"/>
  <c r="DP338" i="1"/>
  <c r="DO338" i="1"/>
  <c r="DN338" i="1"/>
  <c r="DB338" i="1"/>
  <c r="DA338" i="1"/>
  <c r="CZ338" i="1"/>
  <c r="CR338" i="1"/>
  <c r="CT338" i="1"/>
  <c r="CP338" i="1"/>
  <c r="CQ338" i="1"/>
  <c r="CO338" i="1"/>
  <c r="CN338" i="1"/>
  <c r="BV338" i="1"/>
  <c r="BU338" i="1"/>
  <c r="BT338" i="1"/>
  <c r="BS338" i="1"/>
  <c r="BL338" i="1"/>
  <c r="BK338" i="1"/>
  <c r="BA338" i="1"/>
  <c r="AZ338" i="1"/>
  <c r="AY338" i="1"/>
  <c r="AS338" i="1"/>
  <c r="AQ338" i="1"/>
  <c r="AO338" i="1"/>
  <c r="AJ338" i="1"/>
  <c r="AH338" i="1"/>
  <c r="AD338" i="1"/>
  <c r="AE338" i="1"/>
  <c r="AB338" i="1"/>
  <c r="AA338" i="1"/>
  <c r="X338" i="1"/>
  <c r="Y338" i="1"/>
  <c r="U338" i="1"/>
  <c r="T338" i="1"/>
  <c r="Q338" i="1"/>
  <c r="K338" i="1"/>
  <c r="AR336" i="1"/>
  <c r="AT336" i="1"/>
  <c r="DX337" i="1"/>
  <c r="DS336" i="1"/>
  <c r="DP337" i="1"/>
  <c r="DO337" i="1"/>
  <c r="DN337" i="1"/>
  <c r="DB337" i="1"/>
  <c r="DA337" i="1"/>
  <c r="CZ337" i="1"/>
  <c r="CR337" i="1"/>
  <c r="CT337" i="1"/>
  <c r="CP337" i="1"/>
  <c r="CQ337" i="1"/>
  <c r="CO337" i="1"/>
  <c r="CN337" i="1"/>
  <c r="BV337" i="1"/>
  <c r="BU337" i="1"/>
  <c r="BT337" i="1"/>
  <c r="BS337" i="1"/>
  <c r="BL337" i="1"/>
  <c r="BK337" i="1"/>
  <c r="BA337" i="1"/>
  <c r="AZ337" i="1"/>
  <c r="AY337" i="1"/>
  <c r="AS337" i="1"/>
  <c r="AQ337" i="1"/>
  <c r="AO337" i="1"/>
  <c r="AJ337" i="1"/>
  <c r="AH337" i="1"/>
  <c r="AD337" i="1"/>
  <c r="AE337" i="1"/>
  <c r="AB337" i="1"/>
  <c r="AA337" i="1"/>
  <c r="X337" i="1"/>
  <c r="Y337" i="1"/>
  <c r="U337" i="1"/>
  <c r="T337" i="1"/>
  <c r="Q337" i="1"/>
  <c r="K337" i="1"/>
  <c r="AR335" i="1"/>
  <c r="AT335" i="1"/>
  <c r="DX336" i="1"/>
  <c r="DS335" i="1"/>
  <c r="DP336" i="1"/>
  <c r="DO336" i="1"/>
  <c r="DN336" i="1"/>
  <c r="DB336" i="1"/>
  <c r="DA336" i="1"/>
  <c r="CZ336" i="1"/>
  <c r="CR336" i="1"/>
  <c r="CT336" i="1"/>
  <c r="CP336" i="1"/>
  <c r="CQ336" i="1"/>
  <c r="CO336" i="1"/>
  <c r="CN336" i="1"/>
  <c r="BV336" i="1"/>
  <c r="BU336" i="1"/>
  <c r="BT336" i="1"/>
  <c r="BS336" i="1"/>
  <c r="BL336" i="1"/>
  <c r="BK336" i="1"/>
  <c r="BA336" i="1"/>
  <c r="AZ336" i="1"/>
  <c r="AY336" i="1"/>
  <c r="AS336" i="1"/>
  <c r="AQ336" i="1"/>
  <c r="AO336" i="1"/>
  <c r="AJ336" i="1"/>
  <c r="AH336" i="1"/>
  <c r="AD336" i="1"/>
  <c r="AB336" i="1"/>
  <c r="AA336" i="1"/>
  <c r="X336" i="1"/>
  <c r="U336" i="1"/>
  <c r="T336" i="1"/>
  <c r="Q336" i="1"/>
  <c r="K336" i="1"/>
  <c r="AR334" i="1"/>
  <c r="AT334" i="1"/>
  <c r="DX335" i="1"/>
  <c r="DS334" i="1"/>
  <c r="DP335" i="1"/>
  <c r="DO335" i="1"/>
  <c r="DN335" i="1"/>
  <c r="DB335" i="1"/>
  <c r="DA335" i="1"/>
  <c r="CZ335" i="1"/>
  <c r="CR335" i="1"/>
  <c r="CT335" i="1"/>
  <c r="CP335" i="1"/>
  <c r="CQ335" i="1"/>
  <c r="CO335" i="1"/>
  <c r="CN335" i="1"/>
  <c r="BV335" i="1"/>
  <c r="BU335" i="1"/>
  <c r="BT335" i="1"/>
  <c r="BS335" i="1"/>
  <c r="BL335" i="1"/>
  <c r="BK335" i="1"/>
  <c r="BA335" i="1"/>
  <c r="AZ335" i="1"/>
  <c r="AY335" i="1"/>
  <c r="AS335" i="1"/>
  <c r="AQ335" i="1"/>
  <c r="AO335" i="1"/>
  <c r="AJ335" i="1"/>
  <c r="AH335" i="1"/>
  <c r="AD335" i="1"/>
  <c r="AE335" i="1"/>
  <c r="AB335" i="1"/>
  <c r="AA335" i="1"/>
  <c r="X335" i="1"/>
  <c r="Y335" i="1"/>
  <c r="U335" i="1"/>
  <c r="T335" i="1"/>
  <c r="Q335" i="1"/>
  <c r="K335" i="1"/>
  <c r="AR333" i="1"/>
  <c r="AT333" i="1"/>
  <c r="AR332" i="1"/>
  <c r="AT332" i="1"/>
  <c r="DX334" i="1"/>
  <c r="DS333" i="1"/>
  <c r="DU333" i="1"/>
  <c r="DP334" i="1"/>
  <c r="DO334" i="1"/>
  <c r="DN334" i="1"/>
  <c r="DB334" i="1"/>
  <c r="DA334" i="1"/>
  <c r="CZ334" i="1"/>
  <c r="CR334" i="1"/>
  <c r="CT334" i="1"/>
  <c r="CP334" i="1"/>
  <c r="CQ334" i="1"/>
  <c r="CO334" i="1"/>
  <c r="CN334" i="1"/>
  <c r="BV334" i="1"/>
  <c r="BU334" i="1"/>
  <c r="BT334" i="1"/>
  <c r="BS334" i="1"/>
  <c r="BL334" i="1"/>
  <c r="BK334" i="1"/>
  <c r="BA334" i="1"/>
  <c r="AZ334" i="1"/>
  <c r="AY334" i="1"/>
  <c r="AS334" i="1"/>
  <c r="AQ334" i="1"/>
  <c r="AO334" i="1"/>
  <c r="AJ334" i="1"/>
  <c r="AH334" i="1"/>
  <c r="AD334" i="1"/>
  <c r="AE334" i="1"/>
  <c r="AB334" i="1"/>
  <c r="AA334" i="1"/>
  <c r="X334" i="1"/>
  <c r="Y334" i="1"/>
  <c r="U334" i="1"/>
  <c r="T334" i="1"/>
  <c r="K334" i="1"/>
  <c r="DX333" i="1"/>
  <c r="DS332" i="1"/>
  <c r="DT332" i="1"/>
  <c r="DP333" i="1"/>
  <c r="DO333" i="1"/>
  <c r="DN333" i="1"/>
  <c r="DB333" i="1"/>
  <c r="DA333" i="1"/>
  <c r="CZ333" i="1"/>
  <c r="CR333" i="1"/>
  <c r="CT333" i="1"/>
  <c r="CP333" i="1"/>
  <c r="CQ333" i="1"/>
  <c r="CO333" i="1"/>
  <c r="CN333" i="1"/>
  <c r="BV333" i="1"/>
  <c r="BU333" i="1"/>
  <c r="BT333" i="1"/>
  <c r="BS333" i="1"/>
  <c r="BL333" i="1"/>
  <c r="BK333" i="1"/>
  <c r="BA333" i="1"/>
  <c r="AZ333" i="1"/>
  <c r="AY333" i="1"/>
  <c r="AS333" i="1"/>
  <c r="AQ333" i="1"/>
  <c r="AO333" i="1"/>
  <c r="AH333" i="1"/>
  <c r="AD333" i="1"/>
  <c r="AE333" i="1"/>
  <c r="AB333" i="1"/>
  <c r="AA333" i="1"/>
  <c r="X333" i="1"/>
  <c r="Y333" i="1"/>
  <c r="U333" i="1"/>
  <c r="T333" i="1"/>
  <c r="Q333" i="1"/>
  <c r="R333" i="1"/>
  <c r="K333" i="1"/>
  <c r="AR331" i="1"/>
  <c r="AT331" i="1"/>
  <c r="AR330" i="1"/>
  <c r="AT330" i="1"/>
  <c r="DX332" i="1"/>
  <c r="DS331" i="1"/>
  <c r="DU331" i="1"/>
  <c r="DP332" i="1"/>
  <c r="DO332" i="1"/>
  <c r="DN332" i="1"/>
  <c r="DB332" i="1"/>
  <c r="DA332" i="1"/>
  <c r="CZ332" i="1"/>
  <c r="CR332" i="1"/>
  <c r="CT332" i="1"/>
  <c r="CP332" i="1"/>
  <c r="CQ332" i="1"/>
  <c r="CO332" i="1"/>
  <c r="CN332" i="1"/>
  <c r="BV332" i="1"/>
  <c r="BU332" i="1"/>
  <c r="BT332" i="1"/>
  <c r="BS332" i="1"/>
  <c r="BL332" i="1"/>
  <c r="BK332" i="1"/>
  <c r="BA332" i="1"/>
  <c r="AZ332" i="1"/>
  <c r="AY332" i="1"/>
  <c r="AS332" i="1"/>
  <c r="AQ332" i="1"/>
  <c r="AO332" i="1"/>
  <c r="AH332" i="1"/>
  <c r="AD332" i="1"/>
  <c r="AE332" i="1"/>
  <c r="AB332" i="1"/>
  <c r="AA332" i="1"/>
  <c r="X332" i="1"/>
  <c r="Y332" i="1"/>
  <c r="U332" i="1"/>
  <c r="T332" i="1"/>
  <c r="Q332" i="1"/>
  <c r="K332" i="1"/>
  <c r="DX331" i="1"/>
  <c r="DS330" i="1"/>
  <c r="DP331" i="1"/>
  <c r="DO331" i="1"/>
  <c r="DN331" i="1"/>
  <c r="DB331" i="1"/>
  <c r="DA331" i="1"/>
  <c r="CZ331" i="1"/>
  <c r="CR331" i="1"/>
  <c r="CT331" i="1"/>
  <c r="CP331" i="1"/>
  <c r="CQ331" i="1"/>
  <c r="CO331" i="1"/>
  <c r="CN331" i="1"/>
  <c r="BV331" i="1"/>
  <c r="BU331" i="1"/>
  <c r="BT331" i="1"/>
  <c r="BS331" i="1"/>
  <c r="BL331" i="1"/>
  <c r="BK331" i="1"/>
  <c r="BA331" i="1"/>
  <c r="AZ331" i="1"/>
  <c r="AY331" i="1"/>
  <c r="AS331" i="1"/>
  <c r="AQ331" i="1"/>
  <c r="AO331" i="1"/>
  <c r="AH331" i="1"/>
  <c r="AD331" i="1"/>
  <c r="AE331" i="1"/>
  <c r="AB331" i="1"/>
  <c r="AA331" i="1"/>
  <c r="X331" i="1"/>
  <c r="Y331" i="1"/>
  <c r="U331" i="1"/>
  <c r="T331" i="1"/>
  <c r="K331" i="1"/>
  <c r="AR329" i="1"/>
  <c r="AT329" i="1"/>
  <c r="DX330" i="1"/>
  <c r="DS329" i="1"/>
  <c r="DP330" i="1"/>
  <c r="DO330" i="1"/>
  <c r="DN330" i="1"/>
  <c r="DB330" i="1"/>
  <c r="DA330" i="1"/>
  <c r="CZ330" i="1"/>
  <c r="CR330" i="1"/>
  <c r="CT330" i="1"/>
  <c r="CP330" i="1"/>
  <c r="CQ330" i="1"/>
  <c r="CO330" i="1"/>
  <c r="CN330" i="1"/>
  <c r="BV330" i="1"/>
  <c r="BU330" i="1"/>
  <c r="BT330" i="1"/>
  <c r="BS330" i="1"/>
  <c r="BL330" i="1"/>
  <c r="BK330" i="1"/>
  <c r="BA330" i="1"/>
  <c r="AZ330" i="1"/>
  <c r="AY330" i="1"/>
  <c r="AS330" i="1"/>
  <c r="AQ330" i="1"/>
  <c r="AO330" i="1"/>
  <c r="AH330" i="1"/>
  <c r="AD330" i="1"/>
  <c r="AE330" i="1"/>
  <c r="AB330" i="1"/>
  <c r="AA330" i="1"/>
  <c r="X330" i="1"/>
  <c r="Y330" i="1"/>
  <c r="U330" i="1"/>
  <c r="T330" i="1"/>
  <c r="Q330" i="1"/>
  <c r="R330" i="1"/>
  <c r="K330" i="1"/>
  <c r="AR328" i="1"/>
  <c r="AT328" i="1"/>
  <c r="AR327" i="1"/>
  <c r="AT327" i="1"/>
  <c r="DX329" i="1"/>
  <c r="DS328" i="1"/>
  <c r="DT328" i="1"/>
  <c r="DP329" i="1"/>
  <c r="DO329" i="1"/>
  <c r="DN329" i="1"/>
  <c r="DB329" i="1"/>
  <c r="DA329" i="1"/>
  <c r="CZ329" i="1"/>
  <c r="CR329" i="1"/>
  <c r="CT329" i="1"/>
  <c r="CP329" i="1"/>
  <c r="CQ329" i="1"/>
  <c r="CO329" i="1"/>
  <c r="CN329" i="1"/>
  <c r="BV329" i="1"/>
  <c r="BU329" i="1"/>
  <c r="BT329" i="1"/>
  <c r="BS329" i="1"/>
  <c r="BL329" i="1"/>
  <c r="BK329" i="1"/>
  <c r="BA329" i="1"/>
  <c r="AZ329" i="1"/>
  <c r="AY329" i="1"/>
  <c r="AS329" i="1"/>
  <c r="AQ329" i="1"/>
  <c r="AO329" i="1"/>
  <c r="AH329" i="1"/>
  <c r="AD329" i="1"/>
  <c r="AE329" i="1"/>
  <c r="AB329" i="1"/>
  <c r="AA329" i="1"/>
  <c r="X329" i="1"/>
  <c r="Y329" i="1"/>
  <c r="U329" i="1"/>
  <c r="T329" i="1"/>
  <c r="Q329" i="1"/>
  <c r="K329" i="1"/>
  <c r="DX328" i="1"/>
  <c r="DS327" i="1"/>
  <c r="DP328" i="1"/>
  <c r="DO328" i="1"/>
  <c r="DN328" i="1"/>
  <c r="DB328" i="1"/>
  <c r="DA328" i="1"/>
  <c r="CZ328" i="1"/>
  <c r="CR328" i="1"/>
  <c r="CT328" i="1"/>
  <c r="CP328" i="1"/>
  <c r="CQ328" i="1"/>
  <c r="CO328" i="1"/>
  <c r="CN328" i="1"/>
  <c r="BV328" i="1"/>
  <c r="BU328" i="1"/>
  <c r="BT328" i="1"/>
  <c r="BS328" i="1"/>
  <c r="BL328" i="1"/>
  <c r="BK328" i="1"/>
  <c r="BA328" i="1"/>
  <c r="AZ328" i="1"/>
  <c r="AY328" i="1"/>
  <c r="AS328" i="1"/>
  <c r="AQ328" i="1"/>
  <c r="AO328" i="1"/>
  <c r="AJ328" i="1"/>
  <c r="AH328" i="1"/>
  <c r="AD328" i="1"/>
  <c r="AE328" i="1"/>
  <c r="AB328" i="1"/>
  <c r="AA328" i="1"/>
  <c r="X328" i="1"/>
  <c r="Y328" i="1"/>
  <c r="U328" i="1"/>
  <c r="T328" i="1"/>
  <c r="K328" i="1"/>
  <c r="AR326" i="1"/>
  <c r="AT326" i="1"/>
  <c r="DX327" i="1"/>
  <c r="DS326" i="1"/>
  <c r="DP327" i="1"/>
  <c r="DO327" i="1"/>
  <c r="DN327" i="1"/>
  <c r="DB327" i="1"/>
  <c r="DA327" i="1"/>
  <c r="CZ327" i="1"/>
  <c r="CR327" i="1"/>
  <c r="CT327" i="1"/>
  <c r="CP327" i="1"/>
  <c r="CQ327" i="1"/>
  <c r="CO327" i="1"/>
  <c r="CN327" i="1"/>
  <c r="BV327" i="1"/>
  <c r="BU327" i="1"/>
  <c r="BT327" i="1"/>
  <c r="BS327" i="1"/>
  <c r="BL327" i="1"/>
  <c r="BK327" i="1"/>
  <c r="BA327" i="1"/>
  <c r="AZ327" i="1"/>
  <c r="AY327" i="1"/>
  <c r="AS327" i="1"/>
  <c r="AQ327" i="1"/>
  <c r="AO327" i="1"/>
  <c r="AJ327" i="1"/>
  <c r="AH327" i="1"/>
  <c r="AD327" i="1"/>
  <c r="AE327" i="1"/>
  <c r="AB327" i="1"/>
  <c r="AA327" i="1"/>
  <c r="X327" i="1"/>
  <c r="Y327" i="1"/>
  <c r="U327" i="1"/>
  <c r="T327" i="1"/>
  <c r="Q327" i="1"/>
  <c r="K327" i="1"/>
  <c r="AR325" i="1"/>
  <c r="AT325" i="1"/>
  <c r="DX326" i="1"/>
  <c r="DS325" i="1"/>
  <c r="DU325" i="1"/>
  <c r="DP326" i="1"/>
  <c r="DO326" i="1"/>
  <c r="DN326" i="1"/>
  <c r="DB326" i="1"/>
  <c r="DA326" i="1"/>
  <c r="CZ326" i="1"/>
  <c r="CR326" i="1"/>
  <c r="CT326" i="1"/>
  <c r="CP326" i="1"/>
  <c r="CQ326" i="1"/>
  <c r="CO326" i="1"/>
  <c r="CN326" i="1"/>
  <c r="BV326" i="1"/>
  <c r="BU326" i="1"/>
  <c r="BT326" i="1"/>
  <c r="BS326" i="1"/>
  <c r="BL326" i="1"/>
  <c r="BK326" i="1"/>
  <c r="BA326" i="1"/>
  <c r="AZ326" i="1"/>
  <c r="AY326" i="1"/>
  <c r="AS326" i="1"/>
  <c r="AQ326" i="1"/>
  <c r="AO326" i="1"/>
  <c r="AJ326" i="1"/>
  <c r="AH326" i="1"/>
  <c r="AD326" i="1"/>
  <c r="AE326" i="1"/>
  <c r="AB326" i="1"/>
  <c r="AA326" i="1"/>
  <c r="X326" i="1"/>
  <c r="Y326" i="1"/>
  <c r="U326" i="1"/>
  <c r="T326" i="1"/>
  <c r="Q326" i="1"/>
  <c r="K326" i="1"/>
  <c r="AR324" i="1"/>
  <c r="AT324" i="1"/>
  <c r="DX325" i="1"/>
  <c r="DS324" i="1"/>
  <c r="DU324" i="1"/>
  <c r="DP325" i="1"/>
  <c r="DO325" i="1"/>
  <c r="DN325" i="1"/>
  <c r="DB325" i="1"/>
  <c r="DA325" i="1"/>
  <c r="CZ325" i="1"/>
  <c r="CR325" i="1"/>
  <c r="CT325" i="1"/>
  <c r="CP325" i="1"/>
  <c r="CP324" i="1"/>
  <c r="CQ324" i="1"/>
  <c r="CO325" i="1"/>
  <c r="CN325" i="1"/>
  <c r="BV325" i="1"/>
  <c r="BU325" i="1"/>
  <c r="BT325" i="1"/>
  <c r="BS325" i="1"/>
  <c r="BL325" i="1"/>
  <c r="BK325" i="1"/>
  <c r="BA325" i="1"/>
  <c r="AZ325" i="1"/>
  <c r="AY325" i="1"/>
  <c r="AS325" i="1"/>
  <c r="AQ325" i="1"/>
  <c r="AO325" i="1"/>
  <c r="AJ325" i="1"/>
  <c r="AH325" i="1"/>
  <c r="AD325" i="1"/>
  <c r="AE325" i="1"/>
  <c r="AB325" i="1"/>
  <c r="AA325" i="1"/>
  <c r="X325" i="1"/>
  <c r="U325" i="1"/>
  <c r="T325" i="1"/>
  <c r="Q325" i="1"/>
  <c r="K325" i="1"/>
  <c r="AR323" i="1"/>
  <c r="AT323" i="1"/>
  <c r="AR322" i="1"/>
  <c r="AT322" i="1"/>
  <c r="DX324" i="1"/>
  <c r="DS323" i="1"/>
  <c r="DU323" i="1"/>
  <c r="DP324" i="1"/>
  <c r="DO324" i="1"/>
  <c r="DN324" i="1"/>
  <c r="DB324" i="1"/>
  <c r="DA324" i="1"/>
  <c r="CZ324" i="1"/>
  <c r="CR324" i="1"/>
  <c r="CT324" i="1"/>
  <c r="CO324" i="1"/>
  <c r="CN324" i="1"/>
  <c r="BV324" i="1"/>
  <c r="BU324" i="1"/>
  <c r="BT324" i="1"/>
  <c r="BS324" i="1"/>
  <c r="BL324" i="1"/>
  <c r="BK324" i="1"/>
  <c r="BA324" i="1"/>
  <c r="AZ324" i="1"/>
  <c r="AY324" i="1"/>
  <c r="AS324" i="1"/>
  <c r="AQ324" i="1"/>
  <c r="AO324" i="1"/>
  <c r="AJ324" i="1"/>
  <c r="AH324" i="1"/>
  <c r="AD324" i="1"/>
  <c r="AB324" i="1"/>
  <c r="AA324" i="1"/>
  <c r="X324" i="1"/>
  <c r="U324" i="1"/>
  <c r="T324" i="1"/>
  <c r="K324" i="1"/>
  <c r="DX323" i="1"/>
  <c r="DS322" i="1"/>
  <c r="DU322" i="1"/>
  <c r="DP323" i="1"/>
  <c r="DO323" i="1"/>
  <c r="DN323" i="1"/>
  <c r="DB323" i="1"/>
  <c r="DA323" i="1"/>
  <c r="CZ323" i="1"/>
  <c r="CR323" i="1"/>
  <c r="CT323" i="1"/>
  <c r="CP323" i="1"/>
  <c r="CP322" i="1"/>
  <c r="CQ322" i="1"/>
  <c r="CO323" i="1"/>
  <c r="CN323" i="1"/>
  <c r="BV323" i="1"/>
  <c r="BU323" i="1"/>
  <c r="BT323" i="1"/>
  <c r="BS323" i="1"/>
  <c r="BL323" i="1"/>
  <c r="BK323" i="1"/>
  <c r="BA323" i="1"/>
  <c r="AZ323" i="1"/>
  <c r="AY323" i="1"/>
  <c r="AS323" i="1"/>
  <c r="AQ323" i="1"/>
  <c r="AO323" i="1"/>
  <c r="AJ323" i="1"/>
  <c r="AH323" i="1"/>
  <c r="AD323" i="1"/>
  <c r="AE323" i="1"/>
  <c r="AB323" i="1"/>
  <c r="AA323" i="1"/>
  <c r="X323" i="1"/>
  <c r="Y323" i="1"/>
  <c r="U323" i="1"/>
  <c r="T323" i="1"/>
  <c r="Q323" i="1"/>
  <c r="K323" i="1"/>
  <c r="AR321" i="1"/>
  <c r="AT321" i="1"/>
  <c r="AR320" i="1"/>
  <c r="AT320" i="1"/>
  <c r="AU320" i="1"/>
  <c r="DX322" i="1"/>
  <c r="DS321" i="1"/>
  <c r="DT322" i="1"/>
  <c r="DS320" i="1"/>
  <c r="DU320" i="1"/>
  <c r="DP322" i="1"/>
  <c r="DO322" i="1"/>
  <c r="DN322" i="1"/>
  <c r="DB322" i="1"/>
  <c r="DA322" i="1"/>
  <c r="CZ322" i="1"/>
  <c r="CR322" i="1"/>
  <c r="CT322" i="1"/>
  <c r="CO322" i="1"/>
  <c r="CN322" i="1"/>
  <c r="BV322" i="1"/>
  <c r="BU322" i="1"/>
  <c r="BT322" i="1"/>
  <c r="BS322" i="1"/>
  <c r="BL322" i="1"/>
  <c r="BK322" i="1"/>
  <c r="BA322" i="1"/>
  <c r="AZ322" i="1"/>
  <c r="AY322" i="1"/>
  <c r="AS322" i="1"/>
  <c r="AQ322" i="1"/>
  <c r="AO322" i="1"/>
  <c r="AJ322" i="1"/>
  <c r="AH322" i="1"/>
  <c r="AD322" i="1"/>
  <c r="AE322" i="1"/>
  <c r="AB322" i="1"/>
  <c r="AA322" i="1"/>
  <c r="X322" i="1"/>
  <c r="Y322" i="1"/>
  <c r="U322" i="1"/>
  <c r="T322" i="1"/>
  <c r="Q322" i="1"/>
  <c r="K322" i="1"/>
  <c r="AR319" i="1"/>
  <c r="AT319" i="1"/>
  <c r="DX321" i="1"/>
  <c r="DP321" i="1"/>
  <c r="DO321" i="1"/>
  <c r="DN321" i="1"/>
  <c r="DB321" i="1"/>
  <c r="DA321" i="1"/>
  <c r="CZ321" i="1"/>
  <c r="CR321" i="1"/>
  <c r="CT321" i="1"/>
  <c r="CP321" i="1"/>
  <c r="CQ321" i="1"/>
  <c r="CO321" i="1"/>
  <c r="CN321" i="1"/>
  <c r="BV321" i="1"/>
  <c r="BU321" i="1"/>
  <c r="BT321" i="1"/>
  <c r="BS321" i="1"/>
  <c r="BL321" i="1"/>
  <c r="BK321" i="1"/>
  <c r="BA321" i="1"/>
  <c r="AZ321" i="1"/>
  <c r="AY321" i="1"/>
  <c r="AS321" i="1"/>
  <c r="AQ321" i="1"/>
  <c r="AO321" i="1"/>
  <c r="AJ321" i="1"/>
  <c r="AH321" i="1"/>
  <c r="AD321" i="1"/>
  <c r="AE321" i="1"/>
  <c r="AB321" i="1"/>
  <c r="AA321" i="1"/>
  <c r="X321" i="1"/>
  <c r="Y321" i="1"/>
  <c r="U321" i="1"/>
  <c r="T321" i="1"/>
  <c r="Q321" i="1"/>
  <c r="K321" i="1"/>
  <c r="AR318" i="1"/>
  <c r="AT318" i="1"/>
  <c r="DS319" i="1"/>
  <c r="DU319" i="1"/>
  <c r="DP320" i="1"/>
  <c r="DO320" i="1"/>
  <c r="DN320" i="1"/>
  <c r="DB320" i="1"/>
  <c r="DA320" i="1"/>
  <c r="CZ320" i="1"/>
  <c r="CR320" i="1"/>
  <c r="CT320" i="1"/>
  <c r="CP320" i="1"/>
  <c r="CQ320" i="1"/>
  <c r="CO320" i="1"/>
  <c r="CN320" i="1"/>
  <c r="BV320" i="1"/>
  <c r="BU320" i="1"/>
  <c r="BT320" i="1"/>
  <c r="BS320" i="1"/>
  <c r="BL320" i="1"/>
  <c r="BK320" i="1"/>
  <c r="BA320" i="1"/>
  <c r="AZ320" i="1"/>
  <c r="AY320" i="1"/>
  <c r="AS320" i="1"/>
  <c r="AQ320" i="1"/>
  <c r="AO320" i="1"/>
  <c r="AJ320" i="1"/>
  <c r="AH320" i="1"/>
  <c r="AD320" i="1"/>
  <c r="AE320" i="1"/>
  <c r="AB320" i="1"/>
  <c r="AA320" i="1"/>
  <c r="X320" i="1"/>
  <c r="Y320" i="1"/>
  <c r="U320" i="1"/>
  <c r="T320" i="1"/>
  <c r="Q320" i="1"/>
  <c r="R320" i="1"/>
  <c r="K320" i="1"/>
  <c r="DS318" i="1"/>
  <c r="DU318" i="1"/>
  <c r="DP319" i="1"/>
  <c r="DO319" i="1"/>
  <c r="DN319" i="1"/>
  <c r="DB319" i="1"/>
  <c r="DA319" i="1"/>
  <c r="CZ319" i="1"/>
  <c r="CR319" i="1"/>
  <c r="CT319" i="1"/>
  <c r="CO319" i="1"/>
  <c r="CN319" i="1"/>
  <c r="BV319" i="1"/>
  <c r="BU319" i="1"/>
  <c r="BT319" i="1"/>
  <c r="BS319" i="1"/>
  <c r="BL319" i="1"/>
  <c r="BK319" i="1"/>
  <c r="BA319" i="1"/>
  <c r="AZ319" i="1"/>
  <c r="AY319" i="1"/>
  <c r="AS319" i="1"/>
  <c r="AQ319" i="1"/>
  <c r="AO319" i="1"/>
  <c r="AJ319" i="1"/>
  <c r="AH319" i="1"/>
  <c r="AD319" i="1"/>
  <c r="AE319" i="1"/>
  <c r="AB319" i="1"/>
  <c r="AA319" i="1"/>
  <c r="X319" i="1"/>
  <c r="Y319" i="1"/>
  <c r="U319" i="1"/>
  <c r="T319" i="1"/>
  <c r="Q319" i="1"/>
  <c r="R319" i="1"/>
  <c r="K319" i="1"/>
  <c r="AR317" i="1"/>
  <c r="AT317" i="1"/>
  <c r="AU317" i="1"/>
  <c r="DX318" i="1"/>
  <c r="DS317" i="1"/>
  <c r="DP318" i="1"/>
  <c r="DO318" i="1"/>
  <c r="DN318" i="1"/>
  <c r="DB318" i="1"/>
  <c r="DA318" i="1"/>
  <c r="CZ318" i="1"/>
  <c r="CR318" i="1"/>
  <c r="CT318" i="1"/>
  <c r="CP318" i="1"/>
  <c r="CQ318" i="1"/>
  <c r="CO318" i="1"/>
  <c r="CN318" i="1"/>
  <c r="BV318" i="1"/>
  <c r="BU318" i="1"/>
  <c r="BT318" i="1"/>
  <c r="BS318" i="1"/>
  <c r="BL318" i="1"/>
  <c r="BK318" i="1"/>
  <c r="BA318" i="1"/>
  <c r="AZ318" i="1"/>
  <c r="AY318" i="1"/>
  <c r="AS318" i="1"/>
  <c r="AQ318" i="1"/>
  <c r="AO318" i="1"/>
  <c r="AJ318" i="1"/>
  <c r="AH318" i="1"/>
  <c r="AD318" i="1"/>
  <c r="AE318" i="1"/>
  <c r="AB318" i="1"/>
  <c r="AA318" i="1"/>
  <c r="X318" i="1"/>
  <c r="Y318" i="1"/>
  <c r="U318" i="1"/>
  <c r="T318" i="1"/>
  <c r="Q318" i="1"/>
  <c r="K318" i="1"/>
  <c r="AR316" i="1"/>
  <c r="AT316" i="1"/>
  <c r="AU316" i="1"/>
  <c r="AR315" i="1"/>
  <c r="AT315" i="1"/>
  <c r="AU315" i="1"/>
  <c r="AR314" i="1"/>
  <c r="AT314" i="1"/>
  <c r="DX317" i="1"/>
  <c r="DS316" i="1"/>
  <c r="DP317" i="1"/>
  <c r="DO317" i="1"/>
  <c r="DN317" i="1"/>
  <c r="DB317" i="1"/>
  <c r="DA317" i="1"/>
  <c r="CZ317" i="1"/>
  <c r="CR317" i="1"/>
  <c r="CT317" i="1"/>
  <c r="CP317" i="1"/>
  <c r="CQ317" i="1"/>
  <c r="CO317" i="1"/>
  <c r="CN317" i="1"/>
  <c r="BV317" i="1"/>
  <c r="BU317" i="1"/>
  <c r="BT317" i="1"/>
  <c r="BS317" i="1"/>
  <c r="BL317" i="1"/>
  <c r="BK317" i="1"/>
  <c r="BA317" i="1"/>
  <c r="AZ317" i="1"/>
  <c r="AY317" i="1"/>
  <c r="AS317" i="1"/>
  <c r="AQ317" i="1"/>
  <c r="AO317" i="1"/>
  <c r="AJ317" i="1"/>
  <c r="AH317" i="1"/>
  <c r="AD317" i="1"/>
  <c r="AB317" i="1"/>
  <c r="AA317" i="1"/>
  <c r="X317" i="1"/>
  <c r="U317" i="1"/>
  <c r="T317" i="1"/>
  <c r="Q317" i="1"/>
  <c r="K317" i="1"/>
  <c r="DX316" i="1"/>
  <c r="DS315" i="1"/>
  <c r="DP316" i="1"/>
  <c r="DO316" i="1"/>
  <c r="DN316" i="1"/>
  <c r="DB316" i="1"/>
  <c r="CZ316" i="1"/>
  <c r="CR316" i="1"/>
  <c r="CT316" i="1"/>
  <c r="CP316" i="1"/>
  <c r="CQ316" i="1"/>
  <c r="CO316" i="1"/>
  <c r="CN316" i="1"/>
  <c r="BV316" i="1"/>
  <c r="BU316" i="1"/>
  <c r="BT316" i="1"/>
  <c r="BS316" i="1"/>
  <c r="BL316" i="1"/>
  <c r="BK316" i="1"/>
  <c r="BA316" i="1"/>
  <c r="AZ316" i="1"/>
  <c r="AY316" i="1"/>
  <c r="AS316" i="1"/>
  <c r="AQ316" i="1"/>
  <c r="AO316" i="1"/>
  <c r="AJ316" i="1"/>
  <c r="AH316" i="1"/>
  <c r="AD316" i="1"/>
  <c r="AE316" i="1"/>
  <c r="AB316" i="1"/>
  <c r="AA316" i="1"/>
  <c r="X316" i="1"/>
  <c r="Y316" i="1"/>
  <c r="U316" i="1"/>
  <c r="T316" i="1"/>
  <c r="K316" i="1"/>
  <c r="DX315" i="1"/>
  <c r="DS314" i="1"/>
  <c r="DU314" i="1"/>
  <c r="DP315" i="1"/>
  <c r="DO315" i="1"/>
  <c r="DN315" i="1"/>
  <c r="DB315" i="1"/>
  <c r="CZ315" i="1"/>
  <c r="CR315" i="1"/>
  <c r="CT315" i="1"/>
  <c r="CP315" i="1"/>
  <c r="CQ315" i="1"/>
  <c r="CO315" i="1"/>
  <c r="CN315" i="1"/>
  <c r="BV315" i="1"/>
  <c r="BU315" i="1"/>
  <c r="BT315" i="1"/>
  <c r="BS315" i="1"/>
  <c r="BL315" i="1"/>
  <c r="BK315" i="1"/>
  <c r="BA315" i="1"/>
  <c r="AZ315" i="1"/>
  <c r="AY315" i="1"/>
  <c r="AS315" i="1"/>
  <c r="AQ315" i="1"/>
  <c r="AO315" i="1"/>
  <c r="AJ315" i="1"/>
  <c r="AH315" i="1"/>
  <c r="AD315" i="1"/>
  <c r="AB315" i="1"/>
  <c r="AA315" i="1"/>
  <c r="X315" i="1"/>
  <c r="U315" i="1"/>
  <c r="T315" i="1"/>
  <c r="Q315" i="1"/>
  <c r="R315" i="1"/>
  <c r="K315" i="1"/>
  <c r="AR313" i="1"/>
  <c r="AT313" i="1"/>
  <c r="AU313" i="1"/>
  <c r="DX314" i="1"/>
  <c r="DS313" i="1"/>
  <c r="DP314" i="1"/>
  <c r="DO314" i="1"/>
  <c r="DN314" i="1"/>
  <c r="DB314" i="1"/>
  <c r="CZ314" i="1"/>
  <c r="CR314" i="1"/>
  <c r="CT314" i="1"/>
  <c r="CP314" i="1"/>
  <c r="CP313" i="1"/>
  <c r="CQ314" i="1"/>
  <c r="CO314" i="1"/>
  <c r="CN314" i="1"/>
  <c r="BV314" i="1"/>
  <c r="BU314" i="1"/>
  <c r="BT314" i="1"/>
  <c r="BS314" i="1"/>
  <c r="BL314" i="1"/>
  <c r="BK314" i="1"/>
  <c r="BA314" i="1"/>
  <c r="AZ314" i="1"/>
  <c r="AY314" i="1"/>
  <c r="AS314" i="1"/>
  <c r="AQ314" i="1"/>
  <c r="AO314" i="1"/>
  <c r="AJ314" i="1"/>
  <c r="AH314" i="1"/>
  <c r="AD314" i="1"/>
  <c r="AB314" i="1"/>
  <c r="AA314" i="1"/>
  <c r="X314" i="1"/>
  <c r="U314" i="1"/>
  <c r="T314" i="1"/>
  <c r="Q314" i="1"/>
  <c r="K314" i="1"/>
  <c r="AR308" i="1"/>
  <c r="AT308" i="1"/>
  <c r="AR307" i="1"/>
  <c r="AT307" i="1"/>
  <c r="DX313" i="1"/>
  <c r="DS308" i="1"/>
  <c r="DP313" i="1"/>
  <c r="DO313" i="1"/>
  <c r="DN313" i="1"/>
  <c r="DB313" i="1"/>
  <c r="CZ313" i="1"/>
  <c r="CR313" i="1"/>
  <c r="CT313" i="1"/>
  <c r="CO313" i="1"/>
  <c r="CN313" i="1"/>
  <c r="BV313" i="1"/>
  <c r="BU313" i="1"/>
  <c r="BT313" i="1"/>
  <c r="BS313" i="1"/>
  <c r="BL313" i="1"/>
  <c r="BK313" i="1"/>
  <c r="BA313" i="1"/>
  <c r="AZ313" i="1"/>
  <c r="AY313" i="1"/>
  <c r="AS313" i="1"/>
  <c r="AQ313" i="1"/>
  <c r="AO313" i="1"/>
  <c r="AJ313" i="1"/>
  <c r="AH313" i="1"/>
  <c r="AD313" i="1"/>
  <c r="AE313" i="1"/>
  <c r="AB313" i="1"/>
  <c r="AA313" i="1"/>
  <c r="X313" i="1"/>
  <c r="Y313" i="1"/>
  <c r="U313" i="1"/>
  <c r="T313" i="1"/>
  <c r="K313" i="1"/>
  <c r="DX308" i="1"/>
  <c r="DS307" i="1"/>
  <c r="DP308" i="1"/>
  <c r="DO308" i="1"/>
  <c r="DN308" i="1"/>
  <c r="DB308" i="1"/>
  <c r="CZ308" i="1"/>
  <c r="CR308" i="1"/>
  <c r="CT308" i="1"/>
  <c r="CP308" i="1"/>
  <c r="CQ308" i="1"/>
  <c r="CS308" i="1"/>
  <c r="CO308" i="1"/>
  <c r="CN308" i="1"/>
  <c r="BV308" i="1"/>
  <c r="BU308" i="1"/>
  <c r="BT308" i="1"/>
  <c r="BS308" i="1"/>
  <c r="BL308" i="1"/>
  <c r="BK308" i="1"/>
  <c r="BA308" i="1"/>
  <c r="AZ308" i="1"/>
  <c r="AY308" i="1"/>
  <c r="AS308" i="1"/>
  <c r="AQ308" i="1"/>
  <c r="AO308" i="1"/>
  <c r="AJ308" i="1"/>
  <c r="AK308" i="1"/>
  <c r="AH308" i="1"/>
  <c r="AD308" i="1"/>
  <c r="AE308" i="1"/>
  <c r="AB308" i="1"/>
  <c r="AA308" i="1"/>
  <c r="X308" i="1"/>
  <c r="U308" i="1"/>
  <c r="T308" i="1"/>
  <c r="Q308" i="1"/>
  <c r="R308" i="1"/>
  <c r="K308" i="1"/>
  <c r="AR306" i="1"/>
  <c r="AT306" i="1"/>
  <c r="AU306" i="1"/>
  <c r="DX307" i="1"/>
  <c r="DS306" i="1"/>
  <c r="DP307" i="1"/>
  <c r="DO307" i="1"/>
  <c r="DN307" i="1"/>
  <c r="DB307" i="1"/>
  <c r="CZ307" i="1"/>
  <c r="CR307" i="1"/>
  <c r="CT307" i="1"/>
  <c r="CP307" i="1"/>
  <c r="CQ307" i="1"/>
  <c r="CS307" i="1"/>
  <c r="CO307" i="1"/>
  <c r="CN307" i="1"/>
  <c r="BV307" i="1"/>
  <c r="BU307" i="1"/>
  <c r="BT307" i="1"/>
  <c r="BS307" i="1"/>
  <c r="BL307" i="1"/>
  <c r="BK307" i="1"/>
  <c r="BA307" i="1"/>
  <c r="AZ307" i="1"/>
  <c r="AY307" i="1"/>
  <c r="AS307" i="1"/>
  <c r="AQ307" i="1"/>
  <c r="AO307" i="1"/>
  <c r="AJ307" i="1"/>
  <c r="AH307" i="1"/>
  <c r="AD307" i="1"/>
  <c r="AE307" i="1"/>
  <c r="AB307" i="1"/>
  <c r="AA307" i="1"/>
  <c r="X307" i="1"/>
  <c r="Y307" i="1"/>
  <c r="U307" i="1"/>
  <c r="T307" i="1"/>
  <c r="Q307" i="1"/>
  <c r="K307" i="1"/>
  <c r="AR305" i="1"/>
  <c r="AT305" i="1"/>
  <c r="DS305" i="1"/>
  <c r="DU305" i="1"/>
  <c r="DP306" i="1"/>
  <c r="DO306" i="1"/>
  <c r="DN306" i="1"/>
  <c r="DB306" i="1"/>
  <c r="CZ306" i="1"/>
  <c r="CR306" i="1"/>
  <c r="CT306" i="1"/>
  <c r="CQ306" i="1"/>
  <c r="CS306" i="1"/>
  <c r="CO306" i="1"/>
  <c r="CN306" i="1"/>
  <c r="BV306" i="1"/>
  <c r="BU306" i="1"/>
  <c r="BT306" i="1"/>
  <c r="BS306" i="1"/>
  <c r="BL306" i="1"/>
  <c r="BK306" i="1"/>
  <c r="BA306" i="1"/>
  <c r="AZ306" i="1"/>
  <c r="AY306" i="1"/>
  <c r="AS306" i="1"/>
  <c r="AQ306" i="1"/>
  <c r="AO306" i="1"/>
  <c r="AJ306" i="1"/>
  <c r="AH306" i="1"/>
  <c r="AD306" i="1"/>
  <c r="AE306" i="1"/>
  <c r="AB306" i="1"/>
  <c r="AA306" i="1"/>
  <c r="X306" i="1"/>
  <c r="Y306" i="1"/>
  <c r="U306" i="1"/>
  <c r="T306" i="1"/>
  <c r="Q306" i="1"/>
  <c r="R306" i="1"/>
  <c r="K306" i="1"/>
  <c r="AR304" i="1"/>
  <c r="AT304" i="1"/>
  <c r="AU304" i="1"/>
  <c r="AR303" i="1"/>
  <c r="AT303" i="1"/>
  <c r="AU303" i="1"/>
  <c r="DS304" i="1"/>
  <c r="DP305" i="1"/>
  <c r="DO305" i="1"/>
  <c r="DN305" i="1"/>
  <c r="DB305" i="1"/>
  <c r="CZ305" i="1"/>
  <c r="CR305" i="1"/>
  <c r="CT305" i="1"/>
  <c r="CP304" i="1"/>
  <c r="CQ305" i="1"/>
  <c r="CS305" i="1"/>
  <c r="CO305" i="1"/>
  <c r="CN305" i="1"/>
  <c r="BV305" i="1"/>
  <c r="BU305" i="1"/>
  <c r="BT305" i="1"/>
  <c r="BS305" i="1"/>
  <c r="BL305" i="1"/>
  <c r="BK305" i="1"/>
  <c r="BA305" i="1"/>
  <c r="AZ305" i="1"/>
  <c r="AY305" i="1"/>
  <c r="AS305" i="1"/>
  <c r="AQ305" i="1"/>
  <c r="AO305" i="1"/>
  <c r="AJ305" i="1"/>
  <c r="AH305" i="1"/>
  <c r="AD305" i="1"/>
  <c r="AE305" i="1"/>
  <c r="AB305" i="1"/>
  <c r="AA305" i="1"/>
  <c r="X305" i="1"/>
  <c r="Y305" i="1"/>
  <c r="U305" i="1"/>
  <c r="T305" i="1"/>
  <c r="Q305" i="1"/>
  <c r="K305" i="1"/>
  <c r="DS303" i="1"/>
  <c r="DU303" i="1"/>
  <c r="DP304" i="1"/>
  <c r="DO304" i="1"/>
  <c r="DN304" i="1"/>
  <c r="DB304" i="1"/>
  <c r="CZ304" i="1"/>
  <c r="CR304" i="1"/>
  <c r="CT304" i="1"/>
  <c r="CP303" i="1"/>
  <c r="CO304" i="1"/>
  <c r="CN304" i="1"/>
  <c r="BV304" i="1"/>
  <c r="BU304" i="1"/>
  <c r="BT304" i="1"/>
  <c r="BS304" i="1"/>
  <c r="BL304" i="1"/>
  <c r="BK304" i="1"/>
  <c r="BA304" i="1"/>
  <c r="AZ304" i="1"/>
  <c r="AY304" i="1"/>
  <c r="AS304" i="1"/>
  <c r="AQ304" i="1"/>
  <c r="AO304" i="1"/>
  <c r="AJ304" i="1"/>
  <c r="AH304" i="1"/>
  <c r="AB304" i="1"/>
  <c r="AA304" i="1"/>
  <c r="U304" i="1"/>
  <c r="T304" i="1"/>
  <c r="K304" i="1"/>
  <c r="CR280" i="1"/>
  <c r="CT280" i="1"/>
  <c r="CR281" i="1"/>
  <c r="CT281" i="1"/>
  <c r="CR282" i="1"/>
  <c r="CT282" i="1"/>
  <c r="CR283" i="1"/>
  <c r="CT283" i="1"/>
  <c r="CR284" i="1"/>
  <c r="CT284" i="1"/>
  <c r="CR285" i="1"/>
  <c r="CT285" i="1"/>
  <c r="CR286" i="1"/>
  <c r="CT286" i="1"/>
  <c r="CR287" i="1"/>
  <c r="CT287" i="1"/>
  <c r="CR288" i="1"/>
  <c r="CT288" i="1"/>
  <c r="CR289" i="1"/>
  <c r="CT289" i="1"/>
  <c r="CR290" i="1"/>
  <c r="CT290" i="1"/>
  <c r="CR291" i="1"/>
  <c r="CT291" i="1"/>
  <c r="CR292" i="1"/>
  <c r="CT292" i="1"/>
  <c r="CR293" i="1"/>
  <c r="CT293" i="1"/>
  <c r="CR294" i="1"/>
  <c r="CT294" i="1"/>
  <c r="CR295" i="1"/>
  <c r="CT295" i="1"/>
  <c r="CR296" i="1"/>
  <c r="CT296" i="1"/>
  <c r="CR297" i="1"/>
  <c r="CT297" i="1"/>
  <c r="CR298" i="1"/>
  <c r="CT298" i="1"/>
  <c r="CR299" i="1"/>
  <c r="CT299" i="1"/>
  <c r="CR300" i="1"/>
  <c r="CT300" i="1"/>
  <c r="CR301" i="1"/>
  <c r="CT301" i="1"/>
  <c r="CR302" i="1"/>
  <c r="CT302" i="1"/>
  <c r="CR303" i="1"/>
  <c r="CT303" i="1"/>
  <c r="CP280" i="1"/>
  <c r="CP281" i="1"/>
  <c r="CQ282" i="1"/>
  <c r="CP292" i="1"/>
  <c r="CQ292" i="1"/>
  <c r="CS292" i="1"/>
  <c r="CP293" i="1"/>
  <c r="CP294" i="1"/>
  <c r="CP295" i="1"/>
  <c r="CP296" i="1"/>
  <c r="CP297" i="1"/>
  <c r="CP298" i="1"/>
  <c r="CP299" i="1"/>
  <c r="CP300" i="1"/>
  <c r="CP301" i="1"/>
  <c r="CP302" i="1"/>
  <c r="CN280" i="1"/>
  <c r="CN281" i="1"/>
  <c r="CN282" i="1"/>
  <c r="CN283" i="1"/>
  <c r="CN284" i="1"/>
  <c r="CN285" i="1"/>
  <c r="CN286" i="1"/>
  <c r="CN287" i="1"/>
  <c r="CN288" i="1"/>
  <c r="CN289" i="1"/>
  <c r="CN293" i="1"/>
  <c r="CN294" i="1"/>
  <c r="CN295" i="1"/>
  <c r="CN296" i="1"/>
  <c r="CN297" i="1"/>
  <c r="CN298" i="1"/>
  <c r="CN299" i="1"/>
  <c r="CN300" i="1"/>
  <c r="CN301" i="1"/>
  <c r="CN302" i="1"/>
  <c r="CN303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DX280" i="1"/>
  <c r="DX281" i="1"/>
  <c r="DX282" i="1"/>
  <c r="DX283" i="1"/>
  <c r="DX284" i="1"/>
  <c r="DX285" i="1"/>
  <c r="DX286" i="1"/>
  <c r="DX287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278" i="1"/>
  <c r="DX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278" i="1"/>
  <c r="DP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278" i="1"/>
  <c r="DO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278" i="1"/>
  <c r="DN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278" i="1"/>
  <c r="DB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278" i="1"/>
  <c r="DA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278" i="1"/>
  <c r="CZ279" i="1"/>
  <c r="Q278" i="1"/>
  <c r="T278" i="1"/>
  <c r="X278" i="1"/>
  <c r="AA278" i="1"/>
  <c r="AD278" i="1"/>
  <c r="AE278" i="1"/>
  <c r="AJ278" i="1"/>
  <c r="AK278" i="1"/>
  <c r="AQ278" i="1"/>
  <c r="AR278" i="1"/>
  <c r="AT278" i="1"/>
  <c r="AS278" i="1"/>
  <c r="AY278" i="1"/>
  <c r="AZ278" i="1"/>
  <c r="BA278" i="1"/>
  <c r="BK278" i="1"/>
  <c r="BL278" i="1"/>
  <c r="BS278" i="1"/>
  <c r="BT278" i="1"/>
  <c r="BU278" i="1"/>
  <c r="BV278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3" i="1"/>
  <c r="BV294" i="1"/>
  <c r="BV295" i="1"/>
  <c r="BV296" i="1"/>
  <c r="BV297" i="1"/>
  <c r="BV298" i="1"/>
  <c r="BV299" i="1"/>
  <c r="BV300" i="1"/>
  <c r="BV301" i="1"/>
  <c r="BV302" i="1"/>
  <c r="BV303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K280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T280" i="1"/>
  <c r="AR280" i="1"/>
  <c r="AR279" i="1"/>
  <c r="AT279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R293" i="1"/>
  <c r="AT294" i="1"/>
  <c r="AT295" i="1"/>
  <c r="AT296" i="1"/>
  <c r="AR296" i="1"/>
  <c r="AR295" i="1"/>
  <c r="AT297" i="1"/>
  <c r="AT298" i="1"/>
  <c r="AT299" i="1"/>
  <c r="AR299" i="1"/>
  <c r="AT300" i="1"/>
  <c r="AR300" i="1"/>
  <c r="AT301" i="1"/>
  <c r="AR301" i="1"/>
  <c r="AR302" i="1"/>
  <c r="AT302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R281" i="1"/>
  <c r="AR282" i="1"/>
  <c r="AR283" i="1"/>
  <c r="AR284" i="1"/>
  <c r="AU284" i="1"/>
  <c r="AR285" i="1"/>
  <c r="AR286" i="1"/>
  <c r="AU286" i="1"/>
  <c r="AR287" i="1"/>
  <c r="AR288" i="1"/>
  <c r="AR289" i="1"/>
  <c r="AR290" i="1"/>
  <c r="AR291" i="1"/>
  <c r="AR292" i="1"/>
  <c r="AU292" i="1"/>
  <c r="AR294" i="1"/>
  <c r="AR297" i="1"/>
  <c r="AR298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O280" i="1"/>
  <c r="AO281" i="1"/>
  <c r="AO282" i="1"/>
  <c r="AO283" i="1"/>
  <c r="AO284" i="1"/>
  <c r="AO285" i="1"/>
  <c r="AO286" i="1"/>
  <c r="AO287" i="1"/>
  <c r="AO288" i="1"/>
  <c r="AO289" i="1"/>
  <c r="AO290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J292" i="1"/>
  <c r="AJ300" i="1"/>
  <c r="AK300" i="1"/>
  <c r="AJ301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3" i="1"/>
  <c r="AJ294" i="1"/>
  <c r="AJ295" i="1"/>
  <c r="AJ296" i="1"/>
  <c r="AJ297" i="1"/>
  <c r="AJ298" i="1"/>
  <c r="AJ299" i="1"/>
  <c r="AJ302" i="1"/>
  <c r="AJ303" i="1"/>
  <c r="AH280" i="1"/>
  <c r="AH281" i="1"/>
  <c r="AH284" i="1"/>
  <c r="AH287" i="1"/>
  <c r="AH288" i="1"/>
  <c r="AH289" i="1"/>
  <c r="AH292" i="1"/>
  <c r="AH293" i="1"/>
  <c r="AH294" i="1"/>
  <c r="AH297" i="1"/>
  <c r="AH298" i="1"/>
  <c r="AH299" i="1"/>
  <c r="AH300" i="1"/>
  <c r="AH301" i="1"/>
  <c r="AH302" i="1"/>
  <c r="AH303" i="1"/>
  <c r="AD280" i="1"/>
  <c r="AD281" i="1"/>
  <c r="AE281" i="1"/>
  <c r="AD282" i="1"/>
  <c r="AE282" i="1"/>
  <c r="AD283" i="1"/>
  <c r="AE283" i="1"/>
  <c r="AD284" i="1"/>
  <c r="AD285" i="1"/>
  <c r="AE285" i="1"/>
  <c r="AD286" i="1"/>
  <c r="AE286" i="1"/>
  <c r="AD287" i="1"/>
  <c r="AD288" i="1"/>
  <c r="AE288" i="1"/>
  <c r="AD289" i="1"/>
  <c r="AE289" i="1"/>
  <c r="AD290" i="1"/>
  <c r="AE290" i="1"/>
  <c r="AD291" i="1"/>
  <c r="AD292" i="1"/>
  <c r="AD293" i="1"/>
  <c r="AE293" i="1"/>
  <c r="AD294" i="1"/>
  <c r="AE294" i="1"/>
  <c r="AD295" i="1"/>
  <c r="AE295" i="1"/>
  <c r="AD296" i="1"/>
  <c r="AD297" i="1"/>
  <c r="AD298" i="1"/>
  <c r="AE298" i="1"/>
  <c r="AD299" i="1"/>
  <c r="AE299" i="1"/>
  <c r="AD300" i="1"/>
  <c r="AE300" i="1"/>
  <c r="AD301" i="1"/>
  <c r="AE301" i="1"/>
  <c r="AD302" i="1"/>
  <c r="AE302" i="1"/>
  <c r="AD303" i="1"/>
  <c r="AB280" i="1"/>
  <c r="AB281" i="1"/>
  <c r="AB284" i="1"/>
  <c r="AB287" i="1"/>
  <c r="AB288" i="1"/>
  <c r="AB289" i="1"/>
  <c r="AB290" i="1"/>
  <c r="AB291" i="1"/>
  <c r="AB292" i="1"/>
  <c r="AB293" i="1"/>
  <c r="AB294" i="1"/>
  <c r="AB297" i="1"/>
  <c r="AB298" i="1"/>
  <c r="AB299" i="1"/>
  <c r="AB300" i="1"/>
  <c r="AB301" i="1"/>
  <c r="AB302" i="1"/>
  <c r="AB303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X303" i="1"/>
  <c r="Y303" i="1"/>
  <c r="X280" i="1"/>
  <c r="Y280" i="1"/>
  <c r="X281" i="1"/>
  <c r="Y281" i="1"/>
  <c r="X282" i="1"/>
  <c r="Y282" i="1"/>
  <c r="X283" i="1"/>
  <c r="X284" i="1"/>
  <c r="X285" i="1"/>
  <c r="Y285" i="1"/>
  <c r="X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7" i="1"/>
  <c r="Y297" i="1"/>
  <c r="X298" i="1"/>
  <c r="Y298" i="1"/>
  <c r="X299" i="1"/>
  <c r="X300" i="1"/>
  <c r="Y300" i="1"/>
  <c r="X301" i="1"/>
  <c r="Y301" i="1"/>
  <c r="X302" i="1"/>
  <c r="Y302" i="1"/>
  <c r="U280" i="1"/>
  <c r="U281" i="1"/>
  <c r="U284" i="1"/>
  <c r="U287" i="1"/>
  <c r="U288" i="1"/>
  <c r="U289" i="1"/>
  <c r="U292" i="1"/>
  <c r="U293" i="1"/>
  <c r="U294" i="1"/>
  <c r="U297" i="1"/>
  <c r="U298" i="1"/>
  <c r="U299" i="1"/>
  <c r="U300" i="1"/>
  <c r="U301" i="1"/>
  <c r="U302" i="1"/>
  <c r="U303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Q280" i="1"/>
  <c r="Q281" i="1"/>
  <c r="R281" i="1"/>
  <c r="Q282" i="1"/>
  <c r="Q283" i="1"/>
  <c r="Q284" i="1"/>
  <c r="Q285" i="1"/>
  <c r="Q287" i="1"/>
  <c r="Q288" i="1"/>
  <c r="Q289" i="1"/>
  <c r="Q290" i="1"/>
  <c r="R290" i="1"/>
  <c r="Q291" i="1"/>
  <c r="Q292" i="1"/>
  <c r="R292" i="1"/>
  <c r="Q293" i="1"/>
  <c r="Q295" i="1"/>
  <c r="R295" i="1"/>
  <c r="Q296" i="1"/>
  <c r="Q297" i="1"/>
  <c r="Q298" i="1"/>
  <c r="Q299" i="1"/>
  <c r="R299" i="1"/>
  <c r="Q300" i="1"/>
  <c r="Q301" i="1"/>
  <c r="R301" i="1"/>
  <c r="Q302" i="1"/>
  <c r="R302" i="1"/>
  <c r="Q303" i="1"/>
  <c r="R303" i="1"/>
  <c r="CT273" i="1"/>
  <c r="CR279" i="1"/>
  <c r="CT279" i="1"/>
  <c r="CP279" i="1"/>
  <c r="CQ279" i="1"/>
  <c r="CO279" i="1"/>
  <c r="CN279" i="1"/>
  <c r="CL279" i="1"/>
  <c r="CK279" i="1"/>
  <c r="BV279" i="1"/>
  <c r="BU279" i="1"/>
  <c r="BT279" i="1"/>
  <c r="BS279" i="1"/>
  <c r="BL279" i="1"/>
  <c r="BK279" i="1"/>
  <c r="BA279" i="1"/>
  <c r="AZ279" i="1"/>
  <c r="AY279" i="1"/>
  <c r="AS279" i="1"/>
  <c r="AQ279" i="1"/>
  <c r="AO279" i="1"/>
  <c r="AD279" i="1"/>
  <c r="AE279" i="1"/>
  <c r="AA279" i="1"/>
  <c r="X279" i="1"/>
  <c r="T279" i="1"/>
  <c r="Q279" i="1"/>
  <c r="R279" i="1"/>
  <c r="CQ247" i="1"/>
  <c r="CQ257" i="1"/>
  <c r="CQ256" i="1"/>
  <c r="CQ254" i="1"/>
  <c r="CP252" i="1"/>
  <c r="CT272" i="1"/>
  <c r="CP263" i="1"/>
  <c r="CQ263" i="1"/>
  <c r="CP269" i="1"/>
  <c r="AU273" i="1"/>
  <c r="EB105" i="1"/>
  <c r="DS302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K303" i="1"/>
  <c r="DS301" i="1"/>
  <c r="K302" i="1"/>
  <c r="DS300" i="1"/>
  <c r="K301" i="1"/>
  <c r="DS299" i="1"/>
  <c r="K300" i="1"/>
  <c r="DS298" i="1"/>
  <c r="K299" i="1"/>
  <c r="DS297" i="1"/>
  <c r="K298" i="1"/>
  <c r="DS296" i="1"/>
  <c r="K297" i="1"/>
  <c r="DS295" i="1"/>
  <c r="K296" i="1"/>
  <c r="DS294" i="1"/>
  <c r="DU294" i="1"/>
  <c r="K295" i="1"/>
  <c r="DS293" i="1"/>
  <c r="DU293" i="1"/>
  <c r="K294" i="1"/>
  <c r="DS292" i="1"/>
  <c r="K293" i="1"/>
  <c r="DS291" i="1"/>
  <c r="DU291" i="1"/>
  <c r="K292" i="1"/>
  <c r="DS290" i="1"/>
  <c r="DT291" i="1"/>
  <c r="K291" i="1"/>
  <c r="DS289" i="1"/>
  <c r="DU289" i="1"/>
  <c r="K290" i="1"/>
  <c r="DS288" i="1"/>
  <c r="DU288" i="1"/>
  <c r="K289" i="1"/>
  <c r="DS287" i="1"/>
  <c r="K288" i="1"/>
  <c r="DS286" i="1"/>
  <c r="DU286" i="1"/>
  <c r="K287" i="1"/>
  <c r="DS285" i="1"/>
  <c r="K286" i="1"/>
  <c r="DS284" i="1"/>
  <c r="DU284" i="1"/>
  <c r="K285" i="1"/>
  <c r="DS283" i="1"/>
  <c r="DT283" i="1"/>
  <c r="K284" i="1"/>
  <c r="DS282" i="1"/>
  <c r="DU282" i="1"/>
  <c r="K283" i="1"/>
  <c r="DS281" i="1"/>
  <c r="K282" i="1"/>
  <c r="DS280" i="1"/>
  <c r="K281" i="1"/>
  <c r="DX240" i="1"/>
  <c r="EI275" i="1"/>
  <c r="DG9" i="1"/>
  <c r="DG10" i="1"/>
  <c r="CC9" i="1"/>
  <c r="CC10" i="1"/>
  <c r="CC11" i="1"/>
  <c r="CC12" i="1"/>
  <c r="CC13" i="1"/>
  <c r="CC14" i="1"/>
  <c r="CC15" i="1"/>
  <c r="CC16" i="1"/>
  <c r="CC17" i="1"/>
  <c r="CC18" i="1"/>
  <c r="DS279" i="1"/>
  <c r="R228" i="1"/>
  <c r="DS278" i="1"/>
  <c r="DT278" i="1"/>
  <c r="DS273" i="1"/>
  <c r="DU273" i="1"/>
  <c r="DS272" i="1"/>
  <c r="DU272" i="1"/>
  <c r="AU272" i="1"/>
  <c r="AK273" i="1"/>
  <c r="AE273" i="1"/>
  <c r="Y273" i="1"/>
  <c r="R273" i="1"/>
  <c r="DS271" i="1"/>
  <c r="DU271" i="1"/>
  <c r="DS270" i="1"/>
  <c r="DU270" i="1"/>
  <c r="AK272" i="1"/>
  <c r="AE272" i="1"/>
  <c r="Y272" i="1"/>
  <c r="AK271" i="1"/>
  <c r="AE271" i="1"/>
  <c r="Y271" i="1"/>
  <c r="DS269" i="1"/>
  <c r="DT270" i="1"/>
  <c r="DS268" i="1"/>
  <c r="DU268" i="1"/>
  <c r="AK270" i="1"/>
  <c r="AE270" i="1"/>
  <c r="Y270" i="1"/>
  <c r="R270" i="1"/>
  <c r="AK269" i="1"/>
  <c r="AE269" i="1"/>
  <c r="Y269" i="1"/>
  <c r="DS267" i="1"/>
  <c r="DU267" i="1"/>
  <c r="AK268" i="1"/>
  <c r="AE268" i="1"/>
  <c r="Y268" i="1"/>
  <c r="DS266" i="1"/>
  <c r="DU266" i="1"/>
  <c r="DS265" i="1"/>
  <c r="AK267" i="1"/>
  <c r="AE267" i="1"/>
  <c r="Y267" i="1"/>
  <c r="R267" i="1"/>
  <c r="AK266" i="1"/>
  <c r="AE266" i="1"/>
  <c r="Y266" i="1"/>
  <c r="R266" i="1"/>
  <c r="DS264" i="1"/>
  <c r="DT265" i="1"/>
  <c r="AK265" i="1"/>
  <c r="AE265" i="1"/>
  <c r="Y265" i="1"/>
  <c r="CP4" i="1"/>
  <c r="CT101" i="1"/>
  <c r="CR4" i="1"/>
  <c r="CQ4" i="1"/>
  <c r="EC206" i="1"/>
  <c r="CP232" i="1"/>
  <c r="AU188" i="1"/>
  <c r="AU196" i="1"/>
  <c r="CQ226" i="1"/>
  <c r="CS226" i="1"/>
  <c r="CR225" i="1"/>
  <c r="CM101" i="1"/>
  <c r="CQ219" i="1"/>
  <c r="CQ218" i="1"/>
  <c r="CT4" i="1"/>
  <c r="CQ202" i="1"/>
  <c r="CQ196" i="1"/>
  <c r="CS196" i="1"/>
  <c r="CQ200" i="1"/>
  <c r="CQ215" i="1"/>
  <c r="CQ216" i="1"/>
  <c r="CQ104" i="1"/>
  <c r="CQ72" i="1"/>
  <c r="CQ80" i="1"/>
  <c r="CO4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U73" i="1"/>
  <c r="CQ63" i="1"/>
  <c r="CP143" i="1"/>
  <c r="CP144" i="1"/>
  <c r="CQ189" i="1"/>
  <c r="N26" i="19"/>
  <c r="K18" i="19"/>
  <c r="CB28" i="1"/>
  <c r="CA28" i="1"/>
  <c r="CB32" i="1"/>
  <c r="CA32" i="1"/>
  <c r="CB33" i="1"/>
  <c r="CA33" i="1"/>
  <c r="CB36" i="1"/>
  <c r="CA36" i="1"/>
  <c r="I7" i="19"/>
  <c r="I8" i="19"/>
  <c r="I9" i="19"/>
  <c r="BV61" i="1"/>
  <c r="CB64" i="1"/>
  <c r="CA64" i="1"/>
  <c r="CB69" i="1"/>
  <c r="CA69" i="1"/>
  <c r="CB77" i="1"/>
  <c r="CA77" i="1"/>
  <c r="CB79" i="1"/>
  <c r="CA79" i="1"/>
  <c r="CB81" i="1"/>
  <c r="CA81" i="1"/>
  <c r="CB83" i="1"/>
  <c r="CA83" i="1"/>
  <c r="CB84" i="1"/>
  <c r="CB85" i="1"/>
  <c r="CA85" i="1"/>
  <c r="CB86" i="1"/>
  <c r="CA86" i="1"/>
  <c r="CB89" i="1"/>
  <c r="CA89" i="1"/>
  <c r="CB92" i="1"/>
  <c r="CA92" i="1"/>
  <c r="CB93" i="1"/>
  <c r="CA93" i="1"/>
  <c r="CB95" i="1"/>
  <c r="CA95" i="1"/>
  <c r="CB96" i="1"/>
  <c r="CA96" i="1"/>
  <c r="CB97" i="1"/>
  <c r="CA97" i="1"/>
  <c r="CB98" i="1"/>
  <c r="CA98" i="1"/>
  <c r="CB99" i="1"/>
  <c r="CA99" i="1"/>
  <c r="CB100" i="1"/>
  <c r="CA100" i="1"/>
  <c r="CB101" i="1"/>
  <c r="CA101" i="1"/>
  <c r="CB102" i="1"/>
  <c r="CA102" i="1"/>
  <c r="CB103" i="1"/>
  <c r="CA103" i="1"/>
  <c r="CB104" i="1"/>
  <c r="CA104" i="1"/>
  <c r="BZ182" i="1"/>
  <c r="EB104" i="1"/>
  <c r="CJ176" i="1"/>
  <c r="CJ175" i="1"/>
  <c r="CJ174" i="1"/>
  <c r="W160" i="10"/>
  <c r="Y209" i="1"/>
  <c r="AK209" i="1"/>
  <c r="DS209" i="1"/>
  <c r="Y210" i="1"/>
  <c r="AE210" i="1"/>
  <c r="AK210" i="1"/>
  <c r="DS210" i="1"/>
  <c r="DU210" i="1"/>
  <c r="K211" i="1"/>
  <c r="Y211" i="1"/>
  <c r="AE211" i="1"/>
  <c r="AK211" i="1"/>
  <c r="DS211" i="1"/>
  <c r="DU211" i="1"/>
  <c r="Y212" i="1"/>
  <c r="AE212" i="1"/>
  <c r="AK212" i="1"/>
  <c r="DS212" i="1"/>
  <c r="DU212" i="1"/>
  <c r="R213" i="1"/>
  <c r="Y213" i="1"/>
  <c r="AE213" i="1"/>
  <c r="AK213" i="1"/>
  <c r="AU213" i="1"/>
  <c r="DS213" i="1"/>
  <c r="R214" i="1"/>
  <c r="Y214" i="1"/>
  <c r="AK214" i="1"/>
  <c r="DS214" i="1"/>
  <c r="DU214" i="1"/>
  <c r="AE215" i="1"/>
  <c r="AK215" i="1"/>
  <c r="DS215" i="1"/>
  <c r="DT215" i="1"/>
  <c r="DS216" i="1"/>
  <c r="DT217" i="1"/>
  <c r="R216" i="1"/>
  <c r="Y216" i="1"/>
  <c r="AK216" i="1"/>
  <c r="CA216" i="1"/>
  <c r="DS217" i="1"/>
  <c r="DU217" i="1"/>
  <c r="R217" i="1"/>
  <c r="Y217" i="1"/>
  <c r="AE217" i="1"/>
  <c r="AK217" i="1"/>
  <c r="Y218" i="1"/>
  <c r="AE218" i="1"/>
  <c r="AK218" i="1"/>
  <c r="DS218" i="1"/>
  <c r="Y219" i="1"/>
  <c r="AE219" i="1"/>
  <c r="AK219" i="1"/>
  <c r="AU219" i="1"/>
  <c r="DS219" i="1"/>
  <c r="AE220" i="1"/>
  <c r="AK220" i="1"/>
  <c r="AU220" i="1"/>
  <c r="DS220" i="1"/>
  <c r="DU220" i="1"/>
  <c r="R221" i="1"/>
  <c r="Y221" i="1"/>
  <c r="AK221" i="1"/>
  <c r="DS221" i="1"/>
  <c r="DU221" i="1"/>
  <c r="Y222" i="1"/>
  <c r="AE222" i="1"/>
  <c r="AK222" i="1"/>
  <c r="DS222" i="1"/>
  <c r="Y223" i="1"/>
  <c r="AE223" i="1"/>
  <c r="AK223" i="1"/>
  <c r="DS223" i="1"/>
  <c r="DU223" i="1"/>
  <c r="AE224" i="1"/>
  <c r="AK224" i="1"/>
  <c r="DS224" i="1"/>
  <c r="DU224" i="1"/>
  <c r="Y225" i="1"/>
  <c r="AK225" i="1"/>
  <c r="DS225" i="1"/>
  <c r="DU225" i="1"/>
  <c r="R226" i="1"/>
  <c r="Y226" i="1"/>
  <c r="AE226" i="1"/>
  <c r="AK226" i="1"/>
  <c r="DS226" i="1"/>
  <c r="DU226" i="1"/>
  <c r="Y227" i="1"/>
  <c r="AK227" i="1"/>
  <c r="DS227" i="1"/>
  <c r="DU227" i="1"/>
  <c r="Y228" i="1"/>
  <c r="AE228" i="1"/>
  <c r="AK228" i="1"/>
  <c r="DS228" i="1"/>
  <c r="DU228" i="1"/>
  <c r="R229" i="1"/>
  <c r="Y229" i="1"/>
  <c r="AE229" i="1"/>
  <c r="AK229" i="1"/>
  <c r="DS229" i="1"/>
  <c r="DT230" i="1"/>
  <c r="R230" i="1"/>
  <c r="AK230" i="1"/>
  <c r="DS230" i="1"/>
  <c r="R231" i="1"/>
  <c r="Y231" i="1"/>
  <c r="AK231" i="1"/>
  <c r="DS231" i="1"/>
  <c r="DU231" i="1"/>
  <c r="DS232" i="1"/>
  <c r="R232" i="1"/>
  <c r="AE232" i="1"/>
  <c r="AK232" i="1"/>
  <c r="Y233" i="1"/>
  <c r="AE233" i="1"/>
  <c r="AK233" i="1"/>
  <c r="DS233" i="1"/>
  <c r="DU233" i="1"/>
  <c r="Y234" i="1"/>
  <c r="AE234" i="1"/>
  <c r="AK234" i="1"/>
  <c r="DS234" i="1"/>
  <c r="DT234" i="1"/>
  <c r="Y235" i="1"/>
  <c r="AK235" i="1"/>
  <c r="AU235" i="1"/>
  <c r="DS235" i="1"/>
  <c r="DU235" i="1"/>
  <c r="R236" i="1"/>
  <c r="Y236" i="1"/>
  <c r="AK236" i="1"/>
  <c r="AU236" i="1"/>
  <c r="DS236" i="1"/>
  <c r="R237" i="1"/>
  <c r="AE237" i="1"/>
  <c r="AK237" i="1"/>
  <c r="DS237" i="1"/>
  <c r="DU237" i="1"/>
  <c r="Y238" i="1"/>
  <c r="AE238" i="1"/>
  <c r="AK238" i="1"/>
  <c r="DS238" i="1"/>
  <c r="Y239" i="1"/>
  <c r="AE239" i="1"/>
  <c r="AK239" i="1"/>
  <c r="DS239" i="1"/>
  <c r="Y244" i="1"/>
  <c r="AE244" i="1"/>
  <c r="AK244" i="1"/>
  <c r="DS244" i="1"/>
  <c r="Y245" i="1"/>
  <c r="AE245" i="1"/>
  <c r="AK245" i="1"/>
  <c r="DS245" i="1"/>
  <c r="DU245" i="1"/>
  <c r="K246" i="1"/>
  <c r="Y246" i="1"/>
  <c r="AE246" i="1"/>
  <c r="AK246" i="1"/>
  <c r="DS246" i="1"/>
  <c r="DU246" i="1"/>
  <c r="R247" i="1"/>
  <c r="Y247" i="1"/>
  <c r="AE247" i="1"/>
  <c r="AK247" i="1"/>
  <c r="DS247" i="1"/>
  <c r="DU247" i="1"/>
  <c r="K248" i="1"/>
  <c r="Y248" i="1"/>
  <c r="AE248" i="1"/>
  <c r="AK248" i="1"/>
  <c r="DS248" i="1"/>
  <c r="DU248" i="1"/>
  <c r="Y249" i="1"/>
  <c r="AE249" i="1"/>
  <c r="AK249" i="1"/>
  <c r="DS249" i="1"/>
  <c r="DU249" i="1"/>
  <c r="Y250" i="1"/>
  <c r="AE250" i="1"/>
  <c r="AK250" i="1"/>
  <c r="DS250" i="1"/>
  <c r="Y251" i="1"/>
  <c r="AK251" i="1"/>
  <c r="DS251" i="1"/>
  <c r="Y252" i="1"/>
  <c r="AE252" i="1"/>
  <c r="AK252" i="1"/>
  <c r="DS252" i="1"/>
  <c r="DU252" i="1"/>
  <c r="Y253" i="1"/>
  <c r="AE253" i="1"/>
  <c r="AK253" i="1"/>
  <c r="DS253" i="1"/>
  <c r="Y254" i="1"/>
  <c r="AK254" i="1"/>
  <c r="DS254" i="1"/>
  <c r="DU254" i="1"/>
  <c r="R255" i="1"/>
  <c r="Y255" i="1"/>
  <c r="AK255" i="1"/>
  <c r="DS255" i="1"/>
  <c r="DU255" i="1"/>
  <c r="Y256" i="1"/>
  <c r="AE256" i="1"/>
  <c r="AK256" i="1"/>
  <c r="DS256" i="1"/>
  <c r="DU256" i="1"/>
  <c r="Y257" i="1"/>
  <c r="AE257" i="1"/>
  <c r="AK257" i="1"/>
  <c r="DS257" i="1"/>
  <c r="Y258" i="1"/>
  <c r="AE258" i="1"/>
  <c r="AK258" i="1"/>
  <c r="DS258" i="1"/>
  <c r="DT259" i="1"/>
  <c r="Y259" i="1"/>
  <c r="AE259" i="1"/>
  <c r="AK259" i="1"/>
  <c r="DS259" i="1"/>
  <c r="DU259" i="1"/>
  <c r="Y260" i="1"/>
  <c r="AE260" i="1"/>
  <c r="AK260" i="1"/>
  <c r="CA260" i="1"/>
  <c r="DS260" i="1"/>
  <c r="DU260" i="1"/>
  <c r="R261" i="1"/>
  <c r="Y261" i="1"/>
  <c r="AE261" i="1"/>
  <c r="AK261" i="1"/>
  <c r="DS261" i="1"/>
  <c r="DU261" i="1"/>
  <c r="Y262" i="1"/>
  <c r="AE262" i="1"/>
  <c r="AK262" i="1"/>
  <c r="AU262" i="1"/>
  <c r="DS262" i="1"/>
  <c r="Y263" i="1"/>
  <c r="AE263" i="1"/>
  <c r="AK263" i="1"/>
  <c r="DS263" i="1"/>
  <c r="DU263" i="1"/>
  <c r="Y264" i="1"/>
  <c r="AE264" i="1"/>
  <c r="AK264" i="1"/>
  <c r="CA264" i="1"/>
  <c r="Y177" i="1"/>
  <c r="AE177" i="1"/>
  <c r="AK177" i="1"/>
  <c r="DS177" i="1"/>
  <c r="DS173" i="1"/>
  <c r="DU173" i="1"/>
  <c r="K178" i="1"/>
  <c r="Y178" i="1"/>
  <c r="AK178" i="1"/>
  <c r="DS178" i="1"/>
  <c r="R179" i="1"/>
  <c r="Y179" i="1"/>
  <c r="AE179" i="1"/>
  <c r="AK179" i="1"/>
  <c r="DS179" i="1"/>
  <c r="DU179" i="1"/>
  <c r="Y180" i="1"/>
  <c r="AE180" i="1"/>
  <c r="AK180" i="1"/>
  <c r="AU180" i="1"/>
  <c r="DS180" i="1"/>
  <c r="DU180" i="1"/>
  <c r="Y181" i="1"/>
  <c r="AE181" i="1"/>
  <c r="AK181" i="1"/>
  <c r="DS181" i="1"/>
  <c r="K182" i="1"/>
  <c r="R182" i="1"/>
  <c r="Y182" i="1"/>
  <c r="AE182" i="1"/>
  <c r="AK182" i="1"/>
  <c r="DS182" i="1"/>
  <c r="DU182" i="1"/>
  <c r="Y183" i="1"/>
  <c r="AK183" i="1"/>
  <c r="DS183" i="1"/>
  <c r="Y184" i="1"/>
  <c r="AE184" i="1"/>
  <c r="AK184" i="1"/>
  <c r="DS184" i="1"/>
  <c r="Y185" i="1"/>
  <c r="AE185" i="1"/>
  <c r="AK185" i="1"/>
  <c r="DS185" i="1"/>
  <c r="Y186" i="1"/>
  <c r="AK186" i="1"/>
  <c r="DS186" i="1"/>
  <c r="DU186" i="1"/>
  <c r="K187" i="1"/>
  <c r="AK187" i="1"/>
  <c r="DS187" i="1"/>
  <c r="DU187" i="1"/>
  <c r="DS188" i="1"/>
  <c r="DU188" i="1"/>
  <c r="AE188" i="1"/>
  <c r="AK188" i="1"/>
  <c r="Y189" i="1"/>
  <c r="AE189" i="1"/>
  <c r="AK189" i="1"/>
  <c r="DS189" i="1"/>
  <c r="DU189" i="1"/>
  <c r="Y190" i="1"/>
  <c r="AE190" i="1"/>
  <c r="AK190" i="1"/>
  <c r="DS190" i="1"/>
  <c r="Y191" i="1"/>
  <c r="AE191" i="1"/>
  <c r="AK191" i="1"/>
  <c r="DS191" i="1"/>
  <c r="Y192" i="1"/>
  <c r="AE192" i="1"/>
  <c r="AK192" i="1"/>
  <c r="DS192" i="1"/>
  <c r="DU192" i="1"/>
  <c r="Y193" i="1"/>
  <c r="AE193" i="1"/>
  <c r="AK193" i="1"/>
  <c r="DS193" i="1"/>
  <c r="DU193" i="1"/>
  <c r="DS194" i="1"/>
  <c r="DU194" i="1"/>
  <c r="Y194" i="1"/>
  <c r="AE194" i="1"/>
  <c r="AK194" i="1"/>
  <c r="Y195" i="1"/>
  <c r="AE195" i="1"/>
  <c r="AK195" i="1"/>
  <c r="DS195" i="1"/>
  <c r="DU195" i="1"/>
  <c r="AE196" i="1"/>
  <c r="AK196" i="1"/>
  <c r="DS196" i="1"/>
  <c r="DU196" i="1"/>
  <c r="R197" i="1"/>
  <c r="Y197" i="1"/>
  <c r="AK197" i="1"/>
  <c r="DS197" i="1"/>
  <c r="Y198" i="1"/>
  <c r="AE198" i="1"/>
  <c r="AK198" i="1"/>
  <c r="DS198" i="1"/>
  <c r="DU198" i="1"/>
  <c r="DS199" i="1"/>
  <c r="DU199" i="1"/>
  <c r="K199" i="1"/>
  <c r="Y199" i="1"/>
  <c r="AK199" i="1"/>
  <c r="K200" i="1"/>
  <c r="Y200" i="1"/>
  <c r="AE200" i="1"/>
  <c r="AK200" i="1"/>
  <c r="DS200" i="1"/>
  <c r="DT200" i="1"/>
  <c r="K201" i="1"/>
  <c r="R201" i="1"/>
  <c r="Y201" i="1"/>
  <c r="AE201" i="1"/>
  <c r="AK201" i="1"/>
  <c r="DS201" i="1"/>
  <c r="Y202" i="1"/>
  <c r="AK202" i="1"/>
  <c r="DS202" i="1"/>
  <c r="DU202" i="1"/>
  <c r="DS203" i="1"/>
  <c r="DU203" i="1"/>
  <c r="R203" i="1"/>
  <c r="Y203" i="1"/>
  <c r="AE203" i="1"/>
  <c r="AK203" i="1"/>
  <c r="AE204" i="1"/>
  <c r="AK204" i="1"/>
  <c r="AU204" i="1"/>
  <c r="DS204" i="1"/>
  <c r="K226" i="1"/>
  <c r="CA256" i="1"/>
  <c r="CA184" i="1"/>
  <c r="K144" i="1"/>
  <c r="Y144" i="1"/>
  <c r="AE144" i="1"/>
  <c r="AK144" i="1"/>
  <c r="AU144" i="1"/>
  <c r="DS144" i="1"/>
  <c r="DU144" i="1"/>
  <c r="R145" i="1"/>
  <c r="Y145" i="1"/>
  <c r="AE145" i="1"/>
  <c r="AK145" i="1"/>
  <c r="DS145" i="1"/>
  <c r="DU145" i="1"/>
  <c r="Y146" i="1"/>
  <c r="AE146" i="1"/>
  <c r="AK146" i="1"/>
  <c r="DS146" i="1"/>
  <c r="DT146" i="1"/>
  <c r="R147" i="1"/>
  <c r="Y147" i="1"/>
  <c r="AE147" i="1"/>
  <c r="AK147" i="1"/>
  <c r="AU147" i="1"/>
  <c r="DS147" i="1"/>
  <c r="DU147" i="1"/>
  <c r="Y148" i="1"/>
  <c r="AE148" i="1"/>
  <c r="AK148" i="1"/>
  <c r="AU148" i="1"/>
  <c r="AV148" i="1"/>
  <c r="DS148" i="1"/>
  <c r="Y149" i="1"/>
  <c r="AE149" i="1"/>
  <c r="AK149" i="1"/>
  <c r="DS149" i="1"/>
  <c r="DU149" i="1"/>
  <c r="K150" i="1"/>
  <c r="Y150" i="1"/>
  <c r="AE150" i="1"/>
  <c r="AK150" i="1"/>
  <c r="AU150" i="1"/>
  <c r="DS150" i="1"/>
  <c r="R151" i="1"/>
  <c r="Y151" i="1"/>
  <c r="AE151" i="1"/>
  <c r="AK151" i="1"/>
  <c r="DS151" i="1"/>
  <c r="Y152" i="1"/>
  <c r="AE152" i="1"/>
  <c r="AK152" i="1"/>
  <c r="DS152" i="1"/>
  <c r="DU152" i="1"/>
  <c r="AE153" i="1"/>
  <c r="AK153" i="1"/>
  <c r="AU153" i="1"/>
  <c r="AU154" i="1"/>
  <c r="DS153" i="1"/>
  <c r="DS154" i="1"/>
  <c r="Y154" i="1"/>
  <c r="AE154" i="1"/>
  <c r="AK154" i="1"/>
  <c r="CA154" i="1"/>
  <c r="Y155" i="1"/>
  <c r="AE155" i="1"/>
  <c r="AK155" i="1"/>
  <c r="DS155" i="1"/>
  <c r="DU155" i="1"/>
  <c r="K156" i="1"/>
  <c r="Y156" i="1"/>
  <c r="AE156" i="1"/>
  <c r="AK156" i="1"/>
  <c r="DS156" i="1"/>
  <c r="DU156" i="1"/>
  <c r="Y157" i="1"/>
  <c r="AE157" i="1"/>
  <c r="AK157" i="1"/>
  <c r="DS157" i="1"/>
  <c r="Y158" i="1"/>
  <c r="AE158" i="1"/>
  <c r="AK158" i="1"/>
  <c r="DS158" i="1"/>
  <c r="K159" i="1"/>
  <c r="Y159" i="1"/>
  <c r="AE159" i="1"/>
  <c r="AK159" i="1"/>
  <c r="DS159" i="1"/>
  <c r="DU159" i="1"/>
  <c r="Y160" i="1"/>
  <c r="AE160" i="1"/>
  <c r="AK160" i="1"/>
  <c r="AU160" i="1"/>
  <c r="DS160" i="1"/>
  <c r="DU160" i="1"/>
  <c r="R161" i="1"/>
  <c r="Y161" i="1"/>
  <c r="AE161" i="1"/>
  <c r="AK161" i="1"/>
  <c r="DS161" i="1"/>
  <c r="Y162" i="1"/>
  <c r="AE162" i="1"/>
  <c r="AK162" i="1"/>
  <c r="DS162" i="1"/>
  <c r="K163" i="1"/>
  <c r="Y163" i="1"/>
  <c r="AE163" i="1"/>
  <c r="AK163" i="1"/>
  <c r="DS163" i="1"/>
  <c r="Y164" i="1"/>
  <c r="AE164" i="1"/>
  <c r="AK164" i="1"/>
  <c r="DS164" i="1"/>
  <c r="DU164" i="1"/>
  <c r="K165" i="1"/>
  <c r="Y165" i="1"/>
  <c r="AE165" i="1"/>
  <c r="AK165" i="1"/>
  <c r="DS165" i="1"/>
  <c r="Y166" i="1"/>
  <c r="AE166" i="1"/>
  <c r="AK166" i="1"/>
  <c r="DS166" i="1"/>
  <c r="DT167" i="1"/>
  <c r="R167" i="1"/>
  <c r="Y167" i="1"/>
  <c r="AE167" i="1"/>
  <c r="AK167" i="1"/>
  <c r="AU167" i="1"/>
  <c r="DS167" i="1"/>
  <c r="K168" i="1"/>
  <c r="Y168" i="1"/>
  <c r="AE168" i="1"/>
  <c r="AK168" i="1"/>
  <c r="DS168" i="1"/>
  <c r="Y169" i="1"/>
  <c r="AE169" i="1"/>
  <c r="AK169" i="1"/>
  <c r="DS169" i="1"/>
  <c r="DU169" i="1"/>
  <c r="K170" i="1"/>
  <c r="Y170" i="1"/>
  <c r="AE170" i="1"/>
  <c r="AK170" i="1"/>
  <c r="DS170" i="1"/>
  <c r="DU170" i="1"/>
  <c r="K171" i="1"/>
  <c r="Y171" i="1"/>
  <c r="AE171" i="1"/>
  <c r="AK171" i="1"/>
  <c r="CA171" i="1"/>
  <c r="DS171" i="1"/>
  <c r="DU171" i="1"/>
  <c r="R172" i="1"/>
  <c r="Y172" i="1"/>
  <c r="AE172" i="1"/>
  <c r="AK172" i="1"/>
  <c r="DS172" i="1"/>
  <c r="R173" i="1"/>
  <c r="Y173" i="1"/>
  <c r="AE173" i="1"/>
  <c r="AK173" i="1"/>
  <c r="DS143" i="1"/>
  <c r="DT143" i="1"/>
  <c r="Y143" i="1"/>
  <c r="AE143" i="1"/>
  <c r="AK143" i="1"/>
  <c r="K143" i="1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V134" i="10"/>
  <c r="V160" i="10"/>
  <c r="V147" i="10"/>
  <c r="CA170" i="1"/>
  <c r="W134" i="10"/>
  <c r="BH108" i="1"/>
  <c r="EB99" i="1"/>
  <c r="EE44" i="1"/>
  <c r="EE45" i="1"/>
  <c r="AE103" i="1"/>
  <c r="DS103" i="1"/>
  <c r="K104" i="1"/>
  <c r="AE104" i="1"/>
  <c r="AK104" i="1"/>
  <c r="DS104" i="1"/>
  <c r="DU104" i="1"/>
  <c r="Y105" i="1"/>
  <c r="AE105" i="1"/>
  <c r="AK105" i="1"/>
  <c r="DS105" i="1"/>
  <c r="DU105" i="1"/>
  <c r="AE78" i="1"/>
  <c r="AE79" i="1"/>
  <c r="AE81" i="1"/>
  <c r="AE83" i="1"/>
  <c r="AE84" i="1"/>
  <c r="AE85" i="1"/>
  <c r="AE86" i="1"/>
  <c r="AE88" i="1"/>
  <c r="AE89" i="1"/>
  <c r="AE90" i="1"/>
  <c r="AE92" i="1"/>
  <c r="AE94" i="1"/>
  <c r="AE95" i="1"/>
  <c r="AE96" i="1"/>
  <c r="AE97" i="1"/>
  <c r="AE98" i="1"/>
  <c r="AE99" i="1"/>
  <c r="AE100" i="1"/>
  <c r="AE101" i="1"/>
  <c r="AE102" i="1"/>
  <c r="AE76" i="1"/>
  <c r="DS102" i="1"/>
  <c r="DT103" i="1"/>
  <c r="DS101" i="1"/>
  <c r="DU101" i="1"/>
  <c r="Y102" i="1"/>
  <c r="AK102" i="1"/>
  <c r="Y101" i="1"/>
  <c r="AK101" i="1"/>
  <c r="AU101" i="1"/>
  <c r="EB79" i="1"/>
  <c r="EB80" i="1"/>
  <c r="EB81" i="1"/>
  <c r="EB82" i="1"/>
  <c r="EB83" i="1"/>
  <c r="ED83" i="1"/>
  <c r="EB85" i="1"/>
  <c r="EB86" i="1"/>
  <c r="EB89" i="1"/>
  <c r="EB91" i="1"/>
  <c r="EB92" i="1"/>
  <c r="EB96" i="1"/>
  <c r="EB97" i="1"/>
  <c r="EB98" i="1"/>
  <c r="ED98" i="1"/>
  <c r="AU78" i="1"/>
  <c r="AU86" i="1"/>
  <c r="AU96" i="1"/>
  <c r="AU80" i="1"/>
  <c r="AU83" i="1"/>
  <c r="AU88" i="1"/>
  <c r="AU91" i="1"/>
  <c r="AV92" i="1"/>
  <c r="AU93" i="1"/>
  <c r="AU94" i="1"/>
  <c r="AU99" i="1"/>
  <c r="AU100" i="1"/>
  <c r="AU72" i="1"/>
  <c r="AK73" i="1"/>
  <c r="AK74" i="1"/>
  <c r="AK75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1" i="1"/>
  <c r="AK92" i="1"/>
  <c r="AK93" i="1"/>
  <c r="AK94" i="1"/>
  <c r="AK95" i="1"/>
  <c r="AK96" i="1"/>
  <c r="AK97" i="1"/>
  <c r="AK98" i="1"/>
  <c r="AK99" i="1"/>
  <c r="AK100" i="1"/>
  <c r="AK76" i="1"/>
  <c r="AK43" i="1"/>
  <c r="AK44" i="1"/>
  <c r="AK45" i="1"/>
  <c r="AK46" i="1"/>
  <c r="AK47" i="1"/>
  <c r="AK48" i="1"/>
  <c r="AK49" i="1"/>
  <c r="AK50" i="1"/>
  <c r="AK51" i="1"/>
  <c r="AK52" i="1"/>
  <c r="AK55" i="1"/>
  <c r="AK56" i="1"/>
  <c r="AK57" i="1"/>
  <c r="AK58" i="1"/>
  <c r="AK59" i="1"/>
  <c r="AK60" i="1"/>
  <c r="AK62" i="1"/>
  <c r="AK63" i="1"/>
  <c r="AK64" i="1"/>
  <c r="AK65" i="1"/>
  <c r="AK66" i="1"/>
  <c r="AK67" i="1"/>
  <c r="AK68" i="1"/>
  <c r="AK69" i="1"/>
  <c r="AK70" i="1"/>
  <c r="AK71" i="1"/>
  <c r="AK72" i="1"/>
  <c r="AK42" i="1"/>
  <c r="AE72" i="1"/>
  <c r="AE71" i="1"/>
  <c r="EB101" i="1"/>
  <c r="EC101" i="1"/>
  <c r="EE101" i="1"/>
  <c r="EB103" i="1"/>
  <c r="ED104" i="1"/>
  <c r="Y78" i="1"/>
  <c r="Y79" i="1"/>
  <c r="Y81" i="1"/>
  <c r="Y82" i="1"/>
  <c r="Y83" i="1"/>
  <c r="Y84" i="1"/>
  <c r="Y87" i="1"/>
  <c r="Y88" i="1"/>
  <c r="Y89" i="1"/>
  <c r="Y91" i="1"/>
  <c r="Y92" i="1"/>
  <c r="Y95" i="1"/>
  <c r="Y96" i="1"/>
  <c r="Y97" i="1"/>
  <c r="Y98" i="1"/>
  <c r="Y99" i="1"/>
  <c r="Y100" i="1"/>
  <c r="Y72" i="1"/>
  <c r="R82" i="1"/>
  <c r="R98" i="1"/>
  <c r="CB67" i="1"/>
  <c r="CA67" i="1"/>
  <c r="CB68" i="1"/>
  <c r="CA68" i="1"/>
  <c r="CB70" i="1"/>
  <c r="CA70" i="1"/>
  <c r="CB54" i="1"/>
  <c r="CA54" i="1"/>
  <c r="CB52" i="1"/>
  <c r="CA52" i="1"/>
  <c r="CB65" i="1"/>
  <c r="CA65" i="1"/>
  <c r="CB62" i="1"/>
  <c r="CA62" i="1"/>
  <c r="CB60" i="1"/>
  <c r="CA60" i="1"/>
  <c r="CB58" i="1"/>
  <c r="CA58" i="1"/>
  <c r="CB47" i="1"/>
  <c r="CA47" i="1"/>
  <c r="EB46" i="1"/>
  <c r="EB45" i="1"/>
  <c r="EE50" i="1"/>
  <c r="EB51" i="1"/>
  <c r="EB66" i="1"/>
  <c r="EB70" i="1"/>
  <c r="CB46" i="1"/>
  <c r="CA46" i="1"/>
  <c r="CB42" i="1"/>
  <c r="CA42" i="1"/>
  <c r="AU44" i="1"/>
  <c r="AU45" i="1"/>
  <c r="AU47" i="1"/>
  <c r="AU48" i="1"/>
  <c r="AV48" i="1"/>
  <c r="AU52" i="1"/>
  <c r="AU54" i="1"/>
  <c r="AU55" i="1"/>
  <c r="AU60" i="1"/>
  <c r="AU59" i="1"/>
  <c r="AU63" i="1"/>
  <c r="AU64" i="1"/>
  <c r="AV65" i="1"/>
  <c r="AU67" i="1"/>
  <c r="AU68" i="1"/>
  <c r="AV69" i="1"/>
  <c r="AU69" i="1"/>
  <c r="AU70" i="1"/>
  <c r="CB11" i="1"/>
  <c r="CA11" i="1"/>
  <c r="CB12" i="1"/>
  <c r="CB14" i="1"/>
  <c r="CA14" i="1"/>
  <c r="CB15" i="1"/>
  <c r="CA15" i="1"/>
  <c r="CB17" i="1"/>
  <c r="CA17" i="1"/>
  <c r="CB18" i="1"/>
  <c r="CA18" i="1"/>
  <c r="CB20" i="1"/>
  <c r="CA20" i="1"/>
  <c r="CB21" i="1"/>
  <c r="CA21" i="1"/>
  <c r="CB22" i="1"/>
  <c r="CA22" i="1"/>
  <c r="CB23" i="1"/>
  <c r="CA23" i="1"/>
  <c r="CB26" i="1"/>
  <c r="CA26" i="1"/>
  <c r="CB29" i="1"/>
  <c r="CA29" i="1"/>
  <c r="CB30" i="1"/>
  <c r="CA30" i="1"/>
  <c r="CB31" i="1"/>
  <c r="CA31" i="1"/>
  <c r="BP8" i="1"/>
  <c r="AU17" i="1"/>
  <c r="AU18" i="1"/>
  <c r="AU16" i="1"/>
  <c r="AV17" i="1"/>
  <c r="AW3" i="1"/>
  <c r="DM61" i="1"/>
  <c r="M44" i="15"/>
  <c r="M43" i="15"/>
  <c r="M40" i="15"/>
  <c r="M38" i="15"/>
  <c r="M41" i="15"/>
  <c r="M34" i="15"/>
  <c r="M25" i="15"/>
  <c r="M32" i="15"/>
  <c r="M27" i="15"/>
  <c r="M26" i="15"/>
  <c r="E37" i="15"/>
  <c r="CB71" i="1"/>
  <c r="CA71" i="1"/>
  <c r="EB29" i="1"/>
  <c r="EB18" i="1"/>
  <c r="EB22" i="1"/>
  <c r="DA39" i="1"/>
  <c r="AU27" i="1"/>
  <c r="AU34" i="1"/>
  <c r="AU35" i="1"/>
  <c r="AU36" i="1"/>
  <c r="DS100" i="1"/>
  <c r="DU100" i="1"/>
  <c r="DS99" i="1"/>
  <c r="DS98" i="1"/>
  <c r="DT99" i="1"/>
  <c r="DS97" i="1"/>
  <c r="K97" i="1"/>
  <c r="DS96" i="1"/>
  <c r="DU96" i="1"/>
  <c r="DS95" i="1"/>
  <c r="DS94" i="1"/>
  <c r="DU94" i="1"/>
  <c r="AU95" i="1"/>
  <c r="K95" i="1"/>
  <c r="DS93" i="1"/>
  <c r="K93" i="1"/>
  <c r="DS92" i="1"/>
  <c r="K92" i="1"/>
  <c r="DS91" i="1"/>
  <c r="DS90" i="1"/>
  <c r="DU90" i="1"/>
  <c r="DS89" i="1"/>
  <c r="DS88" i="1"/>
  <c r="DL39" i="1"/>
  <c r="DS87" i="1"/>
  <c r="DU87" i="1"/>
  <c r="DS86" i="1"/>
  <c r="DU86" i="1"/>
  <c r="DS85" i="1"/>
  <c r="DU85" i="1"/>
  <c r="DS84" i="1"/>
  <c r="DS83" i="1"/>
  <c r="DU83" i="1"/>
  <c r="DS82" i="1"/>
  <c r="DU82" i="1"/>
  <c r="DS81" i="1"/>
  <c r="DU81" i="1"/>
  <c r="DS80" i="1"/>
  <c r="DS79" i="1"/>
  <c r="DU79" i="1"/>
  <c r="DS78" i="1"/>
  <c r="DS77" i="1"/>
  <c r="DU77" i="1"/>
  <c r="DS76" i="1"/>
  <c r="DS72" i="1"/>
  <c r="DS71" i="1"/>
  <c r="DS70" i="1"/>
  <c r="AE70" i="1"/>
  <c r="R70" i="1"/>
  <c r="DS69" i="1"/>
  <c r="AE69" i="1"/>
  <c r="DS68" i="1"/>
  <c r="DU68" i="1"/>
  <c r="DS67" i="1"/>
  <c r="DU67" i="1"/>
  <c r="DS66" i="1"/>
  <c r="DU66" i="1"/>
  <c r="Y66" i="1"/>
  <c r="K66" i="1"/>
  <c r="DS65" i="1"/>
  <c r="DU65" i="1"/>
  <c r="DS64" i="1"/>
  <c r="DT65" i="1"/>
  <c r="DU64" i="1"/>
  <c r="Y65" i="1"/>
  <c r="DS63" i="1"/>
  <c r="DU63" i="1"/>
  <c r="AY59" i="1"/>
  <c r="DS62" i="1"/>
  <c r="Y62" i="1"/>
  <c r="DS61" i="1"/>
  <c r="DU61" i="1"/>
  <c r="DS60" i="1"/>
  <c r="AE60" i="1"/>
  <c r="Y60" i="1"/>
  <c r="DS59" i="1"/>
  <c r="DU59" i="1"/>
  <c r="AE59" i="1"/>
  <c r="Y59" i="1"/>
  <c r="DS58" i="1"/>
  <c r="K58" i="1"/>
  <c r="DS57" i="1"/>
  <c r="DU57" i="1"/>
  <c r="AE57" i="1"/>
  <c r="R57" i="1"/>
  <c r="K57" i="1"/>
  <c r="DS56" i="1"/>
  <c r="DU56" i="1"/>
  <c r="AE56" i="1"/>
  <c r="R56" i="1"/>
  <c r="DS55" i="1"/>
  <c r="DU55" i="1"/>
  <c r="AE55" i="1"/>
  <c r="DS54" i="1"/>
  <c r="AE54" i="1"/>
  <c r="Y54" i="1"/>
  <c r="R54" i="1"/>
  <c r="K54" i="1"/>
  <c r="DS53" i="1"/>
  <c r="AE53" i="1"/>
  <c r="R53" i="1"/>
  <c r="DS52" i="1"/>
  <c r="DU52" i="1"/>
  <c r="DS51" i="1"/>
  <c r="DU51" i="1"/>
  <c r="AE52" i="1"/>
  <c r="R52" i="1"/>
  <c r="AE51" i="1"/>
  <c r="Y51" i="1"/>
  <c r="R51" i="1"/>
  <c r="DS50" i="1"/>
  <c r="Y50" i="1"/>
  <c r="R50" i="1"/>
  <c r="DS49" i="1"/>
  <c r="AE49" i="1"/>
  <c r="DS48" i="1"/>
  <c r="DU48" i="1"/>
  <c r="DS47" i="1"/>
  <c r="DU47" i="1"/>
  <c r="K47" i="1"/>
  <c r="DS46" i="1"/>
  <c r="K46" i="1"/>
  <c r="AU8" i="1"/>
  <c r="DS8" i="1"/>
  <c r="DT8" i="1"/>
  <c r="AE9" i="1"/>
  <c r="AU9" i="1"/>
  <c r="DS9" i="1"/>
  <c r="DU9" i="1"/>
  <c r="DS10" i="1"/>
  <c r="AU10" i="1"/>
  <c r="K11" i="1"/>
  <c r="AU11" i="1"/>
  <c r="DS11" i="1"/>
  <c r="DU11" i="1"/>
  <c r="DS12" i="1"/>
  <c r="DU12" i="1"/>
  <c r="AU12" i="1"/>
  <c r="AE13" i="1"/>
  <c r="AU13" i="1"/>
  <c r="DS13" i="1"/>
  <c r="DU13" i="1"/>
  <c r="AU14" i="1"/>
  <c r="DS14" i="1"/>
  <c r="DU14" i="1"/>
  <c r="AE15" i="1"/>
  <c r="AU15" i="1"/>
  <c r="DS15" i="1"/>
  <c r="DU15" i="1"/>
  <c r="Y16" i="1"/>
  <c r="DS16" i="1"/>
  <c r="DU16" i="1"/>
  <c r="Y17" i="1"/>
  <c r="DS17" i="1"/>
  <c r="DU17" i="1"/>
  <c r="R18" i="1"/>
  <c r="DS18" i="1"/>
  <c r="DU18" i="1"/>
  <c r="R19" i="1"/>
  <c r="AE19" i="1"/>
  <c r="AU19" i="1"/>
  <c r="AV19" i="1"/>
  <c r="DS19" i="1"/>
  <c r="R20" i="1"/>
  <c r="AE20" i="1"/>
  <c r="AU20" i="1"/>
  <c r="AU21" i="1"/>
  <c r="DS20" i="1"/>
  <c r="DU20" i="1"/>
  <c r="Y21" i="1"/>
  <c r="DS21" i="1"/>
  <c r="DU21" i="1"/>
  <c r="Y22" i="1"/>
  <c r="AE22" i="1"/>
  <c r="AU22" i="1"/>
  <c r="DS22" i="1"/>
  <c r="Y23" i="1"/>
  <c r="AE23" i="1"/>
  <c r="AU23" i="1"/>
  <c r="DS23" i="1"/>
  <c r="DU23" i="1"/>
  <c r="R24" i="1"/>
  <c r="Y24" i="1"/>
  <c r="AE24" i="1"/>
  <c r="AU24" i="1"/>
  <c r="AU25" i="1"/>
  <c r="DS24" i="1"/>
  <c r="DU24" i="1"/>
  <c r="DS25" i="1"/>
  <c r="DT26" i="1"/>
  <c r="K25" i="1"/>
  <c r="R25" i="1"/>
  <c r="Y25" i="1"/>
  <c r="AE25" i="1"/>
  <c r="Y26" i="1"/>
  <c r="DS26" i="1"/>
  <c r="DU26" i="1"/>
  <c r="R27" i="1"/>
  <c r="DS27" i="1"/>
  <c r="Y28" i="1"/>
  <c r="AE28" i="1"/>
  <c r="DS28" i="1"/>
  <c r="Y29" i="1"/>
  <c r="AE29" i="1"/>
  <c r="AU29" i="1"/>
  <c r="DS29" i="1"/>
  <c r="Y30" i="1"/>
  <c r="AE30" i="1"/>
  <c r="DS30" i="1"/>
  <c r="DU30" i="1"/>
  <c r="AU31" i="1"/>
  <c r="AU30" i="1"/>
  <c r="DS31" i="1"/>
  <c r="R32" i="1"/>
  <c r="DS32" i="1"/>
  <c r="R33" i="1"/>
  <c r="AE33" i="1"/>
  <c r="DS33" i="1"/>
  <c r="DU33" i="1"/>
  <c r="DS34" i="1"/>
  <c r="Y35" i="1"/>
  <c r="AE35" i="1"/>
  <c r="DS35" i="1"/>
  <c r="Y36" i="1"/>
  <c r="AE36" i="1"/>
  <c r="DS36" i="1"/>
  <c r="R37" i="1"/>
  <c r="Y37" i="1"/>
  <c r="DS37" i="1"/>
  <c r="R42" i="1"/>
  <c r="Y42" i="1"/>
  <c r="AE42" i="1"/>
  <c r="DS42" i="1"/>
  <c r="DU42" i="1"/>
  <c r="R43" i="1"/>
  <c r="DS43" i="1"/>
  <c r="DU43" i="1"/>
  <c r="R44" i="1"/>
  <c r="Y44" i="1"/>
  <c r="AE44" i="1"/>
  <c r="DS44" i="1"/>
  <c r="DT44" i="1"/>
  <c r="R45" i="1"/>
  <c r="Y45" i="1"/>
  <c r="AE45" i="1"/>
  <c r="DS45" i="1"/>
  <c r="DU45" i="1"/>
  <c r="EE19" i="1"/>
  <c r="EE37" i="1"/>
  <c r="EE23" i="1"/>
  <c r="EE16" i="1"/>
  <c r="EE25" i="1"/>
  <c r="CA5" i="1"/>
  <c r="CB5" i="1"/>
  <c r="AU132" i="10"/>
  <c r="AT132" i="10"/>
  <c r="AV159" i="10"/>
  <c r="AX159" i="10"/>
  <c r="AU159" i="10"/>
  <c r="AT159" i="10"/>
  <c r="AS159" i="10"/>
  <c r="AQ159" i="10"/>
  <c r="AC159" i="10"/>
  <c r="AB159" i="10"/>
  <c r="AA159" i="10"/>
  <c r="Y159" i="10"/>
  <c r="S159" i="10"/>
  <c r="R159" i="10"/>
  <c r="P159" i="10"/>
  <c r="O159" i="10"/>
  <c r="T159" i="10"/>
  <c r="AY159" i="10"/>
  <c r="AZ159" i="10"/>
  <c r="K159" i="10"/>
  <c r="J159" i="10"/>
  <c r="I159" i="10"/>
  <c r="G159" i="10"/>
  <c r="AY158" i="10"/>
  <c r="AZ158" i="10"/>
  <c r="AV158" i="10"/>
  <c r="AX158" i="10"/>
  <c r="AU158" i="10"/>
  <c r="AT158" i="10"/>
  <c r="AS158" i="10"/>
  <c r="AQ158" i="10"/>
  <c r="AC158" i="10"/>
  <c r="AB158" i="10"/>
  <c r="AA158" i="10"/>
  <c r="Y158" i="10"/>
  <c r="S158" i="10"/>
  <c r="R158" i="10"/>
  <c r="O158" i="10"/>
  <c r="T158" i="10"/>
  <c r="K158" i="10"/>
  <c r="J158" i="10"/>
  <c r="I158" i="10"/>
  <c r="G158" i="10"/>
  <c r="AV157" i="10"/>
  <c r="AX157" i="10"/>
  <c r="AU157" i="10"/>
  <c r="AT157" i="10"/>
  <c r="AS157" i="10"/>
  <c r="AQ157" i="10"/>
  <c r="AC157" i="10"/>
  <c r="AB157" i="10"/>
  <c r="AA157" i="10"/>
  <c r="Y157" i="10"/>
  <c r="S157" i="10"/>
  <c r="R157" i="10"/>
  <c r="O157" i="10"/>
  <c r="T157" i="10"/>
  <c r="K157" i="10"/>
  <c r="J157" i="10"/>
  <c r="I157" i="10"/>
  <c r="G157" i="10"/>
  <c r="AV156" i="10"/>
  <c r="AX156" i="10"/>
  <c r="AU156" i="10"/>
  <c r="AT156" i="10"/>
  <c r="AS156" i="10"/>
  <c r="AQ156" i="10"/>
  <c r="AC156" i="10"/>
  <c r="AB156" i="10"/>
  <c r="AA156" i="10"/>
  <c r="Y156" i="10"/>
  <c r="S156" i="10"/>
  <c r="R156" i="10"/>
  <c r="O156" i="10"/>
  <c r="P156" i="10"/>
  <c r="K156" i="10"/>
  <c r="J156" i="10"/>
  <c r="I156" i="10"/>
  <c r="G156" i="10"/>
  <c r="AV155" i="10"/>
  <c r="AX155" i="10"/>
  <c r="AU155" i="10"/>
  <c r="AT155" i="10"/>
  <c r="AS155" i="10"/>
  <c r="AQ155" i="10"/>
  <c r="AC155" i="10"/>
  <c r="AB155" i="10"/>
  <c r="AA155" i="10"/>
  <c r="Y155" i="10"/>
  <c r="T155" i="10"/>
  <c r="S155" i="10"/>
  <c r="R155" i="10"/>
  <c r="P155" i="10"/>
  <c r="O155" i="10"/>
  <c r="AY155" i="10"/>
  <c r="AZ155" i="10"/>
  <c r="K155" i="10"/>
  <c r="J155" i="10"/>
  <c r="I155" i="10"/>
  <c r="G155" i="10"/>
  <c r="AY154" i="10"/>
  <c r="AZ154" i="10"/>
  <c r="AX154" i="10"/>
  <c r="AV154" i="10"/>
  <c r="AU154" i="10"/>
  <c r="AT154" i="10"/>
  <c r="AS154" i="10"/>
  <c r="AQ154" i="10"/>
  <c r="AC154" i="10"/>
  <c r="AB154" i="10"/>
  <c r="AA154" i="10"/>
  <c r="Y154" i="10"/>
  <c r="S154" i="10"/>
  <c r="R154" i="10"/>
  <c r="O154" i="10"/>
  <c r="T154" i="10"/>
  <c r="K154" i="10"/>
  <c r="J154" i="10"/>
  <c r="I154" i="10"/>
  <c r="G154" i="10"/>
  <c r="AV153" i="10"/>
  <c r="AX153" i="10"/>
  <c r="AU153" i="10"/>
  <c r="AT153" i="10"/>
  <c r="AS153" i="10"/>
  <c r="AQ153" i="10"/>
  <c r="AC153" i="10"/>
  <c r="AB153" i="10"/>
  <c r="AA153" i="10"/>
  <c r="Y153" i="10"/>
  <c r="S153" i="10"/>
  <c r="R153" i="10"/>
  <c r="O153" i="10"/>
  <c r="T153" i="10"/>
  <c r="K153" i="10"/>
  <c r="J153" i="10"/>
  <c r="I153" i="10"/>
  <c r="G153" i="10"/>
  <c r="AY152" i="10"/>
  <c r="AZ152" i="10"/>
  <c r="AX152" i="10"/>
  <c r="AV152" i="10"/>
  <c r="AU152" i="10"/>
  <c r="AT152" i="10"/>
  <c r="AS152" i="10"/>
  <c r="AQ152" i="10"/>
  <c r="AC152" i="10"/>
  <c r="AB152" i="10"/>
  <c r="AA152" i="10"/>
  <c r="Y152" i="10"/>
  <c r="T152" i="10"/>
  <c r="S152" i="10"/>
  <c r="R152" i="10"/>
  <c r="P152" i="10"/>
  <c r="K152" i="10"/>
  <c r="J152" i="10"/>
  <c r="I152" i="10"/>
  <c r="G152" i="10"/>
  <c r="AZ151" i="10"/>
  <c r="AY151" i="10"/>
  <c r="AV151" i="10"/>
  <c r="AX151" i="10"/>
  <c r="AU151" i="10"/>
  <c r="AT151" i="10"/>
  <c r="AS151" i="10"/>
  <c r="AQ151" i="10"/>
  <c r="AC151" i="10"/>
  <c r="AB151" i="10"/>
  <c r="AA151" i="10"/>
  <c r="Y151" i="10"/>
  <c r="T151" i="10"/>
  <c r="S151" i="10"/>
  <c r="R151" i="10"/>
  <c r="P151" i="10"/>
  <c r="K151" i="10"/>
  <c r="J151" i="10"/>
  <c r="I151" i="10"/>
  <c r="G151" i="10"/>
  <c r="AZ150" i="10"/>
  <c r="AY150" i="10"/>
  <c r="AV150" i="10"/>
  <c r="AX150" i="10"/>
  <c r="AU150" i="10"/>
  <c r="AT150" i="10"/>
  <c r="AS150" i="10"/>
  <c r="AQ150" i="10"/>
  <c r="AC150" i="10"/>
  <c r="AB150" i="10"/>
  <c r="AA150" i="10"/>
  <c r="Y150" i="10"/>
  <c r="T150" i="10"/>
  <c r="S150" i="10"/>
  <c r="R150" i="10"/>
  <c r="P150" i="10"/>
  <c r="K150" i="10"/>
  <c r="J150" i="10"/>
  <c r="I150" i="10"/>
  <c r="G150" i="10"/>
  <c r="AY149" i="10"/>
  <c r="AZ149" i="10"/>
  <c r="AV149" i="10"/>
  <c r="AX149" i="10"/>
  <c r="AU149" i="10"/>
  <c r="AT149" i="10"/>
  <c r="AS149" i="10"/>
  <c r="AQ149" i="10"/>
  <c r="AC149" i="10"/>
  <c r="AB149" i="10"/>
  <c r="AA149" i="10"/>
  <c r="Y149" i="10"/>
  <c r="T149" i="10"/>
  <c r="S149" i="10"/>
  <c r="R149" i="10"/>
  <c r="P149" i="10"/>
  <c r="K149" i="10"/>
  <c r="J149" i="10"/>
  <c r="I149" i="10"/>
  <c r="G149" i="10"/>
  <c r="A149" i="10"/>
  <c r="A150" i="10"/>
  <c r="A151" i="10"/>
  <c r="A152" i="10"/>
  <c r="A153" i="10"/>
  <c r="A154" i="10"/>
  <c r="A155" i="10"/>
  <c r="A156" i="10"/>
  <c r="A157" i="10"/>
  <c r="A158" i="10"/>
  <c r="A159" i="10"/>
  <c r="AY148" i="10"/>
  <c r="AZ148" i="10"/>
  <c r="AV148" i="10"/>
  <c r="AX148" i="10"/>
  <c r="AU148" i="10"/>
  <c r="AT148" i="10"/>
  <c r="AS148" i="10"/>
  <c r="AQ148" i="10"/>
  <c r="AC148" i="10"/>
  <c r="AB148" i="10"/>
  <c r="AA148" i="10"/>
  <c r="Y148" i="10"/>
  <c r="T148" i="10"/>
  <c r="S148" i="10"/>
  <c r="R148" i="10"/>
  <c r="P148" i="10"/>
  <c r="K148" i="10"/>
  <c r="J148" i="10"/>
  <c r="I148" i="10"/>
  <c r="G148" i="10"/>
  <c r="AU147" i="10"/>
  <c r="AS147" i="10"/>
  <c r="AQ147" i="10"/>
  <c r="AY146" i="10"/>
  <c r="AZ146" i="10"/>
  <c r="AV146" i="10"/>
  <c r="AX146" i="10"/>
  <c r="AU146" i="10"/>
  <c r="AT146" i="10"/>
  <c r="AS146" i="10"/>
  <c r="AQ146" i="10"/>
  <c r="AO146" i="10"/>
  <c r="AC146" i="10"/>
  <c r="AB146" i="10"/>
  <c r="AA146" i="10"/>
  <c r="Y146" i="10"/>
  <c r="T146" i="10"/>
  <c r="S146" i="10"/>
  <c r="R146" i="10"/>
  <c r="P146" i="10"/>
  <c r="K146" i="10"/>
  <c r="J146" i="10"/>
  <c r="I146" i="10"/>
  <c r="G146" i="10"/>
  <c r="AY145" i="10"/>
  <c r="AZ145" i="10"/>
  <c r="AU145" i="10"/>
  <c r="AS145" i="10"/>
  <c r="AO145" i="10"/>
  <c r="AT145" i="10"/>
  <c r="AC145" i="10"/>
  <c r="AB145" i="10"/>
  <c r="AA145" i="10"/>
  <c r="Y145" i="10"/>
  <c r="T145" i="10"/>
  <c r="S145" i="10"/>
  <c r="R145" i="10"/>
  <c r="P145" i="10"/>
  <c r="G145" i="10"/>
  <c r="AY144" i="10"/>
  <c r="AZ144" i="10"/>
  <c r="AU144" i="10"/>
  <c r="AS144" i="10"/>
  <c r="AO144" i="10"/>
  <c r="AT144" i="10"/>
  <c r="AC144" i="10"/>
  <c r="AB144" i="10"/>
  <c r="AA144" i="10"/>
  <c r="Y144" i="10"/>
  <c r="T144" i="10"/>
  <c r="S144" i="10"/>
  <c r="R144" i="10"/>
  <c r="P144" i="10"/>
  <c r="K144" i="10"/>
  <c r="J144" i="10"/>
  <c r="I144" i="10"/>
  <c r="G144" i="10"/>
  <c r="AY143" i="10"/>
  <c r="AZ143" i="10"/>
  <c r="AU143" i="10"/>
  <c r="AS143" i="10"/>
  <c r="AO143" i="10"/>
  <c r="AV143" i="10"/>
  <c r="AX143" i="10"/>
  <c r="AT143" i="10"/>
  <c r="AC143" i="10"/>
  <c r="AB143" i="10"/>
  <c r="AA143" i="10"/>
  <c r="Y143" i="10"/>
  <c r="T143" i="10"/>
  <c r="S143" i="10"/>
  <c r="R143" i="10"/>
  <c r="P143" i="10"/>
  <c r="K143" i="10"/>
  <c r="J143" i="10"/>
  <c r="I143" i="10"/>
  <c r="G143" i="10"/>
  <c r="AY142" i="10"/>
  <c r="AZ142" i="10"/>
  <c r="AV142" i="10"/>
  <c r="AX142" i="10"/>
  <c r="AU142" i="10"/>
  <c r="AS142" i="10"/>
  <c r="AO142" i="10"/>
  <c r="AT142" i="10"/>
  <c r="AC142" i="10"/>
  <c r="AB142" i="10"/>
  <c r="AA142" i="10"/>
  <c r="Y142" i="10"/>
  <c r="T142" i="10"/>
  <c r="S142" i="10"/>
  <c r="R142" i="10"/>
  <c r="P142" i="10"/>
  <c r="K142" i="10"/>
  <c r="J142" i="10"/>
  <c r="I142" i="10"/>
  <c r="G142" i="10"/>
  <c r="AY141" i="10"/>
  <c r="AZ141" i="10"/>
  <c r="AU141" i="10"/>
  <c r="AS141" i="10"/>
  <c r="AO141" i="10"/>
  <c r="AT141" i="10"/>
  <c r="AC141" i="10"/>
  <c r="AB141" i="10"/>
  <c r="AA141" i="10"/>
  <c r="Y141" i="10"/>
  <c r="T141" i="10"/>
  <c r="S141" i="10"/>
  <c r="R141" i="10"/>
  <c r="P141" i="10"/>
  <c r="K141" i="10"/>
  <c r="J141" i="10"/>
  <c r="I141" i="10"/>
  <c r="G141" i="10"/>
  <c r="AY140" i="10"/>
  <c r="AZ140" i="10"/>
  <c r="AU140" i="10"/>
  <c r="AS140" i="10"/>
  <c r="AQ140" i="10"/>
  <c r="AO140" i="10"/>
  <c r="AT140" i="10"/>
  <c r="AV140" i="10"/>
  <c r="AX140" i="10"/>
  <c r="AC140" i="10"/>
  <c r="AB140" i="10"/>
  <c r="AA140" i="10"/>
  <c r="Y140" i="10"/>
  <c r="T140" i="10"/>
  <c r="S140" i="10"/>
  <c r="R140" i="10"/>
  <c r="P140" i="10"/>
  <c r="K140" i="10"/>
  <c r="J140" i="10"/>
  <c r="I140" i="10"/>
  <c r="G140" i="10"/>
  <c r="AU139" i="10"/>
  <c r="AS139" i="10"/>
  <c r="AO139" i="10"/>
  <c r="AV139" i="10"/>
  <c r="AX139" i="10"/>
  <c r="AT139" i="10"/>
  <c r="AC139" i="10"/>
  <c r="AB139" i="10"/>
  <c r="AA139" i="10"/>
  <c r="Y139" i="10"/>
  <c r="S139" i="10"/>
  <c r="R139" i="10"/>
  <c r="O139" i="10"/>
  <c r="P139" i="10"/>
  <c r="T139" i="10"/>
  <c r="K139" i="10"/>
  <c r="J139" i="10"/>
  <c r="I139" i="10"/>
  <c r="G139" i="10"/>
  <c r="AY138" i="10"/>
  <c r="AZ138" i="10"/>
  <c r="AU138" i="10"/>
  <c r="AS138" i="10"/>
  <c r="AO138" i="10"/>
  <c r="AT138" i="10"/>
  <c r="AC138" i="10"/>
  <c r="AB138" i="10"/>
  <c r="AA138" i="10"/>
  <c r="Y138" i="10"/>
  <c r="T138" i="10"/>
  <c r="S138" i="10"/>
  <c r="R138" i="10"/>
  <c r="P138" i="10"/>
  <c r="K138" i="10"/>
  <c r="J138" i="10"/>
  <c r="I138" i="10"/>
  <c r="G138" i="10"/>
  <c r="AY137" i="10"/>
  <c r="AZ137" i="10"/>
  <c r="AU137" i="10"/>
  <c r="AS137" i="10"/>
  <c r="AO137" i="10"/>
  <c r="AV137" i="10"/>
  <c r="AX137" i="10"/>
  <c r="AC137" i="10"/>
  <c r="AB137" i="10"/>
  <c r="AA137" i="10"/>
  <c r="Y137" i="10"/>
  <c r="T137" i="10"/>
  <c r="S137" i="10"/>
  <c r="R137" i="10"/>
  <c r="P137" i="10"/>
  <c r="K137" i="10"/>
  <c r="J137" i="10"/>
  <c r="I137" i="10"/>
  <c r="G137" i="10"/>
  <c r="AZ136" i="10"/>
  <c r="AY136" i="10"/>
  <c r="AV136" i="10"/>
  <c r="AX136" i="10"/>
  <c r="AU136" i="10"/>
  <c r="AT136" i="10"/>
  <c r="AS136" i="10"/>
  <c r="AQ136" i="10"/>
  <c r="AC136" i="10"/>
  <c r="AB136" i="10"/>
  <c r="AA136" i="10"/>
  <c r="T136" i="10"/>
  <c r="S136" i="10"/>
  <c r="R136" i="10"/>
  <c r="P136" i="10"/>
  <c r="K136" i="10"/>
  <c r="J136" i="10"/>
  <c r="I136" i="10"/>
  <c r="G136" i="10"/>
  <c r="A136" i="10"/>
  <c r="A137" i="10"/>
  <c r="A138" i="10"/>
  <c r="A139" i="10"/>
  <c r="A140" i="10"/>
  <c r="A141" i="10"/>
  <c r="A142" i="10"/>
  <c r="A143" i="10"/>
  <c r="A144" i="10"/>
  <c r="A145" i="10"/>
  <c r="A146" i="10"/>
  <c r="AY135" i="10"/>
  <c r="AZ135" i="10"/>
  <c r="AV135" i="10"/>
  <c r="AX135" i="10"/>
  <c r="AU135" i="10"/>
  <c r="AT135" i="10"/>
  <c r="AS135" i="10"/>
  <c r="AQ135" i="10"/>
  <c r="AC135" i="10"/>
  <c r="AB135" i="10"/>
  <c r="AA135" i="10"/>
  <c r="Y135" i="10"/>
  <c r="T135" i="10"/>
  <c r="S135" i="10"/>
  <c r="R135" i="10"/>
  <c r="P135" i="10"/>
  <c r="K135" i="10"/>
  <c r="J135" i="10"/>
  <c r="I135" i="10"/>
  <c r="G135" i="10"/>
  <c r="AY133" i="10"/>
  <c r="AZ133" i="10"/>
  <c r="AV133" i="10"/>
  <c r="AX133" i="10"/>
  <c r="AU133" i="10"/>
  <c r="AT133" i="10"/>
  <c r="AR133" i="10"/>
  <c r="AP133" i="10"/>
  <c r="AQ133" i="10"/>
  <c r="AO133" i="10"/>
  <c r="AN133" i="10"/>
  <c r="AC133" i="10"/>
  <c r="AB133" i="10"/>
  <c r="AA133" i="10"/>
  <c r="Y133" i="10"/>
  <c r="T133" i="10"/>
  <c r="S133" i="10"/>
  <c r="R133" i="10"/>
  <c r="P133" i="10"/>
  <c r="K133" i="10"/>
  <c r="J133" i="10"/>
  <c r="I133" i="10"/>
  <c r="G133" i="10"/>
  <c r="AY132" i="10"/>
  <c r="AZ132" i="10"/>
  <c r="AV132" i="10"/>
  <c r="AX132" i="10"/>
  <c r="AS132" i="10"/>
  <c r="AQ132" i="10"/>
  <c r="AC132" i="10"/>
  <c r="AB132" i="10"/>
  <c r="AA132" i="10"/>
  <c r="Y132" i="10"/>
  <c r="T132" i="10"/>
  <c r="S132" i="10"/>
  <c r="R132" i="10"/>
  <c r="P132" i="10"/>
  <c r="K132" i="10"/>
  <c r="J132" i="10"/>
  <c r="I132" i="10"/>
  <c r="G132" i="10"/>
  <c r="AY131" i="10"/>
  <c r="AZ131" i="10"/>
  <c r="AV131" i="10"/>
  <c r="AX131" i="10"/>
  <c r="AU131" i="10"/>
  <c r="AT131" i="10"/>
  <c r="AS131" i="10"/>
  <c r="AQ131" i="10"/>
  <c r="AC131" i="10"/>
  <c r="AB131" i="10"/>
  <c r="AA131" i="10"/>
  <c r="Y131" i="10"/>
  <c r="T131" i="10"/>
  <c r="S131" i="10"/>
  <c r="R131" i="10"/>
  <c r="P131" i="10"/>
  <c r="K131" i="10"/>
  <c r="J131" i="10"/>
  <c r="I131" i="10"/>
  <c r="AY130" i="10"/>
  <c r="AZ130" i="10"/>
  <c r="AV130" i="10"/>
  <c r="AX130" i="10"/>
  <c r="AU130" i="10"/>
  <c r="AT130" i="10"/>
  <c r="AS130" i="10"/>
  <c r="AQ130" i="10"/>
  <c r="AC130" i="10"/>
  <c r="AB130" i="10"/>
  <c r="AA130" i="10"/>
  <c r="Y130" i="10"/>
  <c r="T130" i="10"/>
  <c r="S130" i="10"/>
  <c r="R130" i="10"/>
  <c r="P130" i="10"/>
  <c r="K130" i="10"/>
  <c r="J130" i="10"/>
  <c r="I130" i="10"/>
  <c r="AY129" i="10"/>
  <c r="AZ129" i="10"/>
  <c r="AV129" i="10"/>
  <c r="AX129" i="10"/>
  <c r="AU129" i="10"/>
  <c r="AT129" i="10"/>
  <c r="AS129" i="10"/>
  <c r="AQ129" i="10"/>
  <c r="AC129" i="10"/>
  <c r="AB129" i="10"/>
  <c r="AA129" i="10"/>
  <c r="Y129" i="10"/>
  <c r="T129" i="10"/>
  <c r="S129" i="10"/>
  <c r="R129" i="10"/>
  <c r="P129" i="10"/>
  <c r="K129" i="10"/>
  <c r="J129" i="10"/>
  <c r="I129" i="10"/>
  <c r="AY128" i="10"/>
  <c r="AZ128" i="10"/>
  <c r="AX128" i="10"/>
  <c r="AV128" i="10"/>
  <c r="AU128" i="10"/>
  <c r="AT128" i="10"/>
  <c r="AS128" i="10"/>
  <c r="AQ128" i="10"/>
  <c r="AC128" i="10"/>
  <c r="AB128" i="10"/>
  <c r="AA128" i="10"/>
  <c r="Y128" i="10"/>
  <c r="T128" i="10"/>
  <c r="S128" i="10"/>
  <c r="R128" i="10"/>
  <c r="P128" i="10"/>
  <c r="K128" i="10"/>
  <c r="J128" i="10"/>
  <c r="I128" i="10"/>
  <c r="AY127" i="10"/>
  <c r="AZ127" i="10"/>
  <c r="AV127" i="10"/>
  <c r="AX127" i="10"/>
  <c r="AU127" i="10"/>
  <c r="AT127" i="10"/>
  <c r="AS127" i="10"/>
  <c r="AQ127" i="10"/>
  <c r="AC127" i="10"/>
  <c r="AB127" i="10"/>
  <c r="AA127" i="10"/>
  <c r="Y127" i="10"/>
  <c r="T127" i="10"/>
  <c r="S127" i="10"/>
  <c r="R127" i="10"/>
  <c r="P127" i="10"/>
  <c r="K127" i="10"/>
  <c r="J127" i="10"/>
  <c r="I127" i="10"/>
  <c r="AY126" i="10"/>
  <c r="AZ126" i="10"/>
  <c r="AV126" i="10"/>
  <c r="AX126" i="10"/>
  <c r="AU126" i="10"/>
  <c r="AT126" i="10"/>
  <c r="AS126" i="10"/>
  <c r="AQ126" i="10"/>
  <c r="AC126" i="10"/>
  <c r="AB126" i="10"/>
  <c r="AA126" i="10"/>
  <c r="Y126" i="10"/>
  <c r="T126" i="10"/>
  <c r="S126" i="10"/>
  <c r="R126" i="10"/>
  <c r="P126" i="10"/>
  <c r="K126" i="10"/>
  <c r="J126" i="10"/>
  <c r="I126" i="10"/>
  <c r="AY125" i="10"/>
  <c r="AZ125" i="10"/>
  <c r="AV125" i="10"/>
  <c r="AX125" i="10"/>
  <c r="AU125" i="10"/>
  <c r="AT125" i="10"/>
  <c r="AS125" i="10"/>
  <c r="AQ125" i="10"/>
  <c r="AC125" i="10"/>
  <c r="AB125" i="10"/>
  <c r="AA125" i="10"/>
  <c r="Y125" i="10"/>
  <c r="T125" i="10"/>
  <c r="S125" i="10"/>
  <c r="R125" i="10"/>
  <c r="P125" i="10"/>
  <c r="K125" i="10"/>
  <c r="J125" i="10"/>
  <c r="I125" i="10"/>
  <c r="AY124" i="10"/>
  <c r="AZ124" i="10"/>
  <c r="AV124" i="10"/>
  <c r="AX124" i="10"/>
  <c r="AU124" i="10"/>
  <c r="AT124" i="10"/>
  <c r="AS124" i="10"/>
  <c r="AQ124" i="10"/>
  <c r="AC124" i="10"/>
  <c r="AB124" i="10"/>
  <c r="AA124" i="10"/>
  <c r="Y124" i="10"/>
  <c r="T124" i="10"/>
  <c r="S124" i="10"/>
  <c r="R124" i="10"/>
  <c r="P124" i="10"/>
  <c r="K124" i="10"/>
  <c r="J124" i="10"/>
  <c r="I124" i="10"/>
  <c r="AY123" i="10"/>
  <c r="AZ123" i="10"/>
  <c r="AV123" i="10"/>
  <c r="AX123" i="10"/>
  <c r="AU123" i="10"/>
  <c r="AT123" i="10"/>
  <c r="AS123" i="10"/>
  <c r="AS133" i="10"/>
  <c r="AQ123" i="10"/>
  <c r="AC123" i="10"/>
  <c r="AB123" i="10"/>
  <c r="AA123" i="10"/>
  <c r="Y123" i="10"/>
  <c r="T123" i="10"/>
  <c r="S123" i="10"/>
  <c r="R123" i="10"/>
  <c r="P123" i="10"/>
  <c r="K123" i="10"/>
  <c r="J123" i="10"/>
  <c r="I123" i="10"/>
  <c r="A123" i="10"/>
  <c r="A124" i="10"/>
  <c r="A125" i="10"/>
  <c r="A126" i="10"/>
  <c r="A127" i="10"/>
  <c r="A128" i="10"/>
  <c r="A129" i="10"/>
  <c r="A130" i="10"/>
  <c r="A131" i="10"/>
  <c r="A132" i="10"/>
  <c r="A133" i="10"/>
  <c r="AY122" i="10"/>
  <c r="AZ122" i="10"/>
  <c r="AX122" i="10"/>
  <c r="AV122" i="10"/>
  <c r="AU122" i="10"/>
  <c r="AT122" i="10"/>
  <c r="AS122" i="10"/>
  <c r="AQ122" i="10"/>
  <c r="AC122" i="10"/>
  <c r="AB122" i="10"/>
  <c r="AA122" i="10"/>
  <c r="Y122" i="10"/>
  <c r="T122" i="10"/>
  <c r="S122" i="10"/>
  <c r="R122" i="10"/>
  <c r="P122" i="10"/>
  <c r="K122" i="10"/>
  <c r="J122" i="10"/>
  <c r="I122" i="10"/>
  <c r="AR121" i="10"/>
  <c r="AO121" i="10"/>
  <c r="AN121" i="10"/>
  <c r="AY120" i="10"/>
  <c r="AV120" i="10"/>
  <c r="Y120" i="10"/>
  <c r="P120" i="10"/>
  <c r="AY119" i="10"/>
  <c r="AV119" i="10"/>
  <c r="Y119" i="10"/>
  <c r="P119" i="10"/>
  <c r="AY118" i="10"/>
  <c r="AV118" i="10"/>
  <c r="Y118" i="10"/>
  <c r="P118" i="10"/>
  <c r="K118" i="10"/>
  <c r="I118" i="10"/>
  <c r="AY117" i="10"/>
  <c r="AV117" i="10"/>
  <c r="Y117" i="10"/>
  <c r="P117" i="10"/>
  <c r="AY116" i="10"/>
  <c r="AV116" i="10"/>
  <c r="Y116" i="10"/>
  <c r="P116" i="10"/>
  <c r="Y115" i="10"/>
  <c r="P115" i="10"/>
  <c r="Y114" i="10"/>
  <c r="P114" i="10"/>
  <c r="Y113" i="10"/>
  <c r="P113" i="10"/>
  <c r="Y112" i="10"/>
  <c r="P112" i="10"/>
  <c r="Y111" i="10"/>
  <c r="P111" i="10"/>
  <c r="Y110" i="10"/>
  <c r="P110" i="10"/>
  <c r="A110" i="10"/>
  <c r="A111" i="10"/>
  <c r="A112" i="10"/>
  <c r="A113" i="10"/>
  <c r="A114" i="10"/>
  <c r="A115" i="10"/>
  <c r="A116" i="10"/>
  <c r="A117" i="10"/>
  <c r="A118" i="10"/>
  <c r="A119" i="10"/>
  <c r="A120" i="10"/>
  <c r="Y109" i="10"/>
  <c r="P109" i="10"/>
  <c r="AR108" i="10"/>
  <c r="AO108" i="10"/>
  <c r="AN108" i="10"/>
  <c r="N108" i="10"/>
  <c r="M108" i="10"/>
  <c r="Y107" i="10"/>
  <c r="P107" i="10"/>
  <c r="Y106" i="10"/>
  <c r="P106" i="10"/>
  <c r="Y105" i="10"/>
  <c r="P105" i="10"/>
  <c r="Y104" i="10"/>
  <c r="P104" i="10"/>
  <c r="Y103" i="10"/>
  <c r="P103" i="10"/>
  <c r="Y102" i="10"/>
  <c r="P102" i="10"/>
  <c r="Y101" i="10"/>
  <c r="P101" i="10"/>
  <c r="Y100" i="10"/>
  <c r="P100" i="10"/>
  <c r="Y99" i="10"/>
  <c r="P99" i="10"/>
  <c r="Y98" i="10"/>
  <c r="P98" i="10"/>
  <c r="Y97" i="10"/>
  <c r="P97" i="10"/>
  <c r="A97" i="10"/>
  <c r="A98" i="10"/>
  <c r="A99" i="10"/>
  <c r="A100" i="10"/>
  <c r="A101" i="10"/>
  <c r="A102" i="10"/>
  <c r="A103" i="10"/>
  <c r="A104" i="10"/>
  <c r="A105" i="10"/>
  <c r="A106" i="10"/>
  <c r="A107" i="10"/>
  <c r="Y96" i="10"/>
  <c r="P96" i="10"/>
  <c r="AR95" i="10"/>
  <c r="AO95" i="10"/>
  <c r="AN95" i="10"/>
  <c r="M95" i="10"/>
  <c r="Y94" i="10"/>
  <c r="Y93" i="10"/>
  <c r="Y92" i="10"/>
  <c r="Y91" i="10"/>
  <c r="Y90" i="10"/>
  <c r="AC87" i="10"/>
  <c r="A84" i="10"/>
  <c r="A85" i="10"/>
  <c r="A86" i="10"/>
  <c r="A87" i="10"/>
  <c r="A88" i="10"/>
  <c r="A89" i="10"/>
  <c r="A90" i="10"/>
  <c r="A91" i="10"/>
  <c r="A92" i="10"/>
  <c r="A93" i="10"/>
  <c r="A94" i="10"/>
  <c r="AN80" i="10"/>
  <c r="M80" i="10"/>
  <c r="I80" i="10"/>
  <c r="A69" i="10"/>
  <c r="A70" i="10"/>
  <c r="A71" i="10"/>
  <c r="A72" i="10"/>
  <c r="A73" i="10"/>
  <c r="A74" i="10"/>
  <c r="A75" i="10"/>
  <c r="A76" i="10"/>
  <c r="A77" i="10"/>
  <c r="A78" i="10"/>
  <c r="A79" i="10"/>
  <c r="A57" i="10"/>
  <c r="A58" i="10"/>
  <c r="A59" i="10"/>
  <c r="A60" i="10"/>
  <c r="A61" i="10"/>
  <c r="A62" i="10"/>
  <c r="A63" i="10"/>
  <c r="A64" i="10"/>
  <c r="A65" i="10"/>
  <c r="A66" i="10"/>
  <c r="A67" i="10"/>
  <c r="M43" i="10"/>
  <c r="H43" i="10"/>
  <c r="D43" i="10"/>
  <c r="I43" i="10"/>
  <c r="AV138" i="10"/>
  <c r="AX138" i="10"/>
  <c r="AV145" i="10"/>
  <c r="AX145" i="10"/>
  <c r="AQ144" i="10"/>
  <c r="AY153" i="10"/>
  <c r="AZ153" i="10"/>
  <c r="P154" i="10"/>
  <c r="AY157" i="10"/>
  <c r="AZ157" i="10"/>
  <c r="P158" i="10"/>
  <c r="AQ139" i="10"/>
  <c r="AQ143" i="10"/>
  <c r="P153" i="10"/>
  <c r="P157" i="10"/>
  <c r="AQ138" i="10"/>
  <c r="AQ145" i="10"/>
  <c r="H5" i="5"/>
  <c r="D10" i="5"/>
  <c r="D12" i="5"/>
  <c r="D14" i="5"/>
  <c r="B13" i="5"/>
  <c r="G13" i="5"/>
  <c r="H19" i="5"/>
  <c r="D15" i="5"/>
  <c r="D18" i="5"/>
  <c r="B21" i="5"/>
  <c r="G21" i="5"/>
  <c r="H27" i="5"/>
  <c r="D29" i="5"/>
  <c r="B29" i="5"/>
  <c r="G29" i="5"/>
  <c r="H35" i="5"/>
  <c r="B30" i="5"/>
  <c r="G30" i="5"/>
  <c r="H36" i="5"/>
  <c r="D37" i="5"/>
  <c r="B38" i="5"/>
  <c r="G38" i="5"/>
  <c r="H44" i="5"/>
  <c r="B39" i="5"/>
  <c r="G39" i="5"/>
  <c r="H45" i="5"/>
  <c r="D43" i="5"/>
  <c r="D51" i="5"/>
  <c r="B50" i="5"/>
  <c r="G50" i="5"/>
  <c r="H56" i="5"/>
  <c r="D53" i="5"/>
  <c r="B54" i="5"/>
  <c r="G54" i="5"/>
  <c r="H60" i="5"/>
  <c r="D55" i="5"/>
  <c r="D60" i="5"/>
  <c r="B61" i="5"/>
  <c r="G61" i="5"/>
  <c r="H67" i="5"/>
  <c r="B62" i="5"/>
  <c r="G62" i="5"/>
  <c r="H68" i="5"/>
  <c r="D65" i="5"/>
  <c r="B66" i="5"/>
  <c r="G66" i="5"/>
  <c r="H72" i="5"/>
  <c r="B67" i="5"/>
  <c r="G67" i="5"/>
  <c r="H73" i="5"/>
  <c r="D68" i="5"/>
  <c r="B68" i="5"/>
  <c r="G68" i="5"/>
  <c r="H74" i="5"/>
  <c r="D71" i="5"/>
  <c r="B70" i="5"/>
  <c r="G70" i="5"/>
  <c r="H76" i="5"/>
  <c r="D73" i="5"/>
  <c r="B78" i="5"/>
  <c r="G78" i="5"/>
  <c r="H84" i="5"/>
  <c r="B82" i="5"/>
  <c r="G82" i="5"/>
  <c r="H88" i="5"/>
  <c r="D84" i="5"/>
  <c r="D89" i="5"/>
  <c r="D92" i="5"/>
  <c r="B93" i="5"/>
  <c r="G93" i="5"/>
  <c r="H99" i="5"/>
  <c r="B106" i="5"/>
  <c r="G106" i="5"/>
  <c r="H112" i="5"/>
  <c r="D106" i="5"/>
  <c r="D108" i="5"/>
  <c r="B108" i="5"/>
  <c r="G108" i="5"/>
  <c r="H114" i="5"/>
  <c r="D110" i="5"/>
  <c r="D122" i="5"/>
  <c r="D130" i="5"/>
  <c r="D132" i="5"/>
  <c r="B132" i="5"/>
  <c r="G132" i="5"/>
  <c r="H138" i="5"/>
  <c r="D136" i="5"/>
  <c r="B143" i="5"/>
  <c r="G143" i="5"/>
  <c r="D143" i="5"/>
  <c r="D144" i="5"/>
  <c r="D148" i="5"/>
  <c r="B148" i="5"/>
  <c r="G148" i="5"/>
  <c r="H154" i="5"/>
  <c r="B150" i="5"/>
  <c r="G150" i="5"/>
  <c r="H155" i="5"/>
  <c r="B154" i="5"/>
  <c r="G154" i="5"/>
  <c r="H160" i="5"/>
  <c r="D159" i="5"/>
  <c r="D167" i="5"/>
  <c r="B170" i="5"/>
  <c r="G170" i="5"/>
  <c r="H176" i="5"/>
  <c r="D172" i="5"/>
  <c r="D173" i="5"/>
  <c r="D174" i="5"/>
  <c r="D178" i="5"/>
  <c r="B178" i="5"/>
  <c r="G178" i="5"/>
  <c r="H184" i="5"/>
  <c r="D183" i="5"/>
  <c r="B188" i="5"/>
  <c r="G188" i="5"/>
  <c r="H194" i="5"/>
  <c r="B196" i="5"/>
  <c r="G196" i="5"/>
  <c r="H202" i="5"/>
  <c r="D204" i="5"/>
  <c r="B212" i="5"/>
  <c r="G212" i="5"/>
  <c r="H218" i="5"/>
  <c r="D221" i="5"/>
  <c r="B221" i="5"/>
  <c r="G221" i="5"/>
  <c r="H227" i="5"/>
  <c r="B220" i="5"/>
  <c r="G220" i="5"/>
  <c r="H226" i="5"/>
  <c r="D225" i="5"/>
  <c r="B225" i="5"/>
  <c r="G225" i="5"/>
  <c r="D7" i="5"/>
  <c r="O5" i="1"/>
  <c r="N5" i="1"/>
  <c r="AB5" i="1"/>
  <c r="AH5" i="1"/>
  <c r="B6" i="5"/>
  <c r="B7" i="5"/>
  <c r="G7" i="5"/>
  <c r="H13" i="5"/>
  <c r="B8" i="5"/>
  <c r="G8" i="5"/>
  <c r="H14" i="5"/>
  <c r="B9" i="5"/>
  <c r="G9" i="5"/>
  <c r="H15" i="5"/>
  <c r="B10" i="5"/>
  <c r="G10" i="5"/>
  <c r="H16" i="5"/>
  <c r="B11" i="5"/>
  <c r="G11" i="5"/>
  <c r="H17" i="5"/>
  <c r="B12" i="5"/>
  <c r="B14" i="5"/>
  <c r="G14" i="5"/>
  <c r="H20" i="5"/>
  <c r="B15" i="5"/>
  <c r="G15" i="5"/>
  <c r="H21" i="5"/>
  <c r="B16" i="5"/>
  <c r="G16" i="5"/>
  <c r="H22" i="5"/>
  <c r="B17" i="5"/>
  <c r="G17" i="5"/>
  <c r="H23" i="5"/>
  <c r="B18" i="5"/>
  <c r="G18" i="5"/>
  <c r="H24" i="5"/>
  <c r="B19" i="5"/>
  <c r="G19" i="5"/>
  <c r="H25" i="5"/>
  <c r="B20" i="5"/>
  <c r="G20" i="5"/>
  <c r="H26" i="5"/>
  <c r="B22" i="5"/>
  <c r="G22" i="5"/>
  <c r="H28" i="5"/>
  <c r="B23" i="5"/>
  <c r="B24" i="5"/>
  <c r="G24" i="5"/>
  <c r="H29" i="5"/>
  <c r="B25" i="5"/>
  <c r="G25" i="5"/>
  <c r="H31" i="5"/>
  <c r="B26" i="5"/>
  <c r="G26" i="5"/>
  <c r="H32" i="5"/>
  <c r="B27" i="5"/>
  <c r="G27" i="5"/>
  <c r="H33" i="5"/>
  <c r="B28" i="5"/>
  <c r="G28" i="5"/>
  <c r="H34" i="5"/>
  <c r="B31" i="5"/>
  <c r="G31" i="5"/>
  <c r="H37" i="5"/>
  <c r="B32" i="5"/>
  <c r="G32" i="5"/>
  <c r="H38" i="5"/>
  <c r="B33" i="5"/>
  <c r="G33" i="5"/>
  <c r="H39" i="5"/>
  <c r="B34" i="5"/>
  <c r="G34" i="5"/>
  <c r="H40" i="5"/>
  <c r="B35" i="5"/>
  <c r="G35" i="5"/>
  <c r="H41" i="5"/>
  <c r="B36" i="5"/>
  <c r="B37" i="5"/>
  <c r="G37" i="5"/>
  <c r="H42" i="5"/>
  <c r="B40" i="5"/>
  <c r="G40" i="5"/>
  <c r="H46" i="5"/>
  <c r="B41" i="5"/>
  <c r="G41" i="5"/>
  <c r="H47" i="5"/>
  <c r="B42" i="5"/>
  <c r="G42" i="5"/>
  <c r="H48" i="5"/>
  <c r="B43" i="5"/>
  <c r="G43" i="5"/>
  <c r="H49" i="5"/>
  <c r="B44" i="5"/>
  <c r="G44" i="5"/>
  <c r="H50" i="5"/>
  <c r="B45" i="5"/>
  <c r="G45" i="5"/>
  <c r="H51" i="5"/>
  <c r="B46" i="5"/>
  <c r="B47" i="5"/>
  <c r="G47" i="5"/>
  <c r="H53" i="5"/>
  <c r="B48" i="5"/>
  <c r="G48" i="5"/>
  <c r="H54" i="5"/>
  <c r="B49" i="5"/>
  <c r="G49" i="5"/>
  <c r="H55" i="5"/>
  <c r="B51" i="5"/>
  <c r="G51" i="5"/>
  <c r="H57" i="5"/>
  <c r="B52" i="5"/>
  <c r="G52" i="5"/>
  <c r="H58" i="5"/>
  <c r="B53" i="5"/>
  <c r="G53" i="5"/>
  <c r="H59" i="5"/>
  <c r="B55" i="5"/>
  <c r="G55" i="5"/>
  <c r="H61" i="5"/>
  <c r="B56" i="5"/>
  <c r="G56" i="5"/>
  <c r="H62" i="5"/>
  <c r="B57" i="5"/>
  <c r="B58" i="5"/>
  <c r="G58" i="5"/>
  <c r="H64" i="5"/>
  <c r="B59" i="5"/>
  <c r="G59" i="5"/>
  <c r="H65" i="5"/>
  <c r="B60" i="5"/>
  <c r="G60" i="5"/>
  <c r="H66" i="5"/>
  <c r="B63" i="5"/>
  <c r="G63" i="5"/>
  <c r="H69" i="5"/>
  <c r="B64" i="5"/>
  <c r="G64" i="5"/>
  <c r="H70" i="5"/>
  <c r="B65" i="5"/>
  <c r="G65" i="5"/>
  <c r="H71" i="5"/>
  <c r="B69" i="5"/>
  <c r="G69" i="5"/>
  <c r="H75" i="5"/>
  <c r="B71" i="5"/>
  <c r="B72" i="5"/>
  <c r="G72" i="5"/>
  <c r="H77" i="5"/>
  <c r="B73" i="5"/>
  <c r="G73" i="5"/>
  <c r="H79" i="5"/>
  <c r="B74" i="5"/>
  <c r="G74" i="5"/>
  <c r="H80" i="5"/>
  <c r="B75" i="5"/>
  <c r="G75" i="5"/>
  <c r="H81" i="5"/>
  <c r="B76" i="5"/>
  <c r="G76" i="5"/>
  <c r="H82" i="5"/>
  <c r="B77" i="5"/>
  <c r="G77" i="5"/>
  <c r="H83" i="5"/>
  <c r="B79" i="5"/>
  <c r="G79" i="5"/>
  <c r="H85" i="5"/>
  <c r="B80" i="5"/>
  <c r="G80" i="5"/>
  <c r="H86" i="5"/>
  <c r="B81" i="5"/>
  <c r="G81" i="5"/>
  <c r="H87" i="5"/>
  <c r="B83" i="5"/>
  <c r="G83" i="5"/>
  <c r="H89" i="5"/>
  <c r="B84" i="5"/>
  <c r="G84" i="5"/>
  <c r="H90" i="5"/>
  <c r="B85" i="5"/>
  <c r="G85" i="5"/>
  <c r="H91" i="5"/>
  <c r="B86" i="5"/>
  <c r="B87" i="5"/>
  <c r="B88" i="5"/>
  <c r="B89" i="5"/>
  <c r="G89" i="5"/>
  <c r="H94" i="5"/>
  <c r="B90" i="5"/>
  <c r="G90" i="5"/>
  <c r="H96" i="5"/>
  <c r="B91" i="5"/>
  <c r="G91" i="5"/>
  <c r="H97" i="5"/>
  <c r="B92" i="5"/>
  <c r="G92" i="5"/>
  <c r="H98" i="5"/>
  <c r="B94" i="5"/>
  <c r="G94" i="5"/>
  <c r="H100" i="5"/>
  <c r="B95" i="5"/>
  <c r="G95" i="5"/>
  <c r="H101" i="5"/>
  <c r="B96" i="5"/>
  <c r="G96" i="5"/>
  <c r="H102" i="5"/>
  <c r="B97" i="5"/>
  <c r="G97" i="5"/>
  <c r="H103" i="5"/>
  <c r="B98" i="5"/>
  <c r="G98" i="5"/>
  <c r="H104" i="5"/>
  <c r="B99" i="5"/>
  <c r="B100" i="5"/>
  <c r="G100" i="5"/>
  <c r="H106" i="5"/>
  <c r="B101" i="5"/>
  <c r="G101" i="5"/>
  <c r="H107" i="5"/>
  <c r="B102" i="5"/>
  <c r="G102" i="5"/>
  <c r="H108" i="5"/>
  <c r="B103" i="5"/>
  <c r="G103" i="5"/>
  <c r="H109" i="5"/>
  <c r="B104" i="5"/>
  <c r="G104" i="5"/>
  <c r="H110" i="5"/>
  <c r="B105" i="5"/>
  <c r="G105" i="5"/>
  <c r="H111" i="5"/>
  <c r="B107" i="5"/>
  <c r="G107" i="5"/>
  <c r="H113" i="5"/>
  <c r="B109" i="5"/>
  <c r="G109" i="5"/>
  <c r="H115" i="5"/>
  <c r="B110" i="5"/>
  <c r="G110" i="5"/>
  <c r="H116" i="5"/>
  <c r="B111" i="5"/>
  <c r="G111" i="5"/>
  <c r="H117" i="5"/>
  <c r="B112" i="5"/>
  <c r="G112" i="5"/>
  <c r="H118" i="5"/>
  <c r="B113" i="5"/>
  <c r="G113" i="5"/>
  <c r="H119" i="5"/>
  <c r="B114" i="5"/>
  <c r="G114" i="5"/>
  <c r="H120" i="5"/>
  <c r="B115" i="5"/>
  <c r="G115" i="5"/>
  <c r="H121" i="5"/>
  <c r="B116" i="5"/>
  <c r="G116" i="5"/>
  <c r="H122" i="5"/>
  <c r="B117" i="5"/>
  <c r="G117" i="5"/>
  <c r="H123" i="5"/>
  <c r="B118" i="5"/>
  <c r="G118" i="5"/>
  <c r="H124" i="5"/>
  <c r="B119" i="5"/>
  <c r="G119" i="5"/>
  <c r="H125" i="5"/>
  <c r="B120" i="5"/>
  <c r="G120" i="5"/>
  <c r="H126" i="5"/>
  <c r="B121" i="5"/>
  <c r="G121" i="5"/>
  <c r="H127" i="5"/>
  <c r="B122" i="5"/>
  <c r="G122" i="5"/>
  <c r="H128" i="5"/>
  <c r="B123" i="5"/>
  <c r="B124" i="5"/>
  <c r="G124" i="5"/>
  <c r="H130" i="5"/>
  <c r="B125" i="5"/>
  <c r="G125" i="5"/>
  <c r="H131" i="5"/>
  <c r="B126" i="5"/>
  <c r="G126" i="5"/>
  <c r="H132" i="5"/>
  <c r="B127" i="5"/>
  <c r="G127" i="5"/>
  <c r="H133" i="5"/>
  <c r="B128" i="5"/>
  <c r="G128" i="5"/>
  <c r="H134" i="5"/>
  <c r="B129" i="5"/>
  <c r="G129" i="5"/>
  <c r="H135" i="5"/>
  <c r="B130" i="5"/>
  <c r="G130" i="5"/>
  <c r="H136" i="5"/>
  <c r="B131" i="5"/>
  <c r="G131" i="5"/>
  <c r="H137" i="5"/>
  <c r="B133" i="5"/>
  <c r="G133" i="5"/>
  <c r="H139" i="5"/>
  <c r="B134" i="5"/>
  <c r="G134" i="5"/>
  <c r="H140" i="5"/>
  <c r="B135" i="5"/>
  <c r="G135" i="5"/>
  <c r="H141" i="5"/>
  <c r="B136" i="5"/>
  <c r="G136" i="5"/>
  <c r="H142" i="5"/>
  <c r="B137" i="5"/>
  <c r="G137" i="5"/>
  <c r="H143" i="5"/>
  <c r="B138" i="5"/>
  <c r="G138" i="5"/>
  <c r="H144" i="5"/>
  <c r="B139" i="5"/>
  <c r="G139" i="5"/>
  <c r="H145" i="5"/>
  <c r="B140" i="5"/>
  <c r="G140" i="5"/>
  <c r="H146" i="5"/>
  <c r="B141" i="5"/>
  <c r="G141" i="5"/>
  <c r="H147" i="5"/>
  <c r="B142" i="5"/>
  <c r="G142" i="5"/>
  <c r="H148" i="5"/>
  <c r="B144" i="5"/>
  <c r="G144" i="5"/>
  <c r="H150" i="5"/>
  <c r="B145" i="5"/>
  <c r="G145" i="5"/>
  <c r="H151" i="5"/>
  <c r="B146" i="5"/>
  <c r="G146" i="5"/>
  <c r="H152" i="5"/>
  <c r="D146" i="5"/>
  <c r="B147" i="5"/>
  <c r="G147" i="5"/>
  <c r="H153" i="5"/>
  <c r="B149" i="5"/>
  <c r="B151" i="5"/>
  <c r="G151" i="5"/>
  <c r="H157" i="5"/>
  <c r="B152" i="5"/>
  <c r="G152" i="5"/>
  <c r="H158" i="5"/>
  <c r="B153" i="5"/>
  <c r="G153" i="5"/>
  <c r="H159" i="5"/>
  <c r="B155" i="5"/>
  <c r="G155" i="5"/>
  <c r="H161" i="5"/>
  <c r="B156" i="5"/>
  <c r="G156" i="5"/>
  <c r="B157" i="5"/>
  <c r="G157" i="5"/>
  <c r="H163" i="5"/>
  <c r="B158" i="5"/>
  <c r="G158" i="5"/>
  <c r="H164" i="5"/>
  <c r="B159" i="5"/>
  <c r="G159" i="5"/>
  <c r="H165" i="5"/>
  <c r="B160" i="5"/>
  <c r="G160" i="5"/>
  <c r="H166" i="5"/>
  <c r="B161" i="5"/>
  <c r="G161" i="5"/>
  <c r="H167" i="5"/>
  <c r="B162" i="5"/>
  <c r="B163" i="5"/>
  <c r="G163" i="5"/>
  <c r="H168" i="5"/>
  <c r="B164" i="5"/>
  <c r="G164" i="5"/>
  <c r="H170" i="5"/>
  <c r="B165" i="5"/>
  <c r="G165" i="5"/>
  <c r="H171" i="5"/>
  <c r="B166" i="5"/>
  <c r="G166" i="5"/>
  <c r="H172" i="5"/>
  <c r="B167" i="5"/>
  <c r="G167" i="5"/>
  <c r="H173" i="5"/>
  <c r="B168" i="5"/>
  <c r="G168" i="5"/>
  <c r="H174" i="5"/>
  <c r="B169" i="5"/>
  <c r="G169" i="5"/>
  <c r="H175" i="5"/>
  <c r="B171" i="5"/>
  <c r="G171" i="5"/>
  <c r="H177" i="5"/>
  <c r="B172" i="5"/>
  <c r="G172" i="5"/>
  <c r="H178" i="5"/>
  <c r="B173" i="5"/>
  <c r="G173" i="5"/>
  <c r="H179" i="5"/>
  <c r="B174" i="5"/>
  <c r="G174" i="5"/>
  <c r="H180" i="5"/>
  <c r="B175" i="5"/>
  <c r="G175" i="5"/>
  <c r="H181" i="5"/>
  <c r="B176" i="5"/>
  <c r="G176" i="5"/>
  <c r="H182" i="5"/>
  <c r="B177" i="5"/>
  <c r="G177" i="5"/>
  <c r="H183" i="5"/>
  <c r="B179" i="5"/>
  <c r="G179" i="5"/>
  <c r="H185" i="5"/>
  <c r="B180" i="5"/>
  <c r="G180" i="5"/>
  <c r="H186" i="5"/>
  <c r="D180" i="5"/>
  <c r="B181" i="5"/>
  <c r="B182" i="5"/>
  <c r="G182" i="5"/>
  <c r="H187" i="5"/>
  <c r="B183" i="5"/>
  <c r="G183" i="5"/>
  <c r="H189" i="5"/>
  <c r="B184" i="5"/>
  <c r="G184" i="5"/>
  <c r="H190" i="5"/>
  <c r="B185" i="5"/>
  <c r="G185" i="5"/>
  <c r="H191" i="5"/>
  <c r="B187" i="5"/>
  <c r="G187" i="5"/>
  <c r="H193" i="5"/>
  <c r="D187" i="5"/>
  <c r="B186" i="5"/>
  <c r="G186" i="5"/>
  <c r="H192" i="5"/>
  <c r="B189" i="5"/>
  <c r="G189" i="5"/>
  <c r="H195" i="5"/>
  <c r="B190" i="5"/>
  <c r="B191" i="5"/>
  <c r="G191" i="5"/>
  <c r="H196" i="5"/>
  <c r="B192" i="5"/>
  <c r="G192" i="5"/>
  <c r="H198" i="5"/>
  <c r="B193" i="5"/>
  <c r="G193" i="5"/>
  <c r="H199" i="5"/>
  <c r="B194" i="5"/>
  <c r="G194" i="5"/>
  <c r="H200" i="5"/>
  <c r="B195" i="5"/>
  <c r="G195" i="5"/>
  <c r="H201" i="5"/>
  <c r="B197" i="5"/>
  <c r="G197" i="5"/>
  <c r="H203" i="5"/>
  <c r="B199" i="5"/>
  <c r="G199" i="5"/>
  <c r="H205" i="5"/>
  <c r="B198" i="5"/>
  <c r="G198" i="5"/>
  <c r="H204" i="5"/>
  <c r="B200" i="5"/>
  <c r="B201" i="5"/>
  <c r="G201" i="5"/>
  <c r="B202" i="5"/>
  <c r="G202" i="5"/>
  <c r="H208" i="5"/>
  <c r="B203" i="5"/>
  <c r="B204" i="5"/>
  <c r="G204" i="5"/>
  <c r="B205" i="5"/>
  <c r="G205" i="5"/>
  <c r="H211" i="5"/>
  <c r="B206" i="5"/>
  <c r="G206" i="5"/>
  <c r="H212" i="5"/>
  <c r="B207" i="5"/>
  <c r="B208" i="5"/>
  <c r="B209" i="5"/>
  <c r="G209" i="5"/>
  <c r="H215" i="5"/>
  <c r="B210" i="5"/>
  <c r="G210" i="5"/>
  <c r="H216" i="5"/>
  <c r="B211" i="5"/>
  <c r="G211" i="5"/>
  <c r="H217" i="5"/>
  <c r="B213" i="5"/>
  <c r="B214" i="5"/>
  <c r="G214" i="5"/>
  <c r="B215" i="5"/>
  <c r="G215" i="5"/>
  <c r="H221" i="5"/>
  <c r="B216" i="5"/>
  <c r="G216" i="5"/>
  <c r="H222" i="5"/>
  <c r="B217" i="5"/>
  <c r="G217" i="5"/>
  <c r="H223" i="5"/>
  <c r="B218" i="5"/>
  <c r="G218" i="5"/>
  <c r="H224" i="5"/>
  <c r="B219" i="5"/>
  <c r="G219" i="5"/>
  <c r="H225" i="5"/>
  <c r="B222" i="5"/>
  <c r="G222" i="5"/>
  <c r="H228" i="5"/>
  <c r="B224" i="5"/>
  <c r="G224" i="5"/>
  <c r="B223" i="5"/>
  <c r="G223" i="5"/>
  <c r="B226" i="5"/>
  <c r="G226" i="5"/>
  <c r="B227" i="5"/>
  <c r="G227" i="5"/>
  <c r="B228" i="5"/>
  <c r="G228" i="5"/>
  <c r="G8" i="1"/>
  <c r="Y53" i="1"/>
  <c r="D165" i="5"/>
  <c r="D125" i="5"/>
  <c r="AU56" i="1"/>
  <c r="Y20" i="1"/>
  <c r="EB44" i="1"/>
  <c r="R93" i="1"/>
  <c r="CB55" i="1"/>
  <c r="CA55" i="1"/>
  <c r="CB49" i="1"/>
  <c r="CA49" i="1"/>
  <c r="CB10" i="1"/>
  <c r="CA10" i="1"/>
  <c r="Y18" i="1"/>
  <c r="AE12" i="1"/>
  <c r="Y8" i="1"/>
  <c r="R47" i="1"/>
  <c r="AE47" i="1"/>
  <c r="R23" i="1"/>
  <c r="EB59" i="1"/>
  <c r="EB60" i="1"/>
  <c r="R59" i="1"/>
  <c r="AE64" i="1"/>
  <c r="EB42" i="1"/>
  <c r="Y49" i="1"/>
  <c r="Y57" i="1"/>
  <c r="EB12" i="1"/>
  <c r="EB11" i="1"/>
  <c r="EB93" i="1"/>
  <c r="EB20" i="1"/>
  <c r="EB8" i="1"/>
  <c r="EB10" i="1"/>
  <c r="EC11" i="1"/>
  <c r="EE97" i="1"/>
  <c r="CB43" i="1"/>
  <c r="CA43" i="1"/>
  <c r="CB34" i="1"/>
  <c r="CA34" i="1"/>
  <c r="CB27" i="1"/>
  <c r="CA27" i="1"/>
  <c r="CB35" i="1"/>
  <c r="CA35" i="1"/>
  <c r="AU32" i="1"/>
  <c r="AE10" i="1"/>
  <c r="EB64" i="1"/>
  <c r="EB63" i="1"/>
  <c r="ED63" i="1"/>
  <c r="EB56" i="1"/>
  <c r="EE96" i="1"/>
  <c r="CB66" i="1"/>
  <c r="CA66" i="1"/>
  <c r="Y27" i="1"/>
  <c r="CB37" i="1"/>
  <c r="CA37" i="1"/>
  <c r="Y19" i="1"/>
  <c r="AE17" i="1"/>
  <c r="R17" i="1"/>
  <c r="R46" i="1"/>
  <c r="AE46" i="1"/>
  <c r="Y48" i="1"/>
  <c r="Y58" i="1"/>
  <c r="CB51" i="1"/>
  <c r="CA51" i="1"/>
  <c r="R66" i="1"/>
  <c r="AE48" i="1"/>
  <c r="EB48" i="1"/>
  <c r="Y11" i="1"/>
  <c r="AU58" i="1"/>
  <c r="EB62" i="1"/>
  <c r="EB50" i="1"/>
  <c r="EB67" i="1"/>
  <c r="AU51" i="1"/>
  <c r="AV52" i="1"/>
  <c r="R12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42" i="1"/>
  <c r="AF43" i="1"/>
  <c r="AF44" i="1"/>
  <c r="AF45" i="1"/>
  <c r="AF46" i="1"/>
  <c r="AE66" i="1"/>
  <c r="R15" i="1"/>
  <c r="AE21" i="1"/>
  <c r="R21" i="1"/>
  <c r="Y61" i="1"/>
  <c r="Y10" i="1"/>
  <c r="AE65" i="1"/>
  <c r="CW12" i="1"/>
  <c r="Y68" i="1"/>
  <c r="R10" i="1"/>
  <c r="EB68" i="1"/>
  <c r="EB55" i="1"/>
  <c r="EB52" i="1"/>
  <c r="EC52" i="1"/>
  <c r="EE52" i="1"/>
  <c r="BV52" i="1"/>
  <c r="BV60" i="1"/>
  <c r="R64" i="1"/>
  <c r="AE62" i="1"/>
  <c r="D222" i="5"/>
  <c r="AU53" i="1"/>
  <c r="AU66" i="1"/>
  <c r="CB57" i="1"/>
  <c r="CA57" i="1"/>
  <c r="CB50" i="1"/>
  <c r="CA50" i="1"/>
  <c r="BV59" i="1"/>
  <c r="CB63" i="1"/>
  <c r="CA63" i="1"/>
  <c r="CB59" i="1"/>
  <c r="CA59" i="1"/>
  <c r="BH42" i="1"/>
  <c r="CA84" i="1"/>
  <c r="DC76" i="1"/>
  <c r="I10" i="19"/>
  <c r="CB44" i="1"/>
  <c r="CA44" i="1"/>
  <c r="Y14" i="1"/>
  <c r="R67" i="1"/>
  <c r="AE67" i="1"/>
  <c r="Y69" i="1"/>
  <c r="EB16" i="1"/>
  <c r="CB53" i="1"/>
  <c r="CA53" i="1"/>
  <c r="CB61" i="1"/>
  <c r="CA61" i="1"/>
  <c r="BV64" i="1"/>
  <c r="BV53" i="1"/>
  <c r="EB47" i="1"/>
  <c r="CB88" i="1"/>
  <c r="CA88" i="1"/>
  <c r="BV55" i="1"/>
  <c r="D98" i="5"/>
  <c r="D90" i="5"/>
  <c r="Y94" i="1"/>
  <c r="Y86" i="1"/>
  <c r="BV62" i="1"/>
  <c r="K255" i="1"/>
  <c r="BV63" i="1"/>
  <c r="BW73" i="1"/>
  <c r="BW74" i="1"/>
  <c r="BV47" i="1"/>
  <c r="A5" i="15"/>
  <c r="K180" i="1"/>
  <c r="BH32" i="1"/>
  <c r="D217" i="5"/>
  <c r="AE43" i="1"/>
  <c r="Y55" i="1"/>
  <c r="AU65" i="1"/>
  <c r="AU49" i="1"/>
  <c r="AU46" i="1"/>
  <c r="EB43" i="1"/>
  <c r="AU259" i="1"/>
  <c r="R251" i="1"/>
  <c r="R250" i="1"/>
  <c r="R244" i="1"/>
  <c r="R220" i="1"/>
  <c r="AE34" i="1"/>
  <c r="R34" i="1"/>
  <c r="R65" i="1"/>
  <c r="AE93" i="1"/>
  <c r="AE77" i="1"/>
  <c r="AE199" i="1"/>
  <c r="K227" i="1"/>
  <c r="Y33" i="1"/>
  <c r="EB17" i="1"/>
  <c r="EB9" i="1"/>
  <c r="ED9" i="1"/>
  <c r="EB33" i="1"/>
  <c r="EB25" i="1"/>
  <c r="R190" i="1"/>
  <c r="AU224" i="1"/>
  <c r="R215" i="1"/>
  <c r="Y9" i="1"/>
  <c r="AE50" i="1"/>
  <c r="Y52" i="1"/>
  <c r="R62" i="1"/>
  <c r="R63" i="1"/>
  <c r="AE63" i="1"/>
  <c r="R68" i="1"/>
  <c r="AE68" i="1"/>
  <c r="Y70" i="1"/>
  <c r="K245" i="1"/>
  <c r="K244" i="1"/>
  <c r="R225" i="1"/>
  <c r="CB16" i="1"/>
  <c r="CA16" i="1"/>
  <c r="BH8" i="1"/>
  <c r="BV76" i="1"/>
  <c r="CB72" i="1"/>
  <c r="CA72" i="1"/>
  <c r="CB56" i="1"/>
  <c r="CA56" i="1"/>
  <c r="BV58" i="1"/>
  <c r="BV57" i="1"/>
  <c r="BV56" i="1"/>
  <c r="CB48" i="1"/>
  <c r="CA48" i="1"/>
  <c r="Y104" i="1"/>
  <c r="R158" i="1"/>
  <c r="AU222" i="1"/>
  <c r="R219" i="1"/>
  <c r="K26" i="1"/>
  <c r="R22" i="1"/>
  <c r="R60" i="1"/>
  <c r="EB30" i="1"/>
  <c r="EB37" i="1"/>
  <c r="EB49" i="1"/>
  <c r="Y103" i="1"/>
  <c r="K103" i="1"/>
  <c r="K228" i="1"/>
  <c r="AU209" i="1"/>
  <c r="R209" i="1"/>
  <c r="D135" i="5"/>
  <c r="D111" i="5"/>
  <c r="AU37" i="1"/>
  <c r="EB19" i="1"/>
  <c r="EC20" i="1"/>
  <c r="EE20" i="1"/>
  <c r="EB35" i="1"/>
  <c r="EC35" i="1"/>
  <c r="EE35" i="1"/>
  <c r="EP35" i="1"/>
  <c r="AU253" i="1"/>
  <c r="K233" i="1"/>
  <c r="K232" i="1"/>
  <c r="CQ231" i="1"/>
  <c r="CS231" i="1"/>
  <c r="AE16" i="1"/>
  <c r="Y77" i="1"/>
  <c r="R263" i="1"/>
  <c r="AU261" i="1"/>
  <c r="R257" i="1"/>
  <c r="K235" i="1"/>
  <c r="R233" i="1"/>
  <c r="R69" i="1"/>
  <c r="EB34" i="1"/>
  <c r="ED34" i="1"/>
  <c r="EB26" i="1"/>
  <c r="R35" i="1"/>
  <c r="R29" i="1"/>
  <c r="EB36" i="1"/>
  <c r="EB28" i="1"/>
  <c r="CB90" i="1"/>
  <c r="CA90" i="1"/>
  <c r="CB82" i="1"/>
  <c r="CA82" i="1"/>
  <c r="CA187" i="1"/>
  <c r="AU50" i="1"/>
  <c r="R204" i="1"/>
  <c r="R256" i="1"/>
  <c r="AU225" i="1"/>
  <c r="R224" i="1"/>
  <c r="AU223" i="1"/>
  <c r="R223" i="1"/>
  <c r="R222" i="1"/>
  <c r="AU217" i="1"/>
  <c r="CQ251" i="1"/>
  <c r="CS251" i="1"/>
  <c r="CQ259" i="1"/>
  <c r="R102" i="1"/>
  <c r="AU162" i="1"/>
  <c r="R260" i="1"/>
  <c r="CA246" i="1"/>
  <c r="AU218" i="1"/>
  <c r="AE187" i="1"/>
  <c r="R186" i="1"/>
  <c r="R211" i="1"/>
  <c r="D158" i="5"/>
  <c r="D169" i="5"/>
  <c r="D161" i="5"/>
  <c r="K36" i="1"/>
  <c r="AE82" i="1"/>
  <c r="D79" i="5"/>
  <c r="AE11" i="1"/>
  <c r="R11" i="1"/>
  <c r="Y46" i="1"/>
  <c r="R49" i="1"/>
  <c r="Y56" i="1"/>
  <c r="AE58" i="1"/>
  <c r="R61" i="1"/>
  <c r="AE61" i="1"/>
  <c r="EB31" i="1"/>
  <c r="EB23" i="1"/>
  <c r="EB24" i="1"/>
  <c r="ED24" i="1"/>
  <c r="CL38" i="1"/>
  <c r="EB69" i="1"/>
  <c r="EC69" i="1"/>
  <c r="EE69" i="1"/>
  <c r="EB65" i="1"/>
  <c r="EB61" i="1"/>
  <c r="EC62" i="1"/>
  <c r="EE62" i="1"/>
  <c r="EB57" i="1"/>
  <c r="EB53" i="1"/>
  <c r="Y85" i="1"/>
  <c r="R103" i="1"/>
  <c r="D117" i="5"/>
  <c r="D109" i="5"/>
  <c r="R30" i="1"/>
  <c r="Y13" i="1"/>
  <c r="AK54" i="1"/>
  <c r="Y43" i="1"/>
  <c r="K42" i="1"/>
  <c r="Y34" i="1"/>
  <c r="AU28" i="1"/>
  <c r="EB27" i="1"/>
  <c r="K157" i="1"/>
  <c r="CA198" i="1"/>
  <c r="AE197" i="1"/>
  <c r="R264" i="1"/>
  <c r="R227" i="1"/>
  <c r="K210" i="1"/>
  <c r="CQ236" i="1"/>
  <c r="R146" i="1"/>
  <c r="R245" i="1"/>
  <c r="CQ190" i="1"/>
  <c r="CQ193" i="1"/>
  <c r="K179" i="1"/>
  <c r="R253" i="1"/>
  <c r="R252" i="1"/>
  <c r="K215" i="1"/>
  <c r="CQ239" i="1"/>
  <c r="CS239" i="1"/>
  <c r="K148" i="1"/>
  <c r="R183" i="1"/>
  <c r="K263" i="1"/>
  <c r="R258" i="1"/>
  <c r="K236" i="1"/>
  <c r="K221" i="1"/>
  <c r="K212" i="1"/>
  <c r="CQ191" i="1"/>
  <c r="CS191" i="1"/>
  <c r="CB8" i="1"/>
  <c r="D179" i="5"/>
  <c r="D35" i="5"/>
  <c r="AU238" i="1"/>
  <c r="D107" i="5"/>
  <c r="D210" i="5"/>
  <c r="D211" i="5"/>
  <c r="D83" i="5"/>
  <c r="D139" i="5"/>
  <c r="D11" i="5"/>
  <c r="D44" i="5"/>
  <c r="AE14" i="1"/>
  <c r="R14" i="1"/>
  <c r="AK61" i="1"/>
  <c r="R8" i="1"/>
  <c r="K99" i="1"/>
  <c r="EB14" i="1"/>
  <c r="AE87" i="1"/>
  <c r="AE91" i="1"/>
  <c r="K105" i="1"/>
  <c r="AE80" i="1"/>
  <c r="AT155" i="1"/>
  <c r="R165" i="1"/>
  <c r="AE202" i="1"/>
  <c r="R195" i="1"/>
  <c r="K188" i="1"/>
  <c r="R262" i="1"/>
  <c r="K209" i="1"/>
  <c r="AU202" i="1"/>
  <c r="AU201" i="1"/>
  <c r="K224" i="1"/>
  <c r="BH59" i="1"/>
  <c r="BZ178" i="1"/>
  <c r="R200" i="1"/>
  <c r="K239" i="1"/>
  <c r="R210" i="1"/>
  <c r="BW176" i="1"/>
  <c r="AU199" i="1"/>
  <c r="K185" i="1"/>
  <c r="AU212" i="1"/>
  <c r="CB76" i="1"/>
  <c r="CA76" i="1"/>
  <c r="CP101" i="1"/>
  <c r="CQ237" i="1"/>
  <c r="CS237" i="1"/>
  <c r="R152" i="1"/>
  <c r="K184" i="1"/>
  <c r="R181" i="1"/>
  <c r="AU254" i="1"/>
  <c r="R212" i="1"/>
  <c r="Y187" i="1"/>
  <c r="R254" i="1"/>
  <c r="AU248" i="1"/>
  <c r="BZ180" i="1"/>
  <c r="BN206" i="1"/>
  <c r="CQ230" i="1"/>
  <c r="CQ261" i="1"/>
  <c r="CQ194" i="1"/>
  <c r="CQ195" i="1"/>
  <c r="CQ250" i="1"/>
  <c r="CQ209" i="1"/>
  <c r="CS209" i="1"/>
  <c r="CQ227" i="1"/>
  <c r="BW40" i="1"/>
  <c r="I6" i="19"/>
  <c r="CQ238" i="1"/>
  <c r="AU215" i="1"/>
  <c r="BH16" i="1"/>
  <c r="D216" i="5"/>
  <c r="D215" i="5"/>
  <c r="D152" i="5"/>
  <c r="D153" i="5"/>
  <c r="D128" i="5"/>
  <c r="D120" i="5"/>
  <c r="D112" i="5"/>
  <c r="D97" i="5"/>
  <c r="D96" i="5"/>
  <c r="D80" i="5"/>
  <c r="D64" i="5"/>
  <c r="D57" i="5"/>
  <c r="D48" i="5"/>
  <c r="D49" i="5"/>
  <c r="D25" i="5"/>
  <c r="D24" i="5"/>
  <c r="Y32" i="1"/>
  <c r="AE31" i="1"/>
  <c r="R31" i="1"/>
  <c r="D199" i="5"/>
  <c r="D168" i="5"/>
  <c r="D160" i="5"/>
  <c r="D104" i="5"/>
  <c r="D88" i="5"/>
  <c r="D72" i="5"/>
  <c r="CW10" i="1"/>
  <c r="CB9" i="1"/>
  <c r="D8" i="5"/>
  <c r="D198" i="5"/>
  <c r="AU105" i="1"/>
  <c r="CB24" i="1"/>
  <c r="CA24" i="1"/>
  <c r="Y153" i="1"/>
  <c r="K198" i="1"/>
  <c r="K191" i="1"/>
  <c r="K197" i="1"/>
  <c r="AU252" i="1"/>
  <c r="AE183" i="1"/>
  <c r="AE178" i="1"/>
  <c r="AE186" i="1"/>
  <c r="R178" i="1"/>
  <c r="R259" i="1"/>
  <c r="CQ234" i="1"/>
  <c r="CS234" i="1"/>
  <c r="BW75" i="1"/>
  <c r="CQ262" i="1"/>
  <c r="CS262" i="1"/>
  <c r="CQ213" i="1"/>
  <c r="CQ249" i="1"/>
  <c r="CQ192" i="1"/>
  <c r="CQ210" i="1"/>
  <c r="BH66" i="1"/>
  <c r="BH60" i="1"/>
  <c r="CA161" i="1"/>
  <c r="BH24" i="1"/>
  <c r="BH63" i="1"/>
  <c r="CA195" i="1"/>
  <c r="CA228" i="1"/>
  <c r="CA220" i="1"/>
  <c r="BH30" i="1"/>
  <c r="BH37" i="1"/>
  <c r="BH57" i="1"/>
  <c r="BH26" i="1"/>
  <c r="ED143" i="1"/>
  <c r="EM204" i="1"/>
  <c r="BB38" i="1"/>
  <c r="CB13" i="1"/>
  <c r="CA13" i="1"/>
  <c r="BV39" i="1"/>
  <c r="D129" i="5"/>
  <c r="D121" i="5"/>
  <c r="D113" i="5"/>
  <c r="Y67" i="1"/>
  <c r="Y15" i="1"/>
  <c r="Y64" i="1"/>
  <c r="R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CB19" i="1"/>
  <c r="CA19" i="1"/>
  <c r="AU211" i="1"/>
  <c r="AU33" i="1"/>
  <c r="EB21" i="1"/>
  <c r="ED21" i="1"/>
  <c r="EB32" i="1"/>
  <c r="CB25" i="1"/>
  <c r="CA25" i="1"/>
  <c r="D67" i="5"/>
  <c r="AE27" i="1"/>
  <c r="R13" i="1"/>
  <c r="EB58" i="1"/>
  <c r="EB54" i="1"/>
  <c r="Y90" i="1"/>
  <c r="D78" i="5"/>
  <c r="R36" i="1"/>
  <c r="AU26" i="1"/>
  <c r="AV26" i="1"/>
  <c r="Y12" i="1"/>
  <c r="R55" i="1"/>
  <c r="R58" i="1"/>
  <c r="Y63" i="1"/>
  <c r="EB13" i="1"/>
  <c r="Y76" i="1"/>
  <c r="EB78" i="1"/>
  <c r="K152" i="1"/>
  <c r="K18" i="1"/>
  <c r="R48" i="1"/>
  <c r="AU61" i="1"/>
  <c r="AU43" i="1"/>
  <c r="Y93" i="1"/>
  <c r="AE37" i="1"/>
  <c r="AE26" i="1"/>
  <c r="R26" i="1"/>
  <c r="EB15" i="1"/>
  <c r="AU237" i="1"/>
  <c r="D166" i="5"/>
  <c r="R28" i="1"/>
  <c r="AE18" i="1"/>
  <c r="AE8" i="1"/>
  <c r="K55" i="1"/>
  <c r="K79" i="1"/>
  <c r="EB94" i="1"/>
  <c r="EC94" i="1"/>
  <c r="EE94" i="1"/>
  <c r="AU244" i="1"/>
  <c r="K102" i="1"/>
  <c r="D220" i="5"/>
  <c r="D157" i="5"/>
  <c r="D87" i="5"/>
  <c r="AE32" i="1"/>
  <c r="Y31" i="1"/>
  <c r="R16" i="1"/>
  <c r="Y47" i="1"/>
  <c r="Y71" i="1"/>
  <c r="CQ211" i="1"/>
  <c r="R185" i="1"/>
  <c r="CA235" i="1"/>
  <c r="Y188" i="1"/>
  <c r="AU233" i="1"/>
  <c r="AV233" i="1"/>
  <c r="R234" i="1"/>
  <c r="BV54" i="1"/>
  <c r="CQ220" i="1"/>
  <c r="CQ255" i="1"/>
  <c r="CB80" i="1"/>
  <c r="CA80" i="1"/>
  <c r="CA199" i="1"/>
  <c r="CB105" i="1"/>
  <c r="CA105" i="1"/>
  <c r="AU164" i="1"/>
  <c r="R99" i="1"/>
  <c r="AU166" i="1"/>
  <c r="R83" i="1"/>
  <c r="AU57" i="1"/>
  <c r="AU89" i="1"/>
  <c r="AU102" i="1"/>
  <c r="AV102" i="1"/>
  <c r="R235" i="1"/>
  <c r="R239" i="1"/>
  <c r="CQ70" i="1"/>
  <c r="AU62" i="1"/>
  <c r="AU42" i="1"/>
  <c r="CQ71" i="1"/>
  <c r="CS71" i="1"/>
  <c r="AU203" i="1"/>
  <c r="AU151" i="1"/>
  <c r="R248" i="1"/>
  <c r="Y204" i="1"/>
  <c r="CA153" i="1"/>
  <c r="CL73" i="1"/>
  <c r="D86" i="5"/>
  <c r="D85" i="5"/>
  <c r="D154" i="5"/>
  <c r="D99" i="5"/>
  <c r="D100" i="5"/>
  <c r="AU85" i="1"/>
  <c r="R238" i="1"/>
  <c r="CA214" i="1"/>
  <c r="CA262" i="1"/>
  <c r="CB45" i="1"/>
  <c r="CA45" i="1"/>
  <c r="BH69" i="1"/>
  <c r="AU165" i="1"/>
  <c r="R144" i="1"/>
  <c r="R157" i="1"/>
  <c r="R191" i="1"/>
  <c r="K35" i="1"/>
  <c r="AU158" i="1"/>
  <c r="AE225" i="1"/>
  <c r="K23" i="1"/>
  <c r="K17" i="1"/>
  <c r="K78" i="1"/>
  <c r="AU250" i="1"/>
  <c r="CA270" i="1"/>
  <c r="K21" i="1"/>
  <c r="K19" i="1"/>
  <c r="K72" i="1"/>
  <c r="R72" i="1"/>
  <c r="R87" i="1"/>
  <c r="R79" i="1"/>
  <c r="Y80" i="1"/>
  <c r="K254" i="1"/>
  <c r="K253" i="1"/>
  <c r="K70" i="1"/>
  <c r="Y215" i="1"/>
  <c r="AE221" i="1"/>
  <c r="K82" i="1"/>
  <c r="K100" i="1"/>
  <c r="R84" i="1"/>
  <c r="R171" i="1"/>
  <c r="R163" i="1"/>
  <c r="CA179" i="1"/>
  <c r="K195" i="1"/>
  <c r="AU178" i="1"/>
  <c r="K177" i="1"/>
  <c r="R246" i="1"/>
  <c r="AE230" i="1"/>
  <c r="K217" i="1"/>
  <c r="CQ197" i="1"/>
  <c r="CS197" i="1"/>
  <c r="AK90" i="1"/>
  <c r="EB77" i="1"/>
  <c r="EB76" i="1"/>
  <c r="AE251" i="1"/>
  <c r="R249" i="1"/>
  <c r="Y220" i="1"/>
  <c r="AE214" i="1"/>
  <c r="CQ98" i="1"/>
  <c r="K267" i="1"/>
  <c r="K56" i="1"/>
  <c r="AK53" i="1"/>
  <c r="AU92" i="1"/>
  <c r="K164" i="1"/>
  <c r="Y230" i="1"/>
  <c r="AK103" i="1"/>
  <c r="R170" i="1"/>
  <c r="AU163" i="1"/>
  <c r="R162" i="1"/>
  <c r="K154" i="1"/>
  <c r="AU146" i="1"/>
  <c r="AV147" i="1"/>
  <c r="AE254" i="1"/>
  <c r="AE236" i="1"/>
  <c r="AE235" i="1"/>
  <c r="AE231" i="1"/>
  <c r="AU210" i="1"/>
  <c r="AE209" i="1"/>
  <c r="A205" i="1"/>
  <c r="CQ97" i="1"/>
  <c r="K31" i="1"/>
  <c r="K28" i="1"/>
  <c r="AR155" i="1"/>
  <c r="AU156" i="1"/>
  <c r="AU143" i="1"/>
  <c r="AV143" i="1"/>
  <c r="R86" i="1"/>
  <c r="R78" i="1"/>
  <c r="R94" i="1"/>
  <c r="R76" i="1"/>
  <c r="AU77" i="1"/>
  <c r="R187" i="1"/>
  <c r="K33" i="1"/>
  <c r="AU76" i="1"/>
  <c r="EB87" i="1"/>
  <c r="K96" i="1"/>
  <c r="K153" i="1"/>
  <c r="K151" i="1"/>
  <c r="K49" i="1"/>
  <c r="K53" i="1"/>
  <c r="K44" i="1"/>
  <c r="K43" i="1"/>
  <c r="K8" i="1"/>
  <c r="K101" i="1"/>
  <c r="K63" i="1"/>
  <c r="K67" i="1"/>
  <c r="EB90" i="1"/>
  <c r="DU265" i="1"/>
  <c r="K166" i="1"/>
  <c r="K158" i="1"/>
  <c r="Y196" i="1"/>
  <c r="R180" i="1"/>
  <c r="AU179" i="1"/>
  <c r="CQ99" i="1"/>
  <c r="CQ212" i="1"/>
  <c r="AE227" i="1"/>
  <c r="CQ90" i="1"/>
  <c r="CQ81" i="1"/>
  <c r="DU278" i="1"/>
  <c r="R92" i="1"/>
  <c r="AU98" i="1"/>
  <c r="AU90" i="1"/>
  <c r="EB71" i="1"/>
  <c r="R166" i="1"/>
  <c r="AU161" i="1"/>
  <c r="K161" i="1"/>
  <c r="R160" i="1"/>
  <c r="AU159" i="1"/>
  <c r="AV160" i="1"/>
  <c r="AU157" i="1"/>
  <c r="K183" i="1"/>
  <c r="K256" i="1"/>
  <c r="AE255" i="1"/>
  <c r="K237" i="1"/>
  <c r="CQ260" i="1"/>
  <c r="CQ76" i="1"/>
  <c r="CS76" i="1"/>
  <c r="R91" i="1"/>
  <c r="AU97" i="1"/>
  <c r="AV98" i="1"/>
  <c r="K145" i="1"/>
  <c r="Y237" i="1"/>
  <c r="AE216" i="1"/>
  <c r="CQ86" i="1"/>
  <c r="R265" i="1"/>
  <c r="K16" i="1"/>
  <c r="K10" i="1"/>
  <c r="K51" i="1"/>
  <c r="K64" i="1"/>
  <c r="K86" i="1"/>
  <c r="R89" i="1"/>
  <c r="AU71" i="1"/>
  <c r="AV71" i="1"/>
  <c r="AU87" i="1"/>
  <c r="R104" i="1"/>
  <c r="R194" i="1"/>
  <c r="K193" i="1"/>
  <c r="R192" i="1"/>
  <c r="AU177" i="1"/>
  <c r="AV177" i="1"/>
  <c r="AU245" i="1"/>
  <c r="K234" i="1"/>
  <c r="AU232" i="1"/>
  <c r="Y232" i="1"/>
  <c r="R218" i="1"/>
  <c r="AU216" i="1"/>
  <c r="K216" i="1"/>
  <c r="K214" i="1"/>
  <c r="K213" i="1"/>
  <c r="CQ214" i="1"/>
  <c r="CS214" i="1"/>
  <c r="CT214" i="1"/>
  <c r="E112" i="5"/>
  <c r="D175" i="5"/>
  <c r="K90" i="1"/>
  <c r="K223" i="1"/>
  <c r="D56" i="5"/>
  <c r="K59" i="1"/>
  <c r="D209" i="5"/>
  <c r="D201" i="5"/>
  <c r="K172" i="1"/>
  <c r="R196" i="1"/>
  <c r="K194" i="1"/>
  <c r="AU260" i="1"/>
  <c r="K260" i="1"/>
  <c r="K258" i="1"/>
  <c r="K230" i="1"/>
  <c r="CQ268" i="1"/>
  <c r="K269" i="1"/>
  <c r="D202" i="5"/>
  <c r="D189" i="5"/>
  <c r="K48" i="1"/>
  <c r="K62" i="1"/>
  <c r="K76" i="1"/>
  <c r="K155" i="1"/>
  <c r="AU239" i="1"/>
  <c r="K225" i="1"/>
  <c r="AU183" i="1"/>
  <c r="K249" i="1"/>
  <c r="AU247" i="1"/>
  <c r="CQ77" i="1"/>
  <c r="K60" i="1"/>
  <c r="K69" i="1"/>
  <c r="K98" i="1"/>
  <c r="EB72" i="1"/>
  <c r="AU168" i="1"/>
  <c r="AV169" i="1"/>
  <c r="K252" i="1"/>
  <c r="K222" i="1"/>
  <c r="AU214" i="1"/>
  <c r="AU230" i="1"/>
  <c r="K265" i="1"/>
  <c r="D228" i="5"/>
  <c r="D93" i="5"/>
  <c r="D54" i="5"/>
  <c r="K12" i="1"/>
  <c r="R71" i="1"/>
  <c r="R105" i="1"/>
  <c r="K160" i="1"/>
  <c r="R155" i="1"/>
  <c r="R188" i="1"/>
  <c r="AU181" i="1"/>
  <c r="CQ244" i="1"/>
  <c r="CS244" i="1"/>
  <c r="CQ266" i="1"/>
  <c r="CS266" i="1"/>
  <c r="K278" i="1"/>
  <c r="K202" i="1"/>
  <c r="R198" i="1"/>
  <c r="K181" i="1"/>
  <c r="K220" i="1"/>
  <c r="K219" i="1"/>
  <c r="D224" i="5"/>
  <c r="D223" i="5"/>
  <c r="D137" i="5"/>
  <c r="D138" i="5"/>
  <c r="D16" i="5"/>
  <c r="D17" i="5"/>
  <c r="CB87" i="1"/>
  <c r="CA87" i="1"/>
  <c r="CQ258" i="1"/>
  <c r="CQ248" i="1"/>
  <c r="D141" i="5"/>
  <c r="D140" i="5"/>
  <c r="D133" i="5"/>
  <c r="D134" i="5"/>
  <c r="D126" i="5"/>
  <c r="D127" i="5"/>
  <c r="D118" i="5"/>
  <c r="D119" i="5"/>
  <c r="D105" i="5"/>
  <c r="E110" i="5"/>
  <c r="D91" i="5"/>
  <c r="D77" i="5"/>
  <c r="D76" i="5"/>
  <c r="D26" i="5"/>
  <c r="K45" i="1"/>
  <c r="K32" i="1"/>
  <c r="CB94" i="1"/>
  <c r="CA94" i="1"/>
  <c r="D196" i="5"/>
  <c r="D195" i="5"/>
  <c r="K87" i="1"/>
  <c r="D115" i="5"/>
  <c r="D50" i="5"/>
  <c r="D42" i="5"/>
  <c r="D36" i="5"/>
  <c r="D23" i="5"/>
  <c r="D9" i="5"/>
  <c r="K34" i="1"/>
  <c r="K9" i="1"/>
  <c r="D186" i="5"/>
  <c r="D164" i="5"/>
  <c r="D156" i="5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9" i="1"/>
  <c r="S210" i="1"/>
  <c r="S211" i="1"/>
  <c r="S212" i="1"/>
  <c r="D226" i="5"/>
  <c r="D227" i="5"/>
  <c r="K81" i="1"/>
  <c r="K85" i="1"/>
  <c r="R95" i="1"/>
  <c r="K173" i="1"/>
  <c r="R169" i="1"/>
  <c r="R189" i="1"/>
  <c r="AU249" i="1"/>
  <c r="K231" i="1"/>
  <c r="CQ245" i="1"/>
  <c r="K280" i="1"/>
  <c r="K84" i="1"/>
  <c r="K88" i="1"/>
  <c r="R97" i="1"/>
  <c r="R96" i="1"/>
  <c r="R81" i="1"/>
  <c r="EB102" i="1"/>
  <c r="AU103" i="1"/>
  <c r="K147" i="1"/>
  <c r="K204" i="1"/>
  <c r="R184" i="1"/>
  <c r="AU256" i="1"/>
  <c r="AU246" i="1"/>
  <c r="CQ100" i="1"/>
  <c r="AU195" i="1"/>
  <c r="AU191" i="1"/>
  <c r="AU187" i="1"/>
  <c r="AV187" i="1"/>
  <c r="AU182" i="1"/>
  <c r="AU229" i="1"/>
  <c r="K266" i="1"/>
  <c r="AU198" i="1"/>
  <c r="AU231" i="1"/>
  <c r="Y224" i="1"/>
  <c r="CQ84" i="1"/>
  <c r="CQ199" i="1"/>
  <c r="CS199" i="1"/>
  <c r="CA169" i="1"/>
  <c r="D184" i="5"/>
  <c r="D30" i="5"/>
  <c r="K83" i="1"/>
  <c r="R143" i="1"/>
  <c r="K169" i="1"/>
  <c r="K167" i="1"/>
  <c r="K259" i="1"/>
  <c r="AU257" i="1"/>
  <c r="D197" i="5"/>
  <c r="R85" i="1"/>
  <c r="D47" i="5"/>
  <c r="D32" i="5"/>
  <c r="D20" i="5"/>
  <c r="K13" i="1"/>
  <c r="EB95" i="1"/>
  <c r="R202" i="1"/>
  <c r="K247" i="1"/>
  <c r="AU227" i="1"/>
  <c r="AU226" i="1"/>
  <c r="AU192" i="1"/>
  <c r="AU184" i="1"/>
  <c r="R269" i="1"/>
  <c r="K268" i="1"/>
  <c r="K279" i="1"/>
  <c r="CQ271" i="1"/>
  <c r="CQ82" i="1"/>
  <c r="R272" i="1"/>
  <c r="R268" i="1"/>
  <c r="CQ95" i="1"/>
  <c r="CQ87" i="1"/>
  <c r="CQ198" i="1"/>
  <c r="D123" i="5"/>
  <c r="E123" i="5"/>
  <c r="D114" i="5"/>
  <c r="D70" i="5"/>
  <c r="D69" i="5"/>
  <c r="D59" i="5"/>
  <c r="D58" i="5"/>
  <c r="D103" i="5"/>
  <c r="D102" i="5"/>
  <c r="D94" i="5"/>
  <c r="D95" i="5"/>
  <c r="D82" i="5"/>
  <c r="E88" i="5"/>
  <c r="D81" i="5"/>
  <c r="D213" i="5"/>
  <c r="D214" i="5"/>
  <c r="D192" i="5"/>
  <c r="D191" i="5"/>
  <c r="E92" i="5"/>
  <c r="D155" i="5"/>
  <c r="D39" i="5"/>
  <c r="D40" i="5"/>
  <c r="D27" i="5"/>
  <c r="D28" i="5"/>
  <c r="E162" i="5"/>
  <c r="D46" i="5"/>
  <c r="D206" i="5"/>
  <c r="D205" i="5"/>
  <c r="E211" i="5"/>
  <c r="D177" i="5"/>
  <c r="E180" i="5"/>
  <c r="D163" i="5"/>
  <c r="K68" i="1"/>
  <c r="R88" i="1"/>
  <c r="R80" i="1"/>
  <c r="D101" i="5"/>
  <c r="D45" i="5"/>
  <c r="D19" i="5"/>
  <c r="K27" i="1"/>
  <c r="K14" i="1"/>
  <c r="K94" i="1"/>
  <c r="R148" i="1"/>
  <c r="R199" i="1"/>
  <c r="D212" i="5"/>
  <c r="D142" i="5"/>
  <c r="D63" i="5"/>
  <c r="D38" i="5"/>
  <c r="K30" i="1"/>
  <c r="K24" i="1"/>
  <c r="K15" i="1"/>
  <c r="K50" i="1"/>
  <c r="K52" i="1"/>
  <c r="K71" i="1"/>
  <c r="K89" i="1"/>
  <c r="AU79" i="1"/>
  <c r="K29" i="1"/>
  <c r="K22" i="1"/>
  <c r="K80" i="1"/>
  <c r="R100" i="1"/>
  <c r="R77" i="1"/>
  <c r="D147" i="5"/>
  <c r="K20" i="1"/>
  <c r="K262" i="1"/>
  <c r="D116" i="5"/>
  <c r="E121" i="5"/>
  <c r="D66" i="5"/>
  <c r="K37" i="1"/>
  <c r="K61" i="1"/>
  <c r="K91" i="1"/>
  <c r="R90" i="1"/>
  <c r="K186" i="1"/>
  <c r="AU251" i="1"/>
  <c r="AV252" i="1"/>
  <c r="AU104" i="1"/>
  <c r="K162" i="1"/>
  <c r="AU258" i="1"/>
  <c r="K257" i="1"/>
  <c r="AU82" i="1"/>
  <c r="AV83" i="1"/>
  <c r="AU84" i="1"/>
  <c r="R164" i="1"/>
  <c r="R153" i="1"/>
  <c r="AU263" i="1"/>
  <c r="K251" i="1"/>
  <c r="CQ78" i="1"/>
  <c r="CQ79" i="1"/>
  <c r="AU81" i="1"/>
  <c r="EB88" i="1"/>
  <c r="CQ204" i="1"/>
  <c r="CS204" i="1"/>
  <c r="CQ203" i="1"/>
  <c r="CS203" i="1"/>
  <c r="K190" i="1"/>
  <c r="K250" i="1"/>
  <c r="AU221" i="1"/>
  <c r="K218" i="1"/>
  <c r="EB100" i="1"/>
  <c r="R168" i="1"/>
  <c r="R156" i="1"/>
  <c r="R154" i="1"/>
  <c r="K146" i="1"/>
  <c r="AU145" i="1"/>
  <c r="K203" i="1"/>
  <c r="K196" i="1"/>
  <c r="K264" i="1"/>
  <c r="K261" i="1"/>
  <c r="AU255" i="1"/>
  <c r="AV255" i="1"/>
  <c r="R159" i="1"/>
  <c r="AU152" i="1"/>
  <c r="R150" i="1"/>
  <c r="AU149" i="1"/>
  <c r="K149" i="1"/>
  <c r="AU200" i="1"/>
  <c r="K192" i="1"/>
  <c r="K189" i="1"/>
  <c r="CQ91" i="1"/>
  <c r="CQ85" i="1"/>
  <c r="CQ201" i="1"/>
  <c r="CS201" i="1"/>
  <c r="AU197" i="1"/>
  <c r="AU190" i="1"/>
  <c r="AU267" i="1"/>
  <c r="K272" i="1"/>
  <c r="AU189" i="1"/>
  <c r="AU266" i="1"/>
  <c r="AV266" i="1"/>
  <c r="K271" i="1"/>
  <c r="AU271" i="1"/>
  <c r="AV272" i="1"/>
  <c r="CQ103" i="1"/>
  <c r="CQ83" i="1"/>
  <c r="AU186" i="1"/>
  <c r="K270" i="1"/>
  <c r="AU270" i="1"/>
  <c r="AV271" i="1"/>
  <c r="CQ105" i="1"/>
  <c r="CQ94" i="1"/>
  <c r="CQ89" i="1"/>
  <c r="AU265" i="1"/>
  <c r="CQ267" i="1"/>
  <c r="CQ93" i="1"/>
  <c r="AU269" i="1"/>
  <c r="R271" i="1"/>
  <c r="AU264" i="1"/>
  <c r="AV265" i="1"/>
  <c r="AU268" i="1"/>
  <c r="K273" i="1"/>
  <c r="E125" i="5"/>
  <c r="E127" i="5"/>
  <c r="E126" i="5"/>
  <c r="D34" i="5"/>
  <c r="D33" i="5"/>
  <c r="E102" i="5"/>
  <c r="E90" i="5"/>
  <c r="E89" i="5"/>
  <c r="E91" i="5"/>
  <c r="E136" i="5"/>
  <c r="E135" i="5"/>
  <c r="E134" i="5"/>
  <c r="E87" i="5"/>
  <c r="E82" i="5"/>
  <c r="E83" i="5"/>
  <c r="E55" i="5"/>
  <c r="E205" i="5"/>
  <c r="E49" i="5"/>
  <c r="E54" i="5"/>
  <c r="E159" i="5"/>
  <c r="E158" i="5"/>
  <c r="E228" i="5"/>
  <c r="E226" i="5"/>
  <c r="E227" i="5"/>
  <c r="R193" i="1"/>
  <c r="R177" i="1"/>
  <c r="CB78" i="1"/>
  <c r="CA78" i="1"/>
  <c r="BW108" i="1"/>
  <c r="BW106" i="1"/>
  <c r="BW107" i="1"/>
  <c r="CB107" i="1"/>
  <c r="E94" i="5"/>
  <c r="D171" i="5"/>
  <c r="D170" i="5"/>
  <c r="R101" i="1"/>
  <c r="E57" i="5"/>
  <c r="E139" i="5"/>
  <c r="D219" i="5"/>
  <c r="D218" i="5"/>
  <c r="D182" i="5"/>
  <c r="D181" i="5"/>
  <c r="K77" i="1"/>
  <c r="E93" i="5"/>
  <c r="E113" i="5"/>
  <c r="E201" i="5"/>
  <c r="D188" i="5"/>
  <c r="D21" i="5"/>
  <c r="D22" i="5"/>
  <c r="CB91" i="1"/>
  <c r="CA91" i="1"/>
  <c r="D193" i="5"/>
  <c r="D194" i="5"/>
  <c r="EB84" i="1"/>
  <c r="R149" i="1"/>
  <c r="D150" i="5"/>
  <c r="D151" i="5"/>
  <c r="D61" i="5"/>
  <c r="D62" i="5"/>
  <c r="D13" i="5"/>
  <c r="K65" i="1"/>
  <c r="D74" i="5"/>
  <c r="D75" i="5"/>
  <c r="AU234" i="1"/>
  <c r="AV235" i="1"/>
  <c r="K238" i="1"/>
  <c r="CQ278" i="1"/>
  <c r="K229" i="1"/>
  <c r="CQ92" i="1"/>
  <c r="AU185" i="1"/>
  <c r="AU228" i="1"/>
  <c r="AU194" i="1"/>
  <c r="CQ246" i="1"/>
  <c r="CQ96" i="1"/>
  <c r="CQ88" i="1"/>
  <c r="AU193" i="1"/>
  <c r="CP223" i="1"/>
  <c r="CQ223" i="1"/>
  <c r="CQ222" i="1"/>
  <c r="CS222" i="1"/>
  <c r="CT222" i="1"/>
  <c r="CQ217" i="1"/>
  <c r="CS217" i="1"/>
  <c r="CT217" i="1"/>
  <c r="BH92" i="1"/>
  <c r="ED213" i="1"/>
  <c r="CE143" i="1"/>
  <c r="ED161" i="1"/>
  <c r="E98" i="5"/>
  <c r="E95" i="5"/>
  <c r="E138" i="5"/>
  <c r="E101" i="5"/>
  <c r="E129" i="5"/>
  <c r="E20" i="5"/>
  <c r="E52" i="5"/>
  <c r="E13" i="5"/>
  <c r="E56" i="5"/>
  <c r="E204" i="5"/>
  <c r="E130" i="5"/>
  <c r="E116" i="5"/>
  <c r="E213" i="5"/>
  <c r="E202" i="5"/>
  <c r="E86" i="5"/>
  <c r="E131" i="5"/>
  <c r="E97" i="5"/>
  <c r="E51" i="5"/>
  <c r="E203" i="5"/>
  <c r="E128" i="5"/>
  <c r="E124" i="5"/>
  <c r="E96" i="5"/>
  <c r="E53" i="5"/>
  <c r="E137" i="5"/>
  <c r="E100" i="5"/>
  <c r="E70" i="5"/>
  <c r="ED250" i="1"/>
  <c r="E164" i="5"/>
  <c r="E168" i="5"/>
  <c r="E73" i="5"/>
  <c r="E59" i="5"/>
  <c r="E133" i="5"/>
  <c r="E141" i="5"/>
  <c r="E167" i="5"/>
  <c r="E165" i="5"/>
  <c r="E140" i="5"/>
  <c r="BH104" i="1"/>
  <c r="E132" i="5"/>
  <c r="E210" i="5"/>
  <c r="BH88" i="1"/>
  <c r="E48" i="5"/>
  <c r="E208" i="5"/>
  <c r="E111" i="5"/>
  <c r="E109" i="5"/>
  <c r="E64" i="5"/>
  <c r="E106" i="5"/>
  <c r="E179" i="5"/>
  <c r="E214" i="5"/>
  <c r="ED258" i="1"/>
  <c r="BH100" i="1"/>
  <c r="E42" i="5"/>
  <c r="E44" i="5"/>
  <c r="E41" i="5"/>
  <c r="E43" i="5"/>
  <c r="E209" i="5"/>
  <c r="E206" i="5"/>
  <c r="E169" i="5"/>
  <c r="E163" i="5"/>
  <c r="E108" i="5"/>
  <c r="E178" i="5"/>
  <c r="E216" i="5"/>
  <c r="E215" i="5"/>
  <c r="E31" i="5"/>
  <c r="E46" i="5"/>
  <c r="E69" i="5"/>
  <c r="E146" i="5"/>
  <c r="E147" i="5"/>
  <c r="E148" i="5"/>
  <c r="E143" i="5"/>
  <c r="E145" i="5"/>
  <c r="E144" i="5"/>
  <c r="E105" i="5"/>
  <c r="E60" i="5"/>
  <c r="E72" i="5"/>
  <c r="E166" i="5"/>
  <c r="E45" i="5"/>
  <c r="E84" i="5"/>
  <c r="E85" i="5"/>
  <c r="E212" i="5"/>
  <c r="E32" i="5"/>
  <c r="E182" i="5"/>
  <c r="E62" i="5"/>
  <c r="BH86" i="1"/>
  <c r="E122" i="5"/>
  <c r="E207" i="5"/>
  <c r="E142" i="5"/>
  <c r="ED229" i="1"/>
  <c r="E29" i="5"/>
  <c r="E33" i="5"/>
  <c r="E217" i="5"/>
  <c r="E58" i="5"/>
  <c r="BH96" i="1"/>
  <c r="E47" i="5"/>
  <c r="E50" i="5"/>
  <c r="E117" i="5"/>
  <c r="E120" i="5"/>
  <c r="E118" i="5"/>
  <c r="E114" i="5"/>
  <c r="E115" i="5"/>
  <c r="E119" i="5"/>
  <c r="E183" i="5"/>
  <c r="E30" i="5"/>
  <c r="E107" i="5"/>
  <c r="E35" i="5"/>
  <c r="E104" i="5"/>
  <c r="E103" i="5"/>
  <c r="E160" i="5"/>
  <c r="E161" i="5"/>
  <c r="E149" i="5"/>
  <c r="E99" i="5"/>
  <c r="E71" i="5"/>
  <c r="E75" i="5"/>
  <c r="E78" i="5"/>
  <c r="E80" i="5"/>
  <c r="E77" i="5"/>
  <c r="E74" i="5"/>
  <c r="E76" i="5"/>
  <c r="E79" i="5"/>
  <c r="BH84" i="1"/>
  <c r="E200" i="5"/>
  <c r="E27" i="5"/>
  <c r="E23" i="5"/>
  <c r="E26" i="5"/>
  <c r="E24" i="5"/>
  <c r="E22" i="5"/>
  <c r="E21" i="5"/>
  <c r="E25" i="5"/>
  <c r="E225" i="5"/>
  <c r="E65" i="5"/>
  <c r="BH82" i="1"/>
  <c r="BH90" i="1"/>
  <c r="E197" i="5"/>
  <c r="E196" i="5"/>
  <c r="E199" i="5"/>
  <c r="E198" i="5"/>
  <c r="E195" i="5"/>
  <c r="E192" i="5"/>
  <c r="E193" i="5"/>
  <c r="E189" i="5"/>
  <c r="E190" i="5"/>
  <c r="E194" i="5"/>
  <c r="E191" i="5"/>
  <c r="E38" i="5"/>
  <c r="E18" i="5"/>
  <c r="E19" i="5"/>
  <c r="E17" i="5"/>
  <c r="E219" i="5"/>
  <c r="E223" i="5"/>
  <c r="E220" i="5"/>
  <c r="E221" i="5"/>
  <c r="E222" i="5"/>
  <c r="E224" i="5"/>
  <c r="E218" i="5"/>
  <c r="E68" i="5"/>
  <c r="E16" i="5"/>
  <c r="E67" i="5"/>
  <c r="E66" i="5"/>
  <c r="E174" i="5"/>
  <c r="E173" i="5"/>
  <c r="E176" i="5"/>
  <c r="E175" i="5"/>
  <c r="E171" i="5"/>
  <c r="E170" i="5"/>
  <c r="E172" i="5"/>
  <c r="E15" i="5"/>
  <c r="E63" i="5"/>
  <c r="E157" i="5"/>
  <c r="E187" i="5"/>
  <c r="E184" i="5"/>
  <c r="E185" i="5"/>
  <c r="E186" i="5"/>
  <c r="E177" i="5"/>
  <c r="E61" i="5"/>
  <c r="E28" i="5"/>
  <c r="E40" i="5"/>
  <c r="G8" i="19"/>
  <c r="E81" i="5"/>
  <c r="E152" i="5"/>
  <c r="E150" i="5"/>
  <c r="E156" i="5"/>
  <c r="E151" i="5"/>
  <c r="E153" i="5"/>
  <c r="E155" i="5"/>
  <c r="E154" i="5"/>
  <c r="E36" i="5"/>
  <c r="E188" i="5"/>
  <c r="E181" i="5"/>
  <c r="E14" i="5"/>
  <c r="E34" i="5"/>
  <c r="E37" i="5"/>
  <c r="E39" i="5"/>
  <c r="AQ141" i="10"/>
  <c r="AY139" i="10"/>
  <c r="AZ139" i="10"/>
  <c r="AT137" i="10"/>
  <c r="T156" i="10"/>
  <c r="AQ137" i="10"/>
  <c r="AQ142" i="10"/>
  <c r="AV144" i="10"/>
  <c r="AX144" i="10"/>
  <c r="AV141" i="10"/>
  <c r="AX141" i="10"/>
  <c r="AY156" i="10"/>
  <c r="AZ156" i="10"/>
  <c r="DH96" i="1"/>
  <c r="CU96" i="1"/>
  <c r="DT268" i="1"/>
  <c r="DU154" i="1"/>
  <c r="DT155" i="1"/>
  <c r="DU181" i="1"/>
  <c r="DU361" i="1"/>
  <c r="EC213" i="1"/>
  <c r="EE213" i="1"/>
  <c r="EC218" i="1"/>
  <c r="EE218" i="1"/>
  <c r="DH21" i="1"/>
  <c r="CU21" i="1"/>
  <c r="CU81" i="1"/>
  <c r="CU87" i="1"/>
  <c r="DH87" i="1"/>
  <c r="CU34" i="1"/>
  <c r="DH34" i="1"/>
  <c r="CX13" i="1"/>
  <c r="BE266" i="1"/>
  <c r="BH266" i="1"/>
  <c r="DH89" i="1"/>
  <c r="CU89" i="1"/>
  <c r="CS89" i="1"/>
  <c r="CT89" i="1"/>
  <c r="DC272" i="1"/>
  <c r="E10" i="1"/>
  <c r="G10" i="1"/>
  <c r="D12" i="1"/>
  <c r="D13" i="1"/>
  <c r="D14" i="1"/>
  <c r="EC250" i="1"/>
  <c r="EE250" i="1"/>
  <c r="DH145" i="1"/>
  <c r="DL145" i="1"/>
  <c r="EC266" i="1"/>
  <c r="EE266" i="1"/>
  <c r="CU159" i="1"/>
  <c r="DH159" i="1"/>
  <c r="CU249" i="1"/>
  <c r="CU162" i="1"/>
  <c r="CU151" i="1"/>
  <c r="DH151" i="1"/>
  <c r="CU93" i="1"/>
  <c r="DH93" i="1"/>
  <c r="BI352" i="1"/>
  <c r="CU97" i="1"/>
  <c r="CA296" i="1"/>
  <c r="CA284" i="1"/>
  <c r="CG283" i="1"/>
  <c r="CI283" i="1"/>
  <c r="CA315" i="1"/>
  <c r="CI326" i="1"/>
  <c r="CI315" i="1"/>
  <c r="CA303" i="1"/>
  <c r="CA301" i="1"/>
  <c r="BI360" i="1"/>
  <c r="CQ313" i="1"/>
  <c r="CS313" i="1"/>
  <c r="CA335" i="1"/>
  <c r="CA321" i="1"/>
  <c r="CI280" i="1"/>
  <c r="CA327" i="1"/>
  <c r="CA323" i="1"/>
  <c r="CI335" i="1"/>
  <c r="BH183" i="1"/>
  <c r="CA351" i="1"/>
  <c r="DH270" i="1"/>
  <c r="ED203" i="1"/>
  <c r="BH44" i="1"/>
  <c r="BH11" i="1"/>
  <c r="BH181" i="1"/>
  <c r="EC228" i="1"/>
  <c r="EE228" i="1"/>
  <c r="ED202" i="1"/>
  <c r="EB351" i="1"/>
  <c r="DH238" i="1"/>
  <c r="EC229" i="1"/>
  <c r="EE229" i="1"/>
  <c r="ED214" i="1"/>
  <c r="BH22" i="1"/>
  <c r="ED264" i="1"/>
  <c r="BH28" i="1"/>
  <c r="DT294" i="1"/>
  <c r="CA359" i="1"/>
  <c r="DH165" i="1"/>
  <c r="DU365" i="1"/>
  <c r="BH193" i="1"/>
  <c r="BH233" i="1"/>
  <c r="AU359" i="1"/>
  <c r="DH237" i="1"/>
  <c r="CU171" i="1"/>
  <c r="DU8" i="1"/>
  <c r="ED249" i="1"/>
  <c r="R332" i="1"/>
  <c r="BH187" i="1"/>
  <c r="BH217" i="1"/>
  <c r="CU157" i="1"/>
  <c r="BH52" i="1"/>
  <c r="BH185" i="1"/>
  <c r="ED149" i="1"/>
  <c r="BI245" i="1"/>
  <c r="BH101" i="1"/>
  <c r="CA159" i="1"/>
  <c r="BH18" i="1"/>
  <c r="BH36" i="1"/>
  <c r="BI359" i="1"/>
  <c r="DT66" i="1"/>
  <c r="BH209" i="1"/>
  <c r="BI258" i="1"/>
  <c r="BI161" i="1"/>
  <c r="Y314" i="1"/>
  <c r="BI367" i="1"/>
  <c r="CA283" i="1"/>
  <c r="BH77" i="1"/>
  <c r="DT82" i="1"/>
  <c r="BI256" i="1"/>
  <c r="BI254" i="1"/>
  <c r="BH71" i="1"/>
  <c r="BH51" i="1"/>
  <c r="CA291" i="1"/>
  <c r="BH85" i="1"/>
  <c r="BH27" i="1"/>
  <c r="BH43" i="1"/>
  <c r="ED18" i="1"/>
  <c r="EC237" i="1"/>
  <c r="EE237" i="1"/>
  <c r="BI252" i="1"/>
  <c r="BI62" i="1"/>
  <c r="BH62" i="1"/>
  <c r="EC253" i="1"/>
  <c r="EE253" i="1"/>
  <c r="CU92" i="1"/>
  <c r="DH88" i="1"/>
  <c r="CU88" i="1"/>
  <c r="DH84" i="1"/>
  <c r="CU84" i="1"/>
  <c r="BI15" i="1"/>
  <c r="BH15" i="1"/>
  <c r="DH91" i="1"/>
  <c r="CU91" i="1"/>
  <c r="CU83" i="1"/>
  <c r="CU79" i="1"/>
  <c r="DH79" i="1"/>
  <c r="CA337" i="1"/>
  <c r="CI325" i="1"/>
  <c r="ED188" i="1"/>
  <c r="ED164" i="1"/>
  <c r="EC163" i="1"/>
  <c r="EE163" i="1"/>
  <c r="ED156" i="1"/>
  <c r="EC156" i="1"/>
  <c r="EE156" i="1"/>
  <c r="BI358" i="1"/>
  <c r="BH358" i="1"/>
  <c r="CB356" i="1"/>
  <c r="CA356" i="1"/>
  <c r="BI228" i="1"/>
  <c r="BH228" i="1"/>
  <c r="BH220" i="1"/>
  <c r="CA294" i="1"/>
  <c r="DD314" i="1"/>
  <c r="DE314" i="1"/>
  <c r="EC221" i="1"/>
  <c r="EE221" i="1"/>
  <c r="ED221" i="1"/>
  <c r="BQ9" i="1"/>
  <c r="BP9" i="1"/>
  <c r="EC263" i="1"/>
  <c r="EE263" i="1"/>
  <c r="EC248" i="1"/>
  <c r="EE248" i="1"/>
  <c r="ED248" i="1"/>
  <c r="BH244" i="1"/>
  <c r="BI244" i="1"/>
  <c r="CU154" i="1"/>
  <c r="DH154" i="1"/>
  <c r="DT83" i="1"/>
  <c r="DU334" i="1"/>
  <c r="DT334" i="1"/>
  <c r="DU338" i="1"/>
  <c r="BI46" i="1"/>
  <c r="BH46" i="1"/>
  <c r="CU36" i="1"/>
  <c r="DH36" i="1"/>
  <c r="BE168" i="1"/>
  <c r="BH168" i="1"/>
  <c r="BE169" i="1"/>
  <c r="ED247" i="1"/>
  <c r="EC236" i="1"/>
  <c r="EE236" i="1"/>
  <c r="EC220" i="1"/>
  <c r="EE220" i="1"/>
  <c r="AU318" i="1"/>
  <c r="R351" i="1"/>
  <c r="CU150" i="1"/>
  <c r="BQ10" i="1"/>
  <c r="AV171" i="1"/>
  <c r="DT64" i="1"/>
  <c r="DU69" i="1"/>
  <c r="DU72" i="1"/>
  <c r="DU326" i="1"/>
  <c r="EC227" i="1"/>
  <c r="EE227" i="1"/>
  <c r="ED227" i="1"/>
  <c r="EC201" i="1"/>
  <c r="EE201" i="1"/>
  <c r="ED201" i="1"/>
  <c r="ED185" i="1"/>
  <c r="EC185" i="1"/>
  <c r="EE185" i="1"/>
  <c r="ED160" i="1"/>
  <c r="EC160" i="1"/>
  <c r="EE160" i="1"/>
  <c r="CA365" i="1"/>
  <c r="BI99" i="1"/>
  <c r="BH99" i="1"/>
  <c r="BI91" i="1"/>
  <c r="BI61" i="1"/>
  <c r="BH61" i="1"/>
  <c r="DU31" i="1"/>
  <c r="DU22" i="1"/>
  <c r="BI234" i="1"/>
  <c r="BH234" i="1"/>
  <c r="BI226" i="1"/>
  <c r="BH226" i="1"/>
  <c r="BI278" i="1"/>
  <c r="CI297" i="1"/>
  <c r="CA285" i="1"/>
  <c r="DH152" i="1"/>
  <c r="BH145" i="1"/>
  <c r="BI145" i="1"/>
  <c r="CA290" i="1"/>
  <c r="DU239" i="1"/>
  <c r="DU166" i="1"/>
  <c r="BH270" i="1"/>
  <c r="BH155" i="1"/>
  <c r="BI155" i="1"/>
  <c r="ED194" i="1"/>
  <c r="ED187" i="1"/>
  <c r="ED168" i="1"/>
  <c r="ED154" i="1"/>
  <c r="EB367" i="1"/>
  <c r="ED367" i="1"/>
  <c r="EB355" i="1"/>
  <c r="EC320" i="1"/>
  <c r="EE320" i="1"/>
  <c r="EC262" i="1"/>
  <c r="EE262" i="1"/>
  <c r="BI198" i="1"/>
  <c r="CS215" i="1"/>
  <c r="CT215" i="1"/>
  <c r="DT154" i="1"/>
  <c r="BI273" i="1"/>
  <c r="EC222" i="1"/>
  <c r="EE222" i="1"/>
  <c r="EC215" i="1"/>
  <c r="EE215" i="1"/>
  <c r="ED256" i="1"/>
  <c r="DT104" i="1"/>
  <c r="CQ270" i="1"/>
  <c r="CQ269" i="1"/>
  <c r="DT52" i="1"/>
  <c r="BH231" i="1"/>
  <c r="DH168" i="1"/>
  <c r="EC265" i="1"/>
  <c r="EE265" i="1"/>
  <c r="DH245" i="1"/>
  <c r="CU213" i="1"/>
  <c r="CS362" i="1"/>
  <c r="CU170" i="1"/>
  <c r="AV219" i="1"/>
  <c r="BH225" i="1"/>
  <c r="EC196" i="1"/>
  <c r="EE196" i="1"/>
  <c r="DU342" i="1"/>
  <c r="BH223" i="1"/>
  <c r="ED228" i="1"/>
  <c r="CU190" i="1"/>
  <c r="BH249" i="1"/>
  <c r="CU147" i="1"/>
  <c r="BI167" i="1"/>
  <c r="CS286" i="1"/>
  <c r="AK307" i="1"/>
  <c r="EC186" i="1"/>
  <c r="EE186" i="1"/>
  <c r="ED169" i="1"/>
  <c r="ED162" i="1"/>
  <c r="ED148" i="1"/>
  <c r="EB368" i="1"/>
  <c r="EB364" i="1"/>
  <c r="ED364" i="1"/>
  <c r="EB356" i="1"/>
  <c r="ED356" i="1"/>
  <c r="EB352" i="1"/>
  <c r="EB348" i="1"/>
  <c r="AU368" i="1"/>
  <c r="CA367" i="1"/>
  <c r="BI68" i="1"/>
  <c r="CU33" i="1"/>
  <c r="DH250" i="1"/>
  <c r="EE304" i="1"/>
  <c r="CI305" i="1"/>
  <c r="CI296" i="1"/>
  <c r="CI323" i="1"/>
  <c r="ED212" i="1"/>
  <c r="EC212" i="1"/>
  <c r="EE212" i="1"/>
  <c r="EC202" i="1"/>
  <c r="EE202" i="1"/>
  <c r="EC203" i="1"/>
  <c r="EE203" i="1"/>
  <c r="ED180" i="1"/>
  <c r="EC155" i="1"/>
  <c r="EE155" i="1"/>
  <c r="ED155" i="1"/>
  <c r="CA364" i="1"/>
  <c r="DH105" i="1"/>
  <c r="CU105" i="1"/>
  <c r="CU149" i="1"/>
  <c r="DH149" i="1"/>
  <c r="ED193" i="1"/>
  <c r="EC193" i="1"/>
  <c r="EE193" i="1"/>
  <c r="CI302" i="1"/>
  <c r="BH363" i="1"/>
  <c r="EC169" i="1"/>
  <c r="EE169" i="1"/>
  <c r="ED170" i="1"/>
  <c r="DT198" i="1"/>
  <c r="DU197" i="1"/>
  <c r="CU158" i="1"/>
  <c r="DH158" i="1"/>
  <c r="BH151" i="1"/>
  <c r="BI151" i="1"/>
  <c r="CU163" i="1"/>
  <c r="DH163" i="1"/>
  <c r="BH147" i="1"/>
  <c r="BI147" i="1"/>
  <c r="EC168" i="1"/>
  <c r="EE168" i="1"/>
  <c r="DU53" i="1"/>
  <c r="DU91" i="1"/>
  <c r="DT91" i="1"/>
  <c r="EC258" i="1"/>
  <c r="EE258" i="1"/>
  <c r="BI269" i="1"/>
  <c r="CU173" i="1"/>
  <c r="DH173" i="1"/>
  <c r="BH171" i="1"/>
  <c r="BI171" i="1"/>
  <c r="ED219" i="1"/>
  <c r="ED195" i="1"/>
  <c r="DU37" i="1"/>
  <c r="EC257" i="1"/>
  <c r="EE257" i="1"/>
  <c r="ED257" i="1"/>
  <c r="EC195" i="1"/>
  <c r="EE195" i="1"/>
  <c r="ED220" i="1"/>
  <c r="ED186" i="1"/>
  <c r="ED163" i="1"/>
  <c r="DT51" i="1"/>
  <c r="BI50" i="1"/>
  <c r="BH50" i="1"/>
  <c r="DU236" i="1"/>
  <c r="ED320" i="1"/>
  <c r="DU50" i="1"/>
  <c r="BI214" i="1"/>
  <c r="BH214" i="1"/>
  <c r="BI173" i="1"/>
  <c r="CA333" i="1"/>
  <c r="BZ334" i="1"/>
  <c r="BX334" i="1"/>
  <c r="BY334" i="1"/>
  <c r="BI20" i="1"/>
  <c r="BI12" i="1"/>
  <c r="DL8" i="1"/>
  <c r="DK8" i="1"/>
  <c r="BZ305" i="1"/>
  <c r="BX305" i="1"/>
  <c r="BY305" i="1"/>
  <c r="CI304" i="1"/>
  <c r="AU155" i="1"/>
  <c r="BE204" i="1"/>
  <c r="BH204" i="1"/>
  <c r="BI33" i="1"/>
  <c r="BH33" i="1"/>
  <c r="BH253" i="1"/>
  <c r="BH162" i="1"/>
  <c r="BI162" i="1"/>
  <c r="BE143" i="1"/>
  <c r="BI143" i="1"/>
  <c r="BE144" i="1"/>
  <c r="DU29" i="1"/>
  <c r="BI221" i="1"/>
  <c r="BI56" i="1"/>
  <c r="BH56" i="1"/>
  <c r="BI48" i="1"/>
  <c r="BH48" i="1"/>
  <c r="BH261" i="1"/>
  <c r="BI261" i="1"/>
  <c r="BI25" i="1"/>
  <c r="BH25" i="1"/>
  <c r="BI19" i="1"/>
  <c r="BH19" i="1"/>
  <c r="EC261" i="1"/>
  <c r="EE261" i="1"/>
  <c r="EC187" i="1"/>
  <c r="EE187" i="1"/>
  <c r="EC170" i="1"/>
  <c r="EE170" i="1"/>
  <c r="EC149" i="1"/>
  <c r="EE149" i="1"/>
  <c r="EC272" i="1"/>
  <c r="EE272" i="1"/>
  <c r="EC264" i="1"/>
  <c r="EE264" i="1"/>
  <c r="EE252" i="1"/>
  <c r="DT319" i="1"/>
  <c r="DT331" i="1"/>
  <c r="EC154" i="1"/>
  <c r="EE154" i="1"/>
  <c r="CU99" i="1"/>
  <c r="EC256" i="1"/>
  <c r="EE256" i="1"/>
  <c r="BE166" i="1"/>
  <c r="CA317" i="1"/>
  <c r="EC93" i="1"/>
  <c r="EE93" i="1"/>
  <c r="AV25" i="1"/>
  <c r="R353" i="1"/>
  <c r="DH259" i="1"/>
  <c r="BZ308" i="1"/>
  <c r="BX308" i="1"/>
  <c r="BY308" i="1"/>
  <c r="AV96" i="1"/>
  <c r="CS257" i="1"/>
  <c r="CT257" i="1"/>
  <c r="EC247" i="1"/>
  <c r="EE247" i="1"/>
  <c r="BZ333" i="1"/>
  <c r="BX333" i="1"/>
  <c r="BY333" i="1"/>
  <c r="BZ313" i="1"/>
  <c r="BX313" i="1"/>
  <c r="BY313" i="1"/>
  <c r="BI49" i="1"/>
  <c r="BH49" i="1"/>
  <c r="DH80" i="1"/>
  <c r="CU80" i="1"/>
  <c r="BH78" i="1"/>
  <c r="BI54" i="1"/>
  <c r="BH54" i="1"/>
  <c r="AV273" i="1"/>
  <c r="BH81" i="1"/>
  <c r="DU285" i="1"/>
  <c r="DU292" i="1"/>
  <c r="DT48" i="1"/>
  <c r="EC60" i="1"/>
  <c r="EE60" i="1"/>
  <c r="EC80" i="1"/>
  <c r="EE80" i="1"/>
  <c r="DU190" i="1"/>
  <c r="BI235" i="1"/>
  <c r="DH269" i="1"/>
  <c r="CU269" i="1"/>
  <c r="CA287" i="1"/>
  <c r="BZ279" i="1"/>
  <c r="BX279" i="1"/>
  <c r="BY279" i="1"/>
  <c r="BI251" i="1"/>
  <c r="EC90" i="1"/>
  <c r="EE90" i="1"/>
  <c r="DU167" i="1"/>
  <c r="DU162" i="1"/>
  <c r="EC235" i="1"/>
  <c r="EE235" i="1"/>
  <c r="ED235" i="1"/>
  <c r="ED236" i="1"/>
  <c r="ED218" i="1"/>
  <c r="ED147" i="1"/>
  <c r="BH192" i="1"/>
  <c r="BH160" i="1"/>
  <c r="BI160" i="1"/>
  <c r="BH156" i="1"/>
  <c r="BI156" i="1"/>
  <c r="DU234" i="1"/>
  <c r="DH193" i="1"/>
  <c r="BZ291" i="1"/>
  <c r="BX291" i="1"/>
  <c r="BY291" i="1"/>
  <c r="DU304" i="1"/>
  <c r="DT18" i="1"/>
  <c r="BI218" i="1"/>
  <c r="BH218" i="1"/>
  <c r="BH199" i="1"/>
  <c r="CU35" i="1"/>
  <c r="CS228" i="1"/>
  <c r="CS230" i="1"/>
  <c r="CD246" i="1"/>
  <c r="CF246" i="1"/>
  <c r="BH170" i="1"/>
  <c r="BI215" i="1"/>
  <c r="BH215" i="1"/>
  <c r="BI179" i="1"/>
  <c r="BH179" i="1"/>
  <c r="BH177" i="1"/>
  <c r="BH268" i="1"/>
  <c r="BI268" i="1"/>
  <c r="DU329" i="1"/>
  <c r="DU336" i="1"/>
  <c r="DU349" i="1"/>
  <c r="BI230" i="1"/>
  <c r="BH230" i="1"/>
  <c r="BI70" i="1"/>
  <c r="BH165" i="1"/>
  <c r="BI165" i="1"/>
  <c r="EC180" i="1"/>
  <c r="EE180" i="1"/>
  <c r="DH155" i="1"/>
  <c r="BZ304" i="1"/>
  <c r="BX304" i="1"/>
  <c r="BY304" i="1"/>
  <c r="AV47" i="1"/>
  <c r="AU363" i="1"/>
  <c r="EC214" i="1"/>
  <c r="EE214" i="1"/>
  <c r="EC204" i="1"/>
  <c r="EE204" i="1"/>
  <c r="EC178" i="1"/>
  <c r="EE178" i="1"/>
  <c r="EC162" i="1"/>
  <c r="EE162" i="1"/>
  <c r="R357" i="1"/>
  <c r="CS254" i="1"/>
  <c r="CT254" i="1"/>
  <c r="R336" i="1"/>
  <c r="BI238" i="1"/>
  <c r="DU352" i="1"/>
  <c r="EC230" i="1"/>
  <c r="EE230" i="1"/>
  <c r="EC194" i="1"/>
  <c r="EE194" i="1"/>
  <c r="EC188" i="1"/>
  <c r="EE188" i="1"/>
  <c r="EC147" i="1"/>
  <c r="EE147" i="1"/>
  <c r="BZ307" i="1"/>
  <c r="BX307" i="1"/>
  <c r="BY307" i="1"/>
  <c r="DT245" i="1"/>
  <c r="DU244" i="1"/>
  <c r="DT244" i="1"/>
  <c r="DT90" i="1"/>
  <c r="DU89" i="1"/>
  <c r="DT89" i="1"/>
  <c r="CP224" i="1"/>
  <c r="CQ225" i="1"/>
  <c r="CS225" i="1"/>
  <c r="CT225" i="1"/>
  <c r="DU262" i="1"/>
  <c r="DU99" i="1"/>
  <c r="ED53" i="1"/>
  <c r="DT313" i="1"/>
  <c r="DU313" i="1"/>
  <c r="DT43" i="1"/>
  <c r="DT233" i="1"/>
  <c r="DU281" i="1"/>
  <c r="DT282" i="1"/>
  <c r="DT296" i="1"/>
  <c r="DU297" i="1"/>
  <c r="CQ325" i="1"/>
  <c r="DU301" i="1"/>
  <c r="BH153" i="1"/>
  <c r="BI153" i="1"/>
  <c r="DU327" i="1"/>
  <c r="DU335" i="1"/>
  <c r="BH229" i="1"/>
  <c r="BI229" i="1"/>
  <c r="CU160" i="1"/>
  <c r="DH160" i="1"/>
  <c r="EC171" i="1"/>
  <c r="EE171" i="1"/>
  <c r="BI227" i="1"/>
  <c r="BH222" i="1"/>
  <c r="BI222" i="1"/>
  <c r="EC148" i="1"/>
  <c r="EE148" i="1"/>
  <c r="CU166" i="1"/>
  <c r="DH166" i="1"/>
  <c r="BH172" i="1"/>
  <c r="BI172" i="1"/>
  <c r="BH271" i="1"/>
  <c r="BI271" i="1"/>
  <c r="EC269" i="1"/>
  <c r="EE269" i="1"/>
  <c r="EC219" i="1"/>
  <c r="EE219" i="1"/>
  <c r="BI211" i="1"/>
  <c r="BH211" i="1"/>
  <c r="BI191" i="1"/>
  <c r="BH191" i="1"/>
  <c r="DI148" i="1"/>
  <c r="DI149" i="1"/>
  <c r="DL147" i="1"/>
  <c r="CB362" i="1"/>
  <c r="CA362" i="1"/>
  <c r="CC144" i="1"/>
  <c r="CX12" i="1"/>
  <c r="BH152" i="1"/>
  <c r="BQ143" i="1"/>
  <c r="EB363" i="1"/>
  <c r="ED363" i="1"/>
  <c r="CX10" i="1"/>
  <c r="CX11" i="1"/>
  <c r="E9" i="1"/>
  <c r="EK9" i="1"/>
  <c r="DH153" i="1"/>
  <c r="DH172" i="1"/>
  <c r="DH169" i="1"/>
  <c r="CI317" i="1"/>
  <c r="CA271" i="1"/>
  <c r="CA289" i="1"/>
  <c r="CB350" i="1"/>
  <c r="CA350" i="1"/>
  <c r="DH95" i="1"/>
  <c r="CU95" i="1"/>
  <c r="EB359" i="1"/>
  <c r="CA297" i="1"/>
  <c r="CA325" i="1"/>
  <c r="CA306" i="1"/>
  <c r="CA313" i="1"/>
  <c r="BH365" i="1"/>
  <c r="BI365" i="1"/>
  <c r="BI361" i="1"/>
  <c r="BH361" i="1"/>
  <c r="BI313" i="1"/>
  <c r="CA307" i="1"/>
  <c r="CI307" i="1"/>
  <c r="CS354" i="1"/>
  <c r="BH349" i="1"/>
  <c r="BE279" i="1"/>
  <c r="DH291" i="1"/>
  <c r="BE298" i="1"/>
  <c r="EB295" i="1"/>
  <c r="CQ283" i="1"/>
  <c r="CS283" i="1"/>
  <c r="BE293" i="1"/>
  <c r="BE299" i="1"/>
  <c r="DT100" i="1"/>
  <c r="DT61" i="1"/>
  <c r="DU201" i="1"/>
  <c r="DU308" i="1"/>
  <c r="DT201" i="1"/>
  <c r="DT323" i="1"/>
  <c r="DU200" i="1"/>
  <c r="CT98" i="1"/>
  <c r="ED20" i="1"/>
  <c r="DU103" i="1"/>
  <c r="DT157" i="1"/>
  <c r="DU157" i="1"/>
  <c r="DT324" i="1"/>
  <c r="DU150" i="1"/>
  <c r="ED151" i="1"/>
  <c r="BI196" i="1"/>
  <c r="BH196" i="1"/>
  <c r="DT320" i="1"/>
  <c r="BH357" i="1"/>
  <c r="CT102" i="1"/>
  <c r="DU168" i="1"/>
  <c r="DT168" i="1"/>
  <c r="EC30" i="1"/>
  <c r="EE30" i="1"/>
  <c r="CB355" i="1"/>
  <c r="CA355" i="1"/>
  <c r="DT263" i="1"/>
  <c r="DT360" i="1"/>
  <c r="DU34" i="1"/>
  <c r="BI204" i="1"/>
  <c r="DT292" i="1"/>
  <c r="DT361" i="1"/>
  <c r="DT178" i="1"/>
  <c r="DH195" i="1"/>
  <c r="BI157" i="1"/>
  <c r="CS367" i="1"/>
  <c r="CQ284" i="1"/>
  <c r="CS284" i="1"/>
  <c r="CS245" i="1"/>
  <c r="BE300" i="1"/>
  <c r="BI260" i="1"/>
  <c r="ED272" i="1"/>
  <c r="CI329" i="1"/>
  <c r="BE291" i="1"/>
  <c r="ED94" i="1"/>
  <c r="ED30" i="1"/>
  <c r="R288" i="1"/>
  <c r="AU321" i="1"/>
  <c r="EC271" i="1"/>
  <c r="EE271" i="1"/>
  <c r="ED262" i="1"/>
  <c r="ED253" i="1"/>
  <c r="BE290" i="1"/>
  <c r="BE295" i="1"/>
  <c r="DU232" i="1"/>
  <c r="DU306" i="1"/>
  <c r="DU209" i="1"/>
  <c r="DT209" i="1"/>
  <c r="DU71" i="1"/>
  <c r="DT71" i="1"/>
  <c r="DT72" i="1"/>
  <c r="BI348" i="1"/>
  <c r="DF315" i="1"/>
  <c r="DD315" i="1"/>
  <c r="DE315" i="1"/>
  <c r="DU60" i="1"/>
  <c r="DT248" i="1"/>
  <c r="DF318" i="1"/>
  <c r="DD318" i="1"/>
  <c r="DE318" i="1"/>
  <c r="DU250" i="1"/>
  <c r="BP10" i="1"/>
  <c r="EC82" i="1"/>
  <c r="EE82" i="1"/>
  <c r="ED81" i="1"/>
  <c r="DU230" i="1"/>
  <c r="AV236" i="1"/>
  <c r="DT15" i="1"/>
  <c r="DU177" i="1"/>
  <c r="AV188" i="1"/>
  <c r="CV14" i="1"/>
  <c r="CV15" i="1"/>
  <c r="CX15" i="1"/>
  <c r="CW13" i="1"/>
  <c r="BP11" i="1"/>
  <c r="DT16" i="1"/>
  <c r="EB297" i="1"/>
  <c r="ED230" i="1"/>
  <c r="ED215" i="1"/>
  <c r="ED204" i="1"/>
  <c r="ED196" i="1"/>
  <c r="BI264" i="1"/>
  <c r="BI201" i="1"/>
  <c r="EC249" i="1"/>
  <c r="EE249" i="1"/>
  <c r="CI333" i="1"/>
  <c r="AV59" i="1"/>
  <c r="CQ323" i="1"/>
  <c r="DT156" i="1"/>
  <c r="DT321" i="1"/>
  <c r="R339" i="1"/>
  <c r="BH194" i="1"/>
  <c r="ED246" i="1"/>
  <c r="CS221" i="1"/>
  <c r="CT221" i="1"/>
  <c r="ED58" i="1"/>
  <c r="R278" i="1"/>
  <c r="ED178" i="1"/>
  <c r="CQ290" i="1"/>
  <c r="CU290" i="1"/>
  <c r="DC290" i="1"/>
  <c r="DH290" i="1"/>
  <c r="H214" i="5"/>
  <c r="H213" i="5"/>
  <c r="DF316" i="1"/>
  <c r="DD316" i="1"/>
  <c r="DE316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AV43" i="1"/>
  <c r="AV44" i="1"/>
  <c r="BO12" i="1"/>
  <c r="BO13" i="1"/>
  <c r="BQ13" i="1"/>
  <c r="DU25" i="1"/>
  <c r="AV9" i="1"/>
  <c r="AV8" i="1"/>
  <c r="EJ8" i="1"/>
  <c r="E11" i="1"/>
  <c r="AU298" i="1"/>
  <c r="AU287" i="1"/>
  <c r="R326" i="1"/>
  <c r="DT352" i="1"/>
  <c r="DU351" i="1"/>
  <c r="AU362" i="1"/>
  <c r="AK332" i="1"/>
  <c r="EC210" i="1"/>
  <c r="CS350" i="1"/>
  <c r="AU327" i="1"/>
  <c r="R280" i="1"/>
  <c r="R287" i="1"/>
  <c r="BE282" i="1"/>
  <c r="AU353" i="1"/>
  <c r="AU308" i="1"/>
  <c r="Y336" i="1"/>
  <c r="BI237" i="1"/>
  <c r="BH237" i="1"/>
  <c r="R367" i="1"/>
  <c r="BH262" i="1"/>
  <c r="BI262" i="1"/>
  <c r="EO343" i="1"/>
  <c r="EO348" i="1"/>
  <c r="EB303" i="1"/>
  <c r="EB293" i="1"/>
  <c r="EB279" i="1"/>
  <c r="BE301" i="1"/>
  <c r="CS353" i="1"/>
  <c r="EB288" i="1"/>
  <c r="ED289" i="1"/>
  <c r="BE306" i="1"/>
  <c r="BH306" i="1"/>
  <c r="BE283" i="1"/>
  <c r="DG144" i="1"/>
  <c r="DG145" i="1"/>
  <c r="EB283" i="1"/>
  <c r="EC284" i="1"/>
  <c r="EE284" i="1"/>
  <c r="BE287" i="1"/>
  <c r="H78" i="5"/>
  <c r="H188" i="5"/>
  <c r="H63" i="5"/>
  <c r="CI341" i="1"/>
  <c r="CA341" i="1"/>
  <c r="DF317" i="1"/>
  <c r="DD317" i="1"/>
  <c r="DE317" i="1"/>
  <c r="ED352" i="1"/>
  <c r="CB358" i="1"/>
  <c r="CA358" i="1"/>
  <c r="BI356" i="1"/>
  <c r="BH356" i="1"/>
  <c r="AK292" i="1"/>
  <c r="BH368" i="1"/>
  <c r="BI368" i="1"/>
  <c r="BH366" i="1"/>
  <c r="BI366" i="1"/>
  <c r="BH354" i="1"/>
  <c r="BI354" i="1"/>
  <c r="CS358" i="1"/>
  <c r="CS352" i="1"/>
  <c r="CA331" i="1"/>
  <c r="BH362" i="1"/>
  <c r="BI362" i="1"/>
  <c r="CS359" i="1"/>
  <c r="CA305" i="1"/>
  <c r="AU328" i="1"/>
  <c r="CS368" i="1"/>
  <c r="CA286" i="1"/>
  <c r="CI286" i="1"/>
  <c r="BH364" i="1"/>
  <c r="BI353" i="1"/>
  <c r="BH353" i="1"/>
  <c r="CA302" i="1"/>
  <c r="BH300" i="1"/>
  <c r="BI300" i="1"/>
  <c r="BE284" i="1"/>
  <c r="DC285" i="1"/>
  <c r="DH285" i="1"/>
  <c r="CA304" i="1"/>
  <c r="EB299" i="1"/>
  <c r="CA329" i="1"/>
  <c r="CU293" i="1"/>
  <c r="BH295" i="1"/>
  <c r="BE296" i="1"/>
  <c r="BE297" i="1"/>
  <c r="BE302" i="1"/>
  <c r="BF302" i="1"/>
  <c r="BE288" i="1"/>
  <c r="BE280" i="1"/>
  <c r="CI339" i="1"/>
  <c r="EB334" i="1"/>
  <c r="ED335" i="1"/>
  <c r="AU295" i="1"/>
  <c r="AU283" i="1"/>
  <c r="BI283" i="1"/>
  <c r="BI295" i="1"/>
  <c r="BI279" i="1"/>
  <c r="AV318" i="1"/>
  <c r="AU324" i="1"/>
  <c r="AU325" i="1"/>
  <c r="AV325" i="1"/>
  <c r="R298" i="1"/>
  <c r="R329" i="1"/>
  <c r="AK279" i="1"/>
  <c r="AK330" i="1"/>
  <c r="EB358" i="1"/>
  <c r="ED358" i="1"/>
  <c r="EB350" i="1"/>
  <c r="CS366" i="1"/>
  <c r="CS360" i="1"/>
  <c r="CS357" i="1"/>
  <c r="BH301" i="1"/>
  <c r="AU291" i="1"/>
  <c r="BH290" i="1"/>
  <c r="BI291" i="1"/>
  <c r="AU289" i="1"/>
  <c r="AU281" i="1"/>
  <c r="CQ301" i="1"/>
  <c r="CS301" i="1"/>
  <c r="CQ293" i="1"/>
  <c r="BE303" i="1"/>
  <c r="BH278" i="1"/>
  <c r="BE281" i="1"/>
  <c r="BF284" i="1"/>
  <c r="BF278" i="1"/>
  <c r="BF280" i="1"/>
  <c r="BF279" i="1"/>
  <c r="EB337" i="1"/>
  <c r="BI293" i="1"/>
  <c r="AU299" i="1"/>
  <c r="AU279" i="1"/>
  <c r="EB360" i="1"/>
  <c r="ED360" i="1"/>
  <c r="BH284" i="1"/>
  <c r="BI287" i="1"/>
  <c r="AU288" i="1"/>
  <c r="BE340" i="1"/>
  <c r="BH340" i="1"/>
  <c r="BI299" i="1"/>
  <c r="BH313" i="1"/>
  <c r="CS293" i="1"/>
  <c r="DT14" i="1"/>
  <c r="DT49" i="1"/>
  <c r="CS87" i="1"/>
  <c r="CT87" i="1"/>
  <c r="AV218" i="1"/>
  <c r="ED17" i="1"/>
  <c r="ED47" i="1"/>
  <c r="ED82" i="1"/>
  <c r="R300" i="1"/>
  <c r="BI318" i="1"/>
  <c r="BH318" i="1"/>
  <c r="BH143" i="1"/>
  <c r="DT33" i="1"/>
  <c r="DT30" i="1"/>
  <c r="AV10" i="1"/>
  <c r="AU323" i="1"/>
  <c r="AU338" i="1"/>
  <c r="R335" i="1"/>
  <c r="DT56" i="1"/>
  <c r="DT42" i="1"/>
  <c r="BX274" i="1"/>
  <c r="AV82" i="1"/>
  <c r="EC21" i="1"/>
  <c r="EE21" i="1"/>
  <c r="CS95" i="1"/>
  <c r="CT95" i="1"/>
  <c r="AV253" i="1"/>
  <c r="AV49" i="1"/>
  <c r="AV56" i="1"/>
  <c r="AV159" i="1"/>
  <c r="EC63" i="1"/>
  <c r="EE63" i="1"/>
  <c r="DT262" i="1"/>
  <c r="CD10" i="1"/>
  <c r="CF10" i="1"/>
  <c r="B7" i="15"/>
  <c r="EK10" i="1"/>
  <c r="G9" i="1"/>
  <c r="DU321" i="1"/>
  <c r="DT350" i="1"/>
  <c r="DU44" i="1"/>
  <c r="EC192" i="1"/>
  <c r="EE192" i="1"/>
  <c r="AV211" i="1"/>
  <c r="AV58" i="1"/>
  <c r="EC56" i="1"/>
  <c r="EE56" i="1"/>
  <c r="EC255" i="1"/>
  <c r="EE255" i="1"/>
  <c r="CS216" i="1"/>
  <c r="CT216" i="1"/>
  <c r="AV257" i="1"/>
  <c r="EC367" i="1"/>
  <c r="EE367" i="1"/>
  <c r="DT182" i="1"/>
  <c r="DT318" i="1"/>
  <c r="EC200" i="1"/>
  <c r="EE200" i="1"/>
  <c r="AV260" i="1"/>
  <c r="CS81" i="1"/>
  <c r="CT81" i="1"/>
  <c r="DT166" i="1"/>
  <c r="R317" i="1"/>
  <c r="CS351" i="1"/>
  <c r="BH291" i="1"/>
  <c r="DT53" i="1"/>
  <c r="DC39" i="1"/>
  <c r="DC40" i="1"/>
  <c r="EC77" i="1"/>
  <c r="EE77" i="1"/>
  <c r="AV166" i="1"/>
  <c r="AU296" i="1"/>
  <c r="CQ302" i="1"/>
  <c r="CS302" i="1"/>
  <c r="BH296" i="1"/>
  <c r="BI296" i="1"/>
  <c r="CS202" i="1"/>
  <c r="E12" i="1"/>
  <c r="EK12" i="1"/>
  <c r="H169" i="5"/>
  <c r="AV173" i="1"/>
  <c r="DT264" i="1"/>
  <c r="BH210" i="1"/>
  <c r="ED217" i="1"/>
  <c r="BZ293" i="1"/>
  <c r="BX293" i="1"/>
  <c r="BY293" i="1"/>
  <c r="DU350" i="1"/>
  <c r="BI14" i="1"/>
  <c r="EC259" i="1"/>
  <c r="EE259" i="1"/>
  <c r="BH180" i="1"/>
  <c r="DT348" i="1"/>
  <c r="DU269" i="1"/>
  <c r="EC145" i="1"/>
  <c r="EE145" i="1"/>
  <c r="ED145" i="1"/>
  <c r="ED72" i="1"/>
  <c r="EC43" i="1"/>
  <c r="EE43" i="1"/>
  <c r="EC22" i="1"/>
  <c r="EE22" i="1"/>
  <c r="DT299" i="1"/>
  <c r="R291" i="1"/>
  <c r="AU278" i="1"/>
  <c r="AV278" i="1"/>
  <c r="CQ296" i="1"/>
  <c r="CS296" i="1"/>
  <c r="AE314" i="1"/>
  <c r="AU319" i="1"/>
  <c r="AV319" i="1"/>
  <c r="R354" i="1"/>
  <c r="AU365" i="1"/>
  <c r="R293" i="1"/>
  <c r="R324" i="1"/>
  <c r="R337" i="1"/>
  <c r="R349" i="1"/>
  <c r="R363" i="1"/>
  <c r="Y283" i="1"/>
  <c r="ED210" i="1"/>
  <c r="EB365" i="1"/>
  <c r="CS349" i="1"/>
  <c r="BZ339" i="1"/>
  <c r="BX339" i="1"/>
  <c r="BY339" i="1"/>
  <c r="BZ337" i="1"/>
  <c r="BX337" i="1"/>
  <c r="BY337" i="1"/>
  <c r="BE289" i="1"/>
  <c r="BZ281" i="1"/>
  <c r="BF282" i="1"/>
  <c r="DT229" i="1"/>
  <c r="DT87" i="1"/>
  <c r="BW309" i="1"/>
  <c r="BW310" i="1"/>
  <c r="DH194" i="1"/>
  <c r="DT68" i="1"/>
  <c r="DT271" i="1"/>
  <c r="BH224" i="1"/>
  <c r="BI178" i="1"/>
  <c r="CS213" i="1"/>
  <c r="BH216" i="1"/>
  <c r="CU104" i="1"/>
  <c r="CS104" i="1"/>
  <c r="CT104" i="1"/>
  <c r="ED101" i="1"/>
  <c r="BH34" i="1"/>
  <c r="ED54" i="1"/>
  <c r="EC32" i="1"/>
  <c r="ED32" i="1"/>
  <c r="AV15" i="1"/>
  <c r="DT67" i="1"/>
  <c r="DT172" i="1"/>
  <c r="CD18" i="1"/>
  <c r="CF18" i="1"/>
  <c r="B15" i="15"/>
  <c r="AU294" i="1"/>
  <c r="AV295" i="1"/>
  <c r="AU285" i="1"/>
  <c r="AV286" i="1"/>
  <c r="AU290" i="1"/>
  <c r="AV291" i="1"/>
  <c r="AU282" i="1"/>
  <c r="R342" i="1"/>
  <c r="BZ306" i="1"/>
  <c r="BX306" i="1"/>
  <c r="BY306" i="1"/>
  <c r="H30" i="5"/>
  <c r="DT287" i="1"/>
  <c r="DU258" i="1"/>
  <c r="EC146" i="1"/>
  <c r="EE146" i="1"/>
  <c r="BI186" i="1"/>
  <c r="CA281" i="1"/>
  <c r="DU290" i="1"/>
  <c r="CD245" i="1"/>
  <c r="CF245" i="1"/>
  <c r="DT9" i="1"/>
  <c r="DU264" i="1"/>
  <c r="CA295" i="1"/>
  <c r="AV20" i="1"/>
  <c r="BH47" i="1"/>
  <c r="BH182" i="1"/>
  <c r="DU229" i="1"/>
  <c r="BH79" i="1"/>
  <c r="EC267" i="1"/>
  <c r="EE267" i="1"/>
  <c r="AV239" i="1"/>
  <c r="AV209" i="1"/>
  <c r="DT210" i="1"/>
  <c r="DT293" i="1"/>
  <c r="AU333" i="1"/>
  <c r="AU335" i="1"/>
  <c r="AU350" i="1"/>
  <c r="AU352" i="1"/>
  <c r="AV353" i="1"/>
  <c r="AU356" i="1"/>
  <c r="AV356" i="1"/>
  <c r="CI281" i="1"/>
  <c r="DC206" i="1"/>
  <c r="DC207" i="1"/>
  <c r="EC64" i="1"/>
  <c r="EE64" i="1"/>
  <c r="H105" i="5"/>
  <c r="CJ245" i="1"/>
  <c r="DT269" i="1"/>
  <c r="ED167" i="1"/>
  <c r="DT150" i="1"/>
  <c r="DH164" i="1"/>
  <c r="DH148" i="1"/>
  <c r="DM63" i="1"/>
  <c r="AV256" i="1"/>
  <c r="DH167" i="1"/>
  <c r="BZ342" i="1"/>
  <c r="BX342" i="1"/>
  <c r="BY342" i="1"/>
  <c r="BH232" i="1"/>
  <c r="CP264" i="1"/>
  <c r="E143" i="1"/>
  <c r="BH83" i="1"/>
  <c r="CS92" i="1"/>
  <c r="AV197" i="1"/>
  <c r="CS260" i="1"/>
  <c r="AV261" i="1"/>
  <c r="ED26" i="1"/>
  <c r="AV70" i="1"/>
  <c r="CQ289" i="1"/>
  <c r="BZ287" i="1"/>
  <c r="BX287" i="1"/>
  <c r="BY287" i="1"/>
  <c r="EB340" i="1"/>
  <c r="ED340" i="1"/>
  <c r="DT364" i="1"/>
  <c r="CU90" i="1"/>
  <c r="CS90" i="1"/>
  <c r="CT90" i="1"/>
  <c r="BP13" i="1"/>
  <c r="AV168" i="1"/>
  <c r="EC18" i="1"/>
  <c r="EE18" i="1"/>
  <c r="DT145" i="1"/>
  <c r="BI350" i="1"/>
  <c r="CD143" i="1"/>
  <c r="CF143" i="1"/>
  <c r="DH161" i="1"/>
  <c r="BH190" i="1"/>
  <c r="DT246" i="1"/>
  <c r="BH188" i="1"/>
  <c r="DC205" i="1"/>
  <c r="BH102" i="1"/>
  <c r="CA339" i="1"/>
  <c r="EC34" i="1"/>
  <c r="EE34" i="1"/>
  <c r="EP34" i="1"/>
  <c r="ED245" i="1"/>
  <c r="CU86" i="1"/>
  <c r="CS86" i="1"/>
  <c r="CT86" i="1"/>
  <c r="AV91" i="1"/>
  <c r="DF320" i="1"/>
  <c r="DD320" i="1"/>
  <c r="DE320" i="1"/>
  <c r="BO14" i="1"/>
  <c r="BP14" i="1"/>
  <c r="DT177" i="1"/>
  <c r="CQ288" i="1"/>
  <c r="E144" i="1"/>
  <c r="G144" i="1"/>
  <c r="CF159" i="1"/>
  <c r="DT340" i="1"/>
  <c r="DT189" i="1"/>
  <c r="DT349" i="1"/>
  <c r="DT45" i="1"/>
  <c r="EC177" i="1"/>
  <c r="EE177" i="1"/>
  <c r="CU94" i="1"/>
  <c r="CS94" i="1"/>
  <c r="CT94" i="1"/>
  <c r="AV104" i="1"/>
  <c r="ED78" i="1"/>
  <c r="AV93" i="1"/>
  <c r="EC86" i="1"/>
  <c r="EE86" i="1"/>
  <c r="ED99" i="1"/>
  <c r="H43" i="5"/>
  <c r="H18" i="5"/>
  <c r="CT199" i="1"/>
  <c r="CT244" i="1"/>
  <c r="CT229" i="1"/>
  <c r="DU253" i="1"/>
  <c r="DT253" i="1"/>
  <c r="CQ233" i="1"/>
  <c r="CS233" i="1"/>
  <c r="CQ232" i="1"/>
  <c r="DT342" i="1"/>
  <c r="DU341" i="1"/>
  <c r="EC157" i="1"/>
  <c r="EE157" i="1"/>
  <c r="EC158" i="1"/>
  <c r="EE158" i="1"/>
  <c r="EC150" i="1"/>
  <c r="EE150" i="1"/>
  <c r="ED150" i="1"/>
  <c r="CB363" i="1"/>
  <c r="CA363" i="1"/>
  <c r="ED100" i="1"/>
  <c r="DT365" i="1"/>
  <c r="EC151" i="1"/>
  <c r="EE151" i="1"/>
  <c r="BI168" i="1"/>
  <c r="EC209" i="1"/>
  <c r="EE209" i="1"/>
  <c r="DT105" i="1"/>
  <c r="DT197" i="1"/>
  <c r="DU153" i="1"/>
  <c r="DT153" i="1"/>
  <c r="DU218" i="1"/>
  <c r="DT218" i="1"/>
  <c r="EC104" i="1"/>
  <c r="EE104" i="1"/>
  <c r="ED105" i="1"/>
  <c r="DU296" i="1"/>
  <c r="DT297" i="1"/>
  <c r="DU300" i="1"/>
  <c r="DT301" i="1"/>
  <c r="AV285" i="1"/>
  <c r="AU301" i="1"/>
  <c r="AV296" i="1"/>
  <c r="AV282" i="1"/>
  <c r="CQ295" i="1"/>
  <c r="CS295" i="1"/>
  <c r="AU342" i="1"/>
  <c r="AU349" i="1"/>
  <c r="AV350" i="1"/>
  <c r="CB280" i="1"/>
  <c r="CA280" i="1"/>
  <c r="BZ282" i="1"/>
  <c r="BX282" i="1"/>
  <c r="BY282" i="1"/>
  <c r="BZ280" i="1"/>
  <c r="BX280" i="1"/>
  <c r="BY280" i="1"/>
  <c r="CD244" i="1"/>
  <c r="CF244" i="1"/>
  <c r="CA244" i="1"/>
  <c r="CC161" i="1"/>
  <c r="CD160" i="1"/>
  <c r="CF160" i="1"/>
  <c r="CI308" i="1"/>
  <c r="CA308" i="1"/>
  <c r="CB334" i="1"/>
  <c r="CI334" i="1"/>
  <c r="BZ340" i="1"/>
  <c r="BX340" i="1"/>
  <c r="BY340" i="1"/>
  <c r="CB332" i="1"/>
  <c r="CI332" i="1"/>
  <c r="CB330" i="1"/>
  <c r="BZ336" i="1"/>
  <c r="BX336" i="1"/>
  <c r="BY336" i="1"/>
  <c r="CB326" i="1"/>
  <c r="CA326" i="1"/>
  <c r="BZ332" i="1"/>
  <c r="BX332" i="1"/>
  <c r="BY332" i="1"/>
  <c r="CB324" i="1"/>
  <c r="CI324" i="1"/>
  <c r="BZ329" i="1"/>
  <c r="BX329" i="1"/>
  <c r="BY329" i="1"/>
  <c r="CB322" i="1"/>
  <c r="CA322" i="1"/>
  <c r="DF326" i="1"/>
  <c r="DD326" i="1"/>
  <c r="DE326" i="1"/>
  <c r="H52" i="5"/>
  <c r="H129" i="5"/>
  <c r="DT101" i="1"/>
  <c r="DT228" i="1"/>
  <c r="DH248" i="1"/>
  <c r="EC182" i="1"/>
  <c r="EE182" i="1"/>
  <c r="ED362" i="1"/>
  <c r="ED158" i="1"/>
  <c r="ED172" i="1"/>
  <c r="AV200" i="1"/>
  <c r="AV201" i="1"/>
  <c r="ED28" i="1"/>
  <c r="AV66" i="1"/>
  <c r="DT27" i="1"/>
  <c r="DU27" i="1"/>
  <c r="DT63" i="1"/>
  <c r="DU62" i="1"/>
  <c r="EC98" i="1"/>
  <c r="EE98" i="1"/>
  <c r="EC83" i="1"/>
  <c r="EE83" i="1"/>
  <c r="DU102" i="1"/>
  <c r="DT102" i="1"/>
  <c r="DU163" i="1"/>
  <c r="DT163" i="1"/>
  <c r="EC270" i="1"/>
  <c r="EE270" i="1"/>
  <c r="ED270" i="1"/>
  <c r="BH259" i="1"/>
  <c r="BI259" i="1"/>
  <c r="BH257" i="1"/>
  <c r="BI257" i="1"/>
  <c r="BZ289" i="1"/>
  <c r="BX289" i="1"/>
  <c r="BY289" i="1"/>
  <c r="BZ292" i="1"/>
  <c r="BX292" i="1"/>
  <c r="BY292" i="1"/>
  <c r="CB342" i="1"/>
  <c r="CI342" i="1"/>
  <c r="CB340" i="1"/>
  <c r="CI340" i="1"/>
  <c r="CB338" i="1"/>
  <c r="CI338" i="1"/>
  <c r="CB336" i="1"/>
  <c r="CA336" i="1"/>
  <c r="BZ341" i="1"/>
  <c r="BX341" i="1"/>
  <c r="BY341" i="1"/>
  <c r="DT221" i="1"/>
  <c r="DT254" i="1"/>
  <c r="AV97" i="1"/>
  <c r="DH144" i="1"/>
  <c r="DL144" i="1"/>
  <c r="DT227" i="1"/>
  <c r="EC99" i="1"/>
  <c r="EE99" i="1"/>
  <c r="EC197" i="1"/>
  <c r="EE197" i="1"/>
  <c r="BZ338" i="1"/>
  <c r="BX338" i="1"/>
  <c r="BY338" i="1"/>
  <c r="EC189" i="1"/>
  <c r="EE189" i="1"/>
  <c r="CA330" i="1"/>
  <c r="CA328" i="1"/>
  <c r="CD8" i="1"/>
  <c r="CF8" i="1"/>
  <c r="B5" i="15"/>
  <c r="CA8" i="1"/>
  <c r="DU49" i="1"/>
  <c r="DT50" i="1"/>
  <c r="DU93" i="1"/>
  <c r="DT94" i="1"/>
  <c r="DU98" i="1"/>
  <c r="DT98" i="1"/>
  <c r="AV88" i="1"/>
  <c r="AU331" i="1"/>
  <c r="BI80" i="1"/>
  <c r="BH80" i="1"/>
  <c r="BI76" i="1"/>
  <c r="BH76" i="1"/>
  <c r="BI53" i="1"/>
  <c r="BH53" i="1"/>
  <c r="DK9" i="1"/>
  <c r="BH248" i="1"/>
  <c r="BI248" i="1"/>
  <c r="BH246" i="1"/>
  <c r="BI246" i="1"/>
  <c r="CU146" i="1"/>
  <c r="CW146" i="1"/>
  <c r="DH146" i="1"/>
  <c r="DL146" i="1"/>
  <c r="BP143" i="1"/>
  <c r="BO144" i="1"/>
  <c r="BP144" i="1"/>
  <c r="AV304" i="1"/>
  <c r="BI336" i="1"/>
  <c r="BI305" i="1"/>
  <c r="CA357" i="1"/>
  <c r="H93" i="5"/>
  <c r="EC190" i="1"/>
  <c r="EE190" i="1"/>
  <c r="DT247" i="1"/>
  <c r="CD11" i="1"/>
  <c r="CF11" i="1"/>
  <c r="DT199" i="1"/>
  <c r="DU165" i="1"/>
  <c r="AV363" i="1"/>
  <c r="CT228" i="1"/>
  <c r="DT170" i="1"/>
  <c r="BI150" i="1"/>
  <c r="BZ330" i="1"/>
  <c r="BX330" i="1"/>
  <c r="BY330" i="1"/>
  <c r="ED181" i="1"/>
  <c r="CT226" i="1"/>
  <c r="EC95" i="1"/>
  <c r="EE95" i="1"/>
  <c r="ED95" i="1"/>
  <c r="AV163" i="1"/>
  <c r="DU70" i="1"/>
  <c r="DT70" i="1"/>
  <c r="DU88" i="1"/>
  <c r="DT88" i="1"/>
  <c r="DU330" i="1"/>
  <c r="DT330" i="1"/>
  <c r="BI197" i="1"/>
  <c r="BH197" i="1"/>
  <c r="BI195" i="1"/>
  <c r="BH195" i="1"/>
  <c r="BI105" i="1"/>
  <c r="BH105" i="1"/>
  <c r="BI95" i="1"/>
  <c r="BH95" i="1"/>
  <c r="BI87" i="1"/>
  <c r="BH87" i="1"/>
  <c r="ED268" i="1"/>
  <c r="EC268" i="1"/>
  <c r="EE268" i="1"/>
  <c r="ED269" i="1"/>
  <c r="ED260" i="1"/>
  <c r="EC260" i="1"/>
  <c r="EE260" i="1"/>
  <c r="ED261" i="1"/>
  <c r="ED239" i="1"/>
  <c r="ED244" i="1"/>
  <c r="EC244" i="1"/>
  <c r="EE244" i="1"/>
  <c r="BH263" i="1"/>
  <c r="BI263" i="1"/>
  <c r="DT267" i="1"/>
  <c r="DF321" i="1"/>
  <c r="DD321" i="1"/>
  <c r="DE321" i="1"/>
  <c r="DT202" i="1"/>
  <c r="BE164" i="1"/>
  <c r="BH164" i="1"/>
  <c r="BI158" i="1"/>
  <c r="DT235" i="1"/>
  <c r="DT236" i="1"/>
  <c r="BZ328" i="1"/>
  <c r="BX328" i="1"/>
  <c r="BY328" i="1"/>
  <c r="DT144" i="1"/>
  <c r="ED157" i="1"/>
  <c r="DC274" i="1"/>
  <c r="DU328" i="1"/>
  <c r="DT329" i="1"/>
  <c r="ED234" i="1"/>
  <c r="EC234" i="1"/>
  <c r="EE234" i="1"/>
  <c r="EC225" i="1"/>
  <c r="EE225" i="1"/>
  <c r="ED226" i="1"/>
  <c r="EC184" i="1"/>
  <c r="EE184" i="1"/>
  <c r="ED184" i="1"/>
  <c r="EC166" i="1"/>
  <c r="EE166" i="1"/>
  <c r="EC167" i="1"/>
  <c r="EE167" i="1"/>
  <c r="BI55" i="1"/>
  <c r="BH55" i="1"/>
  <c r="BI31" i="1"/>
  <c r="BH31" i="1"/>
  <c r="CU22" i="1"/>
  <c r="DT171" i="1"/>
  <c r="DT341" i="1"/>
  <c r="DT203" i="1"/>
  <c r="BZ331" i="1"/>
  <c r="BX331" i="1"/>
  <c r="BY331" i="1"/>
  <c r="DU143" i="1"/>
  <c r="DT288" i="1"/>
  <c r="DU287" i="1"/>
  <c r="DU316" i="1"/>
  <c r="DT316" i="1"/>
  <c r="CT202" i="1"/>
  <c r="BI98" i="1"/>
  <c r="BH98" i="1"/>
  <c r="CU82" i="1"/>
  <c r="CS82" i="1"/>
  <c r="CT82" i="1"/>
  <c r="DH82" i="1"/>
  <c r="AU354" i="1"/>
  <c r="AV354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AE304" i="1"/>
  <c r="EC191" i="1"/>
  <c r="EE191" i="1"/>
  <c r="ED183" i="1"/>
  <c r="EC152" i="1"/>
  <c r="EE152" i="1"/>
  <c r="EB361" i="1"/>
  <c r="EB353" i="1"/>
  <c r="EB349" i="1"/>
  <c r="ED349" i="1"/>
  <c r="EB306" i="1"/>
  <c r="EC306" i="1"/>
  <c r="EE306" i="1"/>
  <c r="EB294" i="1"/>
  <c r="EC295" i="1"/>
  <c r="EE295" i="1"/>
  <c r="EB290" i="1"/>
  <c r="ED290" i="1"/>
  <c r="EB285" i="1"/>
  <c r="BE304" i="1"/>
  <c r="BE307" i="1"/>
  <c r="BF308" i="1"/>
  <c r="BE285" i="1"/>
  <c r="BE286" i="1"/>
  <c r="BF291" i="1"/>
  <c r="CS246" i="1"/>
  <c r="CT246" i="1"/>
  <c r="CS84" i="1"/>
  <c r="CT84" i="1"/>
  <c r="AV103" i="1"/>
  <c r="ED77" i="1"/>
  <c r="AV204" i="1"/>
  <c r="AV89" i="1"/>
  <c r="ED22" i="1"/>
  <c r="DT302" i="1"/>
  <c r="CS256" i="1"/>
  <c r="CT256" i="1"/>
  <c r="CS279" i="1"/>
  <c r="Y315" i="1"/>
  <c r="AU337" i="1"/>
  <c r="CS96" i="1"/>
  <c r="CT96" i="1"/>
  <c r="AV194" i="1"/>
  <c r="AV184" i="1"/>
  <c r="EJ184" i="1"/>
  <c r="AV230" i="1"/>
  <c r="AV180" i="1"/>
  <c r="ED15" i="1"/>
  <c r="EC47" i="1"/>
  <c r="EE47" i="1"/>
  <c r="I18" i="19"/>
  <c r="CS4" i="1"/>
  <c r="CS3" i="1"/>
  <c r="DT286" i="1"/>
  <c r="AE297" i="1"/>
  <c r="R307" i="1"/>
  <c r="AU334" i="1"/>
  <c r="AU336" i="1"/>
  <c r="ED237" i="1"/>
  <c r="AV170" i="1"/>
  <c r="BE332" i="1"/>
  <c r="AV228" i="1"/>
  <c r="AV269" i="1"/>
  <c r="AV189" i="1"/>
  <c r="CT203" i="1"/>
  <c r="AV192" i="1"/>
  <c r="AV249" i="1"/>
  <c r="AV214" i="1"/>
  <c r="AV77" i="1"/>
  <c r="AV216" i="1"/>
  <c r="AV144" i="1"/>
  <c r="DT191" i="1"/>
  <c r="DT220" i="1"/>
  <c r="AE324" i="1"/>
  <c r="R34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CX145" i="1"/>
  <c r="CI291" i="1"/>
  <c r="EB317" i="1"/>
  <c r="EB308" i="1"/>
  <c r="CS79" i="1"/>
  <c r="CT204" i="1"/>
  <c r="AV198" i="1"/>
  <c r="AV34" i="1"/>
  <c r="AV46" i="1"/>
  <c r="AV99" i="1"/>
  <c r="AV86" i="1"/>
  <c r="ED89" i="1"/>
  <c r="R285" i="1"/>
  <c r="AE303" i="1"/>
  <c r="Y278" i="1"/>
  <c r="CI292" i="1"/>
  <c r="EB287" i="1"/>
  <c r="EB278" i="1"/>
  <c r="CS198" i="1"/>
  <c r="CT198" i="1"/>
  <c r="CS70" i="1"/>
  <c r="AV167" i="1"/>
  <c r="DT37" i="1"/>
  <c r="DT20" i="1"/>
  <c r="AV14" i="1"/>
  <c r="DT10" i="1"/>
  <c r="DT47" i="1"/>
  <c r="ED86" i="1"/>
  <c r="R284" i="1"/>
  <c r="AE287" i="1"/>
  <c r="AE280" i="1"/>
  <c r="CQ297" i="1"/>
  <c r="CS297" i="1"/>
  <c r="AU307" i="1"/>
  <c r="AV307" i="1"/>
  <c r="AK324" i="1"/>
  <c r="CS364" i="1"/>
  <c r="Y296" i="1"/>
  <c r="ED271" i="1"/>
  <c r="H210" i="5"/>
  <c r="H209" i="5"/>
  <c r="BH267" i="1"/>
  <c r="BI267" i="1"/>
  <c r="CS348" i="1"/>
  <c r="ED285" i="1"/>
  <c r="BZ320" i="1"/>
  <c r="BX320" i="1"/>
  <c r="BY320" i="1"/>
  <c r="BI306" i="1"/>
  <c r="DT19" i="1"/>
  <c r="AV193" i="1"/>
  <c r="DU172" i="1"/>
  <c r="DT96" i="1"/>
  <c r="DT285" i="1"/>
  <c r="DT260" i="1"/>
  <c r="DT160" i="1"/>
  <c r="DT196" i="1"/>
  <c r="ED61" i="1"/>
  <c r="DU36" i="1"/>
  <c r="AV152" i="1"/>
  <c r="AU332" i="1"/>
  <c r="AV332" i="1"/>
  <c r="AU341" i="1"/>
  <c r="AV341" i="1"/>
  <c r="ED255" i="1"/>
  <c r="EC67" i="1"/>
  <c r="EE67" i="1"/>
  <c r="AV13" i="1"/>
  <c r="ED10" i="1"/>
  <c r="DT237" i="1"/>
  <c r="DU46" i="1"/>
  <c r="AV215" i="1"/>
  <c r="G10" i="19"/>
  <c r="DU302" i="1"/>
  <c r="DT273" i="1"/>
  <c r="ED62" i="1"/>
  <c r="DT226" i="1"/>
  <c r="CS97" i="1"/>
  <c r="CT97" i="1"/>
  <c r="EC54" i="1"/>
  <c r="EE54" i="1"/>
  <c r="EC51" i="1"/>
  <c r="EE51" i="1"/>
  <c r="AV30" i="1"/>
  <c r="AV213" i="1"/>
  <c r="AU329" i="1"/>
  <c r="AV329" i="1"/>
  <c r="AK306" i="1"/>
  <c r="AV35" i="1"/>
  <c r="DT187" i="1"/>
  <c r="DT165" i="1"/>
  <c r="E13" i="1"/>
  <c r="G13" i="1"/>
  <c r="G12" i="1"/>
  <c r="CQ294" i="1"/>
  <c r="CS294" i="1"/>
  <c r="ED300" i="1"/>
  <c r="DT305" i="1"/>
  <c r="EC29" i="1"/>
  <c r="EE29" i="1"/>
  <c r="DT289" i="1"/>
  <c r="AV45" i="1"/>
  <c r="ED12" i="1"/>
  <c r="BI266" i="1"/>
  <c r="CS99" i="1"/>
  <c r="CT99" i="1"/>
  <c r="AV85" i="1"/>
  <c r="EC58" i="1"/>
  <c r="EE58" i="1"/>
  <c r="AV254" i="1"/>
  <c r="AV223" i="1"/>
  <c r="DT190" i="1"/>
  <c r="CQ298" i="1"/>
  <c r="CS298" i="1"/>
  <c r="Y286" i="1"/>
  <c r="CI290" i="1"/>
  <c r="DT173" i="1"/>
  <c r="DT303" i="1"/>
  <c r="DT326" i="1"/>
  <c r="DU19" i="1"/>
  <c r="DT195" i="1"/>
  <c r="DT232" i="1"/>
  <c r="DT180" i="1"/>
  <c r="CS288" i="1"/>
  <c r="DT219" i="1"/>
  <c r="DT11" i="1"/>
  <c r="DT325" i="1"/>
  <c r="AV210" i="1"/>
  <c r="AV224" i="1"/>
  <c r="DT159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R321" i="1"/>
  <c r="EC53" i="1"/>
  <c r="EE53" i="1"/>
  <c r="BH281" i="1"/>
  <c r="EC65" i="1"/>
  <c r="EE65" i="1"/>
  <c r="BI203" i="1"/>
  <c r="CS205" i="1"/>
  <c r="CS206" i="1"/>
  <c r="DT272" i="1"/>
  <c r="DT306" i="1"/>
  <c r="ED65" i="1"/>
  <c r="DT290" i="1"/>
  <c r="DU219" i="1"/>
  <c r="EC31" i="1"/>
  <c r="EE31" i="1"/>
  <c r="DT169" i="1"/>
  <c r="DU10" i="1"/>
  <c r="EC365" i="1"/>
  <c r="EE365" i="1"/>
  <c r="CS93" i="1"/>
  <c r="CT93" i="1"/>
  <c r="AV158" i="1"/>
  <c r="AV212" i="1"/>
  <c r="AV36" i="1"/>
  <c r="AV80" i="1"/>
  <c r="Y299" i="1"/>
  <c r="ED64" i="1"/>
  <c r="DT188" i="1"/>
  <c r="BH287" i="1"/>
  <c r="DT17" i="1"/>
  <c r="BQ12" i="1"/>
  <c r="BI290" i="1"/>
  <c r="AV336" i="1"/>
  <c r="BE205" i="1"/>
  <c r="BH203" i="1"/>
  <c r="AV313" i="1"/>
  <c r="DT193" i="1"/>
  <c r="DT194" i="1"/>
  <c r="DH272" i="1"/>
  <c r="AV165" i="1"/>
  <c r="DT164" i="1"/>
  <c r="DT22" i="1"/>
  <c r="EC100" i="1"/>
  <c r="EE100" i="1"/>
  <c r="AV87" i="1"/>
  <c r="DT85" i="1"/>
  <c r="ED91" i="1"/>
  <c r="AU326" i="1"/>
  <c r="AV326" i="1"/>
  <c r="DT327" i="1"/>
  <c r="R364" i="1"/>
  <c r="DU80" i="1"/>
  <c r="DT80" i="1"/>
  <c r="DT81" i="1"/>
  <c r="CB353" i="1"/>
  <c r="CA353" i="1"/>
  <c r="BI72" i="1"/>
  <c r="BH72" i="1"/>
  <c r="BI67" i="1"/>
  <c r="BH67" i="1"/>
  <c r="BI64" i="1"/>
  <c r="BH64" i="1"/>
  <c r="BI58" i="1"/>
  <c r="BH58" i="1"/>
  <c r="BI45" i="1"/>
  <c r="BH45" i="1"/>
  <c r="BI35" i="1"/>
  <c r="G5" i="19"/>
  <c r="BH35" i="1"/>
  <c r="BE40" i="1"/>
  <c r="BI29" i="1"/>
  <c r="BH29" i="1"/>
  <c r="BH247" i="1"/>
  <c r="BI247" i="1"/>
  <c r="CB320" i="1"/>
  <c r="CA320" i="1"/>
  <c r="BZ326" i="1"/>
  <c r="BX326" i="1"/>
  <c r="BY326" i="1"/>
  <c r="BZ325" i="1"/>
  <c r="BX325" i="1"/>
  <c r="BY325" i="1"/>
  <c r="CB318" i="1"/>
  <c r="CI318" i="1"/>
  <c r="BZ323" i="1"/>
  <c r="BX323" i="1"/>
  <c r="BY323" i="1"/>
  <c r="BZ324" i="1"/>
  <c r="BX324" i="1"/>
  <c r="BY324" i="1"/>
  <c r="CB316" i="1"/>
  <c r="CI316" i="1"/>
  <c r="BZ321" i="1"/>
  <c r="BX321" i="1"/>
  <c r="BY321" i="1"/>
  <c r="BZ322" i="1"/>
  <c r="BX322" i="1"/>
  <c r="BY322" i="1"/>
  <c r="DF331" i="1"/>
  <c r="DD331" i="1"/>
  <c r="DE331" i="1"/>
  <c r="BP12" i="1"/>
  <c r="AV288" i="1"/>
  <c r="DT25" i="1"/>
  <c r="AV190" i="1"/>
  <c r="CT233" i="1"/>
  <c r="EE32" i="1"/>
  <c r="AV153" i="1"/>
  <c r="DF322" i="1"/>
  <c r="DD322" i="1"/>
  <c r="DE322" i="1"/>
  <c r="EC352" i="1"/>
  <c r="EE352" i="1"/>
  <c r="Y308" i="1"/>
  <c r="DT339" i="1"/>
  <c r="DT338" i="1"/>
  <c r="DU355" i="1"/>
  <c r="DT355" i="1"/>
  <c r="DT356" i="1"/>
  <c r="DH100" i="1"/>
  <c r="CU100" i="1"/>
  <c r="CS100" i="1"/>
  <c r="CT100" i="1"/>
  <c r="CB298" i="1"/>
  <c r="BZ302" i="1"/>
  <c r="BX302" i="1"/>
  <c r="BY302" i="1"/>
  <c r="BZ301" i="1"/>
  <c r="BX301" i="1"/>
  <c r="BY301" i="1"/>
  <c r="BZ300" i="1"/>
  <c r="BX300" i="1"/>
  <c r="BY300" i="1"/>
  <c r="BZ303" i="1"/>
  <c r="BX303" i="1"/>
  <c r="BY303" i="1"/>
  <c r="CB293" i="1"/>
  <c r="BZ296" i="1"/>
  <c r="BX296" i="1"/>
  <c r="BY296" i="1"/>
  <c r="BZ299" i="1"/>
  <c r="BX299" i="1"/>
  <c r="BY299" i="1"/>
  <c r="BZ295" i="1"/>
  <c r="BX295" i="1"/>
  <c r="BY295" i="1"/>
  <c r="BZ297" i="1"/>
  <c r="BX297" i="1"/>
  <c r="BY297" i="1"/>
  <c r="BZ298" i="1"/>
  <c r="BX298" i="1"/>
  <c r="BY298" i="1"/>
  <c r="CB288" i="1"/>
  <c r="CA288" i="1"/>
  <c r="BZ290" i="1"/>
  <c r="BX290" i="1"/>
  <c r="BY290" i="1"/>
  <c r="BZ294" i="1"/>
  <c r="BX294" i="1"/>
  <c r="BY294" i="1"/>
  <c r="CB282" i="1"/>
  <c r="BZ285" i="1"/>
  <c r="BX285" i="1"/>
  <c r="BY285" i="1"/>
  <c r="BZ288" i="1"/>
  <c r="BX288" i="1"/>
  <c r="BY288" i="1"/>
  <c r="BZ286" i="1"/>
  <c r="BX286" i="1"/>
  <c r="BY286" i="1"/>
  <c r="BZ284" i="1"/>
  <c r="BX284" i="1"/>
  <c r="BY284" i="1"/>
  <c r="BZ283" i="1"/>
  <c r="BX283" i="1"/>
  <c r="BY283" i="1"/>
  <c r="DF333" i="1"/>
  <c r="DD333" i="1"/>
  <c r="DE333" i="1"/>
  <c r="DT24" i="1"/>
  <c r="DT60" i="1"/>
  <c r="ED66" i="1"/>
  <c r="EC66" i="1"/>
  <c r="EE66" i="1"/>
  <c r="EC36" i="1"/>
  <c r="EE36" i="1"/>
  <c r="ED35" i="1"/>
  <c r="ED36" i="1"/>
  <c r="DU161" i="1"/>
  <c r="DT162" i="1"/>
  <c r="DT161" i="1"/>
  <c r="DU178" i="1"/>
  <c r="DT179" i="1"/>
  <c r="DU257" i="1"/>
  <c r="DT257" i="1"/>
  <c r="DU279" i="1"/>
  <c r="DT279" i="1"/>
  <c r="DT335" i="1"/>
  <c r="DT336" i="1"/>
  <c r="EC232" i="1"/>
  <c r="EE232" i="1"/>
  <c r="ED233" i="1"/>
  <c r="ED232" i="1"/>
  <c r="EC233" i="1"/>
  <c r="EE233" i="1"/>
  <c r="EC224" i="1"/>
  <c r="EE224" i="1"/>
  <c r="ED225" i="1"/>
  <c r="ED198" i="1"/>
  <c r="EC199" i="1"/>
  <c r="EE199" i="1"/>
  <c r="EC172" i="1"/>
  <c r="EE172" i="1"/>
  <c r="EC173" i="1"/>
  <c r="EE173" i="1"/>
  <c r="BI103" i="1"/>
  <c r="BH103" i="1"/>
  <c r="EC254" i="1"/>
  <c r="EE254" i="1"/>
  <c r="ED254" i="1"/>
  <c r="BH272" i="1"/>
  <c r="BI272" i="1"/>
  <c r="BH255" i="1"/>
  <c r="BI255" i="1"/>
  <c r="EC84" i="1"/>
  <c r="EE84" i="1"/>
  <c r="ED84" i="1"/>
  <c r="EC85" i="1"/>
  <c r="EE85" i="1"/>
  <c r="DF332" i="1"/>
  <c r="DD332" i="1"/>
  <c r="DE332" i="1"/>
  <c r="DT12" i="1"/>
  <c r="DT13" i="1"/>
  <c r="DF324" i="1"/>
  <c r="DD324" i="1"/>
  <c r="DE324" i="1"/>
  <c r="ED85" i="1"/>
  <c r="DT21" i="1"/>
  <c r="EC27" i="1"/>
  <c r="EE27" i="1"/>
  <c r="EC26" i="1"/>
  <c r="EE26" i="1"/>
  <c r="ED27" i="1"/>
  <c r="ED93" i="1"/>
  <c r="ED92" i="1"/>
  <c r="ED80" i="1"/>
  <c r="EC81" i="1"/>
  <c r="EE81" i="1"/>
  <c r="DT147" i="1"/>
  <c r="DU146" i="1"/>
  <c r="DU185" i="1"/>
  <c r="DT185" i="1"/>
  <c r="DU183" i="1"/>
  <c r="DT183" i="1"/>
  <c r="DU295" i="1"/>
  <c r="DT295" i="1"/>
  <c r="DU299" i="1"/>
  <c r="DT300" i="1"/>
  <c r="DF335" i="1"/>
  <c r="DD335" i="1"/>
  <c r="DE335" i="1"/>
  <c r="DF329" i="1"/>
  <c r="DD329" i="1"/>
  <c r="DE329" i="1"/>
  <c r="CU85" i="1"/>
  <c r="CS85" i="1"/>
  <c r="CT85" i="1"/>
  <c r="DF334" i="1"/>
  <c r="DD334" i="1"/>
  <c r="DE334" i="1"/>
  <c r="ED350" i="1"/>
  <c r="CT196" i="1"/>
  <c r="BI308" i="1"/>
  <c r="AV64" i="1"/>
  <c r="AV63" i="1"/>
  <c r="EC70" i="1"/>
  <c r="EE70" i="1"/>
  <c r="ED71" i="1"/>
  <c r="EC71" i="1"/>
  <c r="EE71" i="1"/>
  <c r="ED70" i="1"/>
  <c r="AV101" i="1"/>
  <c r="AV100" i="1"/>
  <c r="ED79" i="1"/>
  <c r="BI9" i="1"/>
  <c r="BH9" i="1"/>
  <c r="DF330" i="1"/>
  <c r="DD330" i="1"/>
  <c r="DE330" i="1"/>
  <c r="BI301" i="1"/>
  <c r="DF327" i="1"/>
  <c r="DD327" i="1"/>
  <c r="DE327" i="1"/>
  <c r="BI288" i="1"/>
  <c r="DU215" i="1"/>
  <c r="BH97" i="1"/>
  <c r="BH89" i="1"/>
  <c r="DU332" i="1"/>
  <c r="DT333" i="1"/>
  <c r="BI202" i="1"/>
  <c r="BH202" i="1"/>
  <c r="BI200" i="1"/>
  <c r="BH200" i="1"/>
  <c r="BI21" i="1"/>
  <c r="BH21" i="1"/>
  <c r="BI13" i="1"/>
  <c r="BH13" i="1"/>
  <c r="DH236" i="1"/>
  <c r="CU236" i="1"/>
  <c r="CU240" i="1"/>
  <c r="CU241" i="1"/>
  <c r="DT223" i="1"/>
  <c r="DU222" i="1"/>
  <c r="BI93" i="1"/>
  <c r="BH93" i="1"/>
  <c r="CT197" i="1"/>
  <c r="DF323" i="1"/>
  <c r="DD323" i="1"/>
  <c r="DE323" i="1"/>
  <c r="AV229" i="1"/>
  <c r="AV264" i="1"/>
  <c r="DT93" i="1"/>
  <c r="DU92" i="1"/>
  <c r="DT92" i="1"/>
  <c r="AV27" i="1"/>
  <c r="DU357" i="1"/>
  <c r="DT357" i="1"/>
  <c r="DT358" i="1"/>
  <c r="R366" i="1"/>
  <c r="CB314" i="1"/>
  <c r="CA314" i="1"/>
  <c r="BW343" i="1"/>
  <c r="BW344" i="1"/>
  <c r="BY344" i="1"/>
  <c r="BZ314" i="1"/>
  <c r="BX314" i="1"/>
  <c r="BY314" i="1"/>
  <c r="BZ316" i="1"/>
  <c r="BX316" i="1"/>
  <c r="BY316" i="1"/>
  <c r="BZ317" i="1"/>
  <c r="BX317" i="1"/>
  <c r="BY317" i="1"/>
  <c r="BZ319" i="1"/>
  <c r="BX319" i="1"/>
  <c r="BY319" i="1"/>
  <c r="BZ318" i="1"/>
  <c r="BX318" i="1"/>
  <c r="BY318" i="1"/>
  <c r="BZ315" i="1"/>
  <c r="BX315" i="1"/>
  <c r="BY315" i="1"/>
  <c r="DF325" i="1"/>
  <c r="DD325" i="1"/>
  <c r="DE325" i="1"/>
  <c r="CQ224" i="1"/>
  <c r="DT57" i="1"/>
  <c r="AV289" i="1"/>
  <c r="AV29" i="1"/>
  <c r="DT222" i="1"/>
  <c r="BE38" i="1"/>
  <c r="BI239" i="1"/>
  <c r="AV105" i="1"/>
  <c r="DU32" i="1"/>
  <c r="DT32" i="1"/>
  <c r="DU97" i="1"/>
  <c r="DT97" i="1"/>
  <c r="DT224" i="1"/>
  <c r="DT225" i="1"/>
  <c r="DU216" i="1"/>
  <c r="DT216" i="1"/>
  <c r="DT213" i="1"/>
  <c r="DT214" i="1"/>
  <c r="DU213" i="1"/>
  <c r="AU358" i="1"/>
  <c r="AV359" i="1"/>
  <c r="DU359" i="1"/>
  <c r="DT359" i="1"/>
  <c r="BH236" i="1"/>
  <c r="BI236" i="1"/>
  <c r="CU156" i="1"/>
  <c r="DH156" i="1"/>
  <c r="BI154" i="1"/>
  <c r="BH154" i="1"/>
  <c r="R289" i="1"/>
  <c r="ED224" i="1"/>
  <c r="ED182" i="1"/>
  <c r="EB357" i="1"/>
  <c r="AU367" i="1"/>
  <c r="AV368" i="1"/>
  <c r="CT76" i="1"/>
  <c r="CS212" i="1"/>
  <c r="CT212" i="1"/>
  <c r="AV16" i="1"/>
  <c r="R341" i="1"/>
  <c r="CT79" i="1"/>
  <c r="AV226" i="1"/>
  <c r="AV57" i="1"/>
  <c r="AV24" i="1"/>
  <c r="AV21" i="1"/>
  <c r="AV60" i="1"/>
  <c r="AV95" i="1"/>
  <c r="AV78" i="1"/>
  <c r="R282" i="1"/>
  <c r="AE292" i="1"/>
  <c r="BE324" i="1"/>
  <c r="EC356" i="1"/>
  <c r="EE356" i="1"/>
  <c r="CS267" i="1"/>
  <c r="EC24" i="1"/>
  <c r="EE24" i="1"/>
  <c r="ED31" i="1"/>
  <c r="AE284" i="1"/>
  <c r="R314" i="1"/>
  <c r="Y324" i="1"/>
  <c r="AE296" i="1"/>
  <c r="AK301" i="1"/>
  <c r="AV81" i="1"/>
  <c r="ED57" i="1"/>
  <c r="AV67" i="1"/>
  <c r="EC105" i="1"/>
  <c r="EE105" i="1"/>
  <c r="DT308" i="1"/>
  <c r="DT314" i="1"/>
  <c r="CS80" i="1"/>
  <c r="CT80" i="1"/>
  <c r="CS105" i="1"/>
  <c r="CT105" i="1"/>
  <c r="CT92" i="1"/>
  <c r="AV164" i="1"/>
  <c r="AV33" i="1"/>
  <c r="EC17" i="1"/>
  <c r="EE17" i="1"/>
  <c r="AV55" i="1"/>
  <c r="CQ300" i="1"/>
  <c r="CS300" i="1"/>
  <c r="AU330" i="1"/>
  <c r="AV331" i="1"/>
  <c r="R355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CS356" i="1"/>
  <c r="C5" i="15"/>
  <c r="AV334" i="1"/>
  <c r="AV234" i="1"/>
  <c r="AV222" i="1"/>
  <c r="AV259" i="1"/>
  <c r="AU305" i="1"/>
  <c r="AV306" i="1"/>
  <c r="AU322" i="1"/>
  <c r="R327" i="1"/>
  <c r="AU339" i="1"/>
  <c r="AV340" i="1"/>
  <c r="DT366" i="1"/>
  <c r="ED199" i="1"/>
  <c r="ED191" i="1"/>
  <c r="ED173" i="1"/>
  <c r="CI330" i="1"/>
  <c r="EB298" i="1"/>
  <c r="EC299" i="1"/>
  <c r="EE299" i="1"/>
  <c r="EB286" i="1"/>
  <c r="ED286" i="1"/>
  <c r="EB281" i="1"/>
  <c r="BE338" i="1"/>
  <c r="DK145" i="1"/>
  <c r="DG146" i="1"/>
  <c r="DG147" i="1"/>
  <c r="EC8" i="1"/>
  <c r="ED8" i="1"/>
  <c r="H219" i="5"/>
  <c r="H220" i="5"/>
  <c r="DU238" i="1"/>
  <c r="DT239" i="1"/>
  <c r="AV90" i="1"/>
  <c r="BH169" i="1"/>
  <c r="BI169" i="1"/>
  <c r="ED102" i="1"/>
  <c r="ED103" i="1"/>
  <c r="ED87" i="1"/>
  <c r="EC87" i="1"/>
  <c r="EE87" i="1"/>
  <c r="EC78" i="1"/>
  <c r="EE78" i="1"/>
  <c r="EC79" i="1"/>
  <c r="EE79" i="1"/>
  <c r="AV203" i="1"/>
  <c r="AV202" i="1"/>
  <c r="ED68" i="1"/>
  <c r="ED69" i="1"/>
  <c r="DU35" i="1"/>
  <c r="DT36" i="1"/>
  <c r="DU54" i="1"/>
  <c r="DT54" i="1"/>
  <c r="DU251" i="1"/>
  <c r="DT251" i="1"/>
  <c r="BH146" i="1"/>
  <c r="BI146" i="1"/>
  <c r="CU143" i="1"/>
  <c r="DH143" i="1"/>
  <c r="CC248" i="1"/>
  <c r="CD247" i="1"/>
  <c r="CF247" i="1"/>
  <c r="DH235" i="1"/>
  <c r="DC240" i="1"/>
  <c r="DC241" i="1"/>
  <c r="CS219" i="1"/>
  <c r="CT219" i="1"/>
  <c r="EC42" i="1"/>
  <c r="EE42" i="1"/>
  <c r="CQ253" i="1"/>
  <c r="CS253" i="1"/>
  <c r="CT253" i="1"/>
  <c r="CQ252" i="1"/>
  <c r="EC102" i="1"/>
  <c r="EE102" i="1"/>
  <c r="ED365" i="1"/>
  <c r="CD144" i="1"/>
  <c r="CF144" i="1"/>
  <c r="CC145" i="1"/>
  <c r="CJ246" i="1"/>
  <c r="ED88" i="1"/>
  <c r="AV246" i="1"/>
  <c r="H92" i="5"/>
  <c r="H95" i="5"/>
  <c r="DU191" i="1"/>
  <c r="DT192" i="1"/>
  <c r="BI23" i="1"/>
  <c r="BH23" i="1"/>
  <c r="DI10" i="1"/>
  <c r="DL9" i="1"/>
  <c r="C6" i="15"/>
  <c r="H156" i="5"/>
  <c r="H197" i="5"/>
  <c r="DT211" i="1"/>
  <c r="EC103" i="1"/>
  <c r="EE103" i="1"/>
  <c r="AV268" i="1"/>
  <c r="AV267" i="1"/>
  <c r="EC88" i="1"/>
  <c r="EE88" i="1"/>
  <c r="EC89" i="1"/>
  <c r="EE89" i="1"/>
  <c r="AV248" i="1"/>
  <c r="DT362" i="1"/>
  <c r="DT363" i="1"/>
  <c r="DU362" i="1"/>
  <c r="BH351" i="1"/>
  <c r="BI351" i="1"/>
  <c r="DH98" i="1"/>
  <c r="CU98" i="1"/>
  <c r="G7" i="19"/>
  <c r="BH91" i="1"/>
  <c r="BE106" i="1"/>
  <c r="BE107" i="1"/>
  <c r="BH166" i="1"/>
  <c r="BI166" i="1"/>
  <c r="BH265" i="1"/>
  <c r="BI265" i="1"/>
  <c r="BE274" i="1"/>
  <c r="ED297" i="1"/>
  <c r="EC297" i="1"/>
  <c r="EE297" i="1"/>
  <c r="DT249" i="1"/>
  <c r="EK144" i="1"/>
  <c r="CS88" i="1"/>
  <c r="CT88" i="1"/>
  <c r="EC48" i="1"/>
  <c r="EE48" i="1"/>
  <c r="ED48" i="1"/>
  <c r="H207" i="5"/>
  <c r="H206" i="5"/>
  <c r="DT59" i="1"/>
  <c r="DT58" i="1"/>
  <c r="DU58" i="1"/>
  <c r="DT76" i="1"/>
  <c r="DU76" i="1"/>
  <c r="EC46" i="1"/>
  <c r="EE46" i="1"/>
  <c r="ED46" i="1"/>
  <c r="DU204" i="1"/>
  <c r="DT204" i="1"/>
  <c r="DU184" i="1"/>
  <c r="DT184" i="1"/>
  <c r="DU317" i="1"/>
  <c r="DT317" i="1"/>
  <c r="AV305" i="1"/>
  <c r="DK144" i="1"/>
  <c r="AV185" i="1"/>
  <c r="DT266" i="1"/>
  <c r="AV182" i="1"/>
  <c r="ED76" i="1"/>
  <c r="EC72" i="1"/>
  <c r="EE72" i="1"/>
  <c r="EC76" i="1"/>
  <c r="EE76" i="1"/>
  <c r="AV183" i="1"/>
  <c r="BH355" i="1"/>
  <c r="BI355" i="1"/>
  <c r="BE212" i="1"/>
  <c r="BE213" i="1"/>
  <c r="BH213" i="1"/>
  <c r="BI177" i="1"/>
  <c r="BE207" i="1"/>
  <c r="DH103" i="1"/>
  <c r="CU103" i="1"/>
  <c r="CS103" i="1"/>
  <c r="CT103" i="1"/>
  <c r="BI94" i="1"/>
  <c r="BH94" i="1"/>
  <c r="BI285" i="1"/>
  <c r="BH283" i="1"/>
  <c r="BI289" i="1"/>
  <c r="EB354" i="1"/>
  <c r="ED355" i="1"/>
  <c r="BH299" i="1"/>
  <c r="DT238" i="1"/>
  <c r="DT255" i="1"/>
  <c r="DT256" i="1"/>
  <c r="DT212" i="1"/>
  <c r="EK143" i="1"/>
  <c r="EJ143" i="1"/>
  <c r="G143" i="1"/>
  <c r="AV199" i="1"/>
  <c r="EI229" i="1"/>
  <c r="AV150" i="1"/>
  <c r="AV149" i="1"/>
  <c r="ED90" i="1"/>
  <c r="EC91" i="1"/>
  <c r="EE91" i="1"/>
  <c r="DT304" i="1"/>
  <c r="DF319" i="1"/>
  <c r="DD319" i="1"/>
  <c r="DE319" i="1"/>
  <c r="AV321" i="1"/>
  <c r="AV324" i="1"/>
  <c r="DT69" i="1"/>
  <c r="AV72" i="1"/>
  <c r="AV79" i="1"/>
  <c r="AV231" i="1"/>
  <c r="AV94" i="1"/>
  <c r="AU357" i="1"/>
  <c r="BI17" i="1"/>
  <c r="BH17" i="1"/>
  <c r="AV316" i="1"/>
  <c r="DT62" i="1"/>
  <c r="AV28" i="1"/>
  <c r="AV262" i="1"/>
  <c r="CD12" i="1"/>
  <c r="CF12" i="1"/>
  <c r="B9" i="15"/>
  <c r="CQ280" i="1"/>
  <c r="CS280" i="1"/>
  <c r="AV328" i="1"/>
  <c r="AV290" i="1"/>
  <c r="CD16" i="1"/>
  <c r="CF16" i="1"/>
  <c r="B13" i="15"/>
  <c r="CU38" i="1"/>
  <c r="AV156" i="1"/>
  <c r="ED56" i="1"/>
  <c r="AE315" i="1"/>
  <c r="DH78" i="1"/>
  <c r="CU78" i="1"/>
  <c r="CS78" i="1"/>
  <c r="CT78" i="1"/>
  <c r="BH250" i="1"/>
  <c r="BI250" i="1"/>
  <c r="DU158" i="1"/>
  <c r="DT158" i="1"/>
  <c r="R304" i="1"/>
  <c r="R334" i="1"/>
  <c r="DH102" i="1"/>
  <c r="CU102" i="1"/>
  <c r="CS83" i="1"/>
  <c r="CT83" i="1"/>
  <c r="AV42" i="1"/>
  <c r="EC239" i="1"/>
  <c r="EE239" i="1"/>
  <c r="EC238" i="1"/>
  <c r="EE238" i="1"/>
  <c r="CU77" i="1"/>
  <c r="DH77" i="1"/>
  <c r="EC13" i="1"/>
  <c r="EE13" i="1"/>
  <c r="ED42" i="1"/>
  <c r="ED43" i="1"/>
  <c r="DU298" i="1"/>
  <c r="DT298" i="1"/>
  <c r="DT307" i="1"/>
  <c r="DU307" i="1"/>
  <c r="Y304" i="1"/>
  <c r="BI10" i="1"/>
  <c r="BH10" i="1"/>
  <c r="CX8" i="1"/>
  <c r="EL8" i="1"/>
  <c r="EN8" i="1"/>
  <c r="CW8" i="1"/>
  <c r="EF8" i="1"/>
  <c r="CS238" i="1"/>
  <c r="AV263" i="1"/>
  <c r="AV151" i="1"/>
  <c r="CS192" i="1"/>
  <c r="R283" i="1"/>
  <c r="R322" i="1"/>
  <c r="AU360" i="1"/>
  <c r="R313" i="1"/>
  <c r="EC198" i="1"/>
  <c r="EE198" i="1"/>
  <c r="CU205" i="1"/>
  <c r="CU206" i="1"/>
  <c r="ED265" i="1"/>
  <c r="EB338" i="1"/>
  <c r="EC338" i="1"/>
  <c r="EE338" i="1"/>
  <c r="DT186" i="1"/>
  <c r="R297" i="1"/>
  <c r="AE336" i="1"/>
  <c r="Y342" i="1"/>
  <c r="R365" i="1"/>
  <c r="AU364" i="1"/>
  <c r="AV364" i="1"/>
  <c r="AU297" i="1"/>
  <c r="BE341" i="1"/>
  <c r="BH341" i="1"/>
  <c r="CU320" i="1"/>
  <c r="CS320" i="1"/>
  <c r="CT201" i="1"/>
  <c r="AV76" i="1"/>
  <c r="EC57" i="1"/>
  <c r="EE57" i="1"/>
  <c r="CW9" i="1"/>
  <c r="AV18" i="1"/>
  <c r="DT231" i="1"/>
  <c r="AV220" i="1"/>
  <c r="Y279" i="1"/>
  <c r="EB316" i="1"/>
  <c r="ED317" i="1"/>
  <c r="EE210" i="1"/>
  <c r="AV299" i="1"/>
  <c r="CA9" i="1"/>
  <c r="CD9" i="1"/>
  <c r="CF9" i="1"/>
  <c r="CB39" i="1"/>
  <c r="DT152" i="1"/>
  <c r="DT151" i="1"/>
  <c r="DU151" i="1"/>
  <c r="BI65" i="1"/>
  <c r="G6" i="19"/>
  <c r="BH65" i="1"/>
  <c r="ED368" i="1"/>
  <c r="EC368" i="1"/>
  <c r="EE368" i="1"/>
  <c r="CV147" i="1"/>
  <c r="CX147" i="1"/>
  <c r="B8" i="15"/>
  <c r="G11" i="1"/>
  <c r="EK11" i="1"/>
  <c r="EC9" i="1"/>
  <c r="EE9" i="1"/>
  <c r="ED293" i="1"/>
  <c r="AV154" i="1"/>
  <c r="AV155" i="1"/>
  <c r="DU78" i="1"/>
  <c r="DT79" i="1"/>
  <c r="DU353" i="1"/>
  <c r="DT353" i="1"/>
  <c r="CD15" i="1"/>
  <c r="CF15" i="1"/>
  <c r="B12" i="15"/>
  <c r="CW145" i="1"/>
  <c r="AV287" i="1"/>
  <c r="AV323" i="1"/>
  <c r="CQ3" i="1"/>
  <c r="AV37" i="1"/>
  <c r="CQ281" i="1"/>
  <c r="AV225" i="1"/>
  <c r="AV50" i="1"/>
  <c r="AV51" i="1"/>
  <c r="DT35" i="1"/>
  <c r="DT34" i="1"/>
  <c r="AV32" i="1"/>
  <c r="AV31" i="1"/>
  <c r="DU28" i="1"/>
  <c r="DT29" i="1"/>
  <c r="DT28" i="1"/>
  <c r="AV22" i="1"/>
  <c r="AV23" i="1"/>
  <c r="AV11" i="1"/>
  <c r="AV12" i="1"/>
  <c r="EJ12" i="1"/>
  <c r="DT284" i="1"/>
  <c r="DU283" i="1"/>
  <c r="BI189" i="1"/>
  <c r="BH189" i="1"/>
  <c r="CC19" i="1"/>
  <c r="BH293" i="1"/>
  <c r="ED366" i="1"/>
  <c r="EC366" i="1"/>
  <c r="EE366" i="1"/>
  <c r="DU337" i="1"/>
  <c r="DT337" i="1"/>
  <c r="DT368" i="1"/>
  <c r="DU367" i="1"/>
  <c r="DT367" i="1"/>
  <c r="CA12" i="1"/>
  <c r="ED55" i="1"/>
  <c r="BH144" i="1"/>
  <c r="BI144" i="1"/>
  <c r="AV237" i="1"/>
  <c r="AV238" i="1"/>
  <c r="EC28" i="1"/>
  <c r="EE28" i="1"/>
  <c r="ED29" i="1"/>
  <c r="DU280" i="1"/>
  <c r="DT281" i="1"/>
  <c r="DT280" i="1"/>
  <c r="ED49" i="1"/>
  <c r="EC49" i="1"/>
  <c r="EE49" i="1"/>
  <c r="AV53" i="1"/>
  <c r="AV54" i="1"/>
  <c r="DU315" i="1"/>
  <c r="DT315" i="1"/>
  <c r="DT354" i="1"/>
  <c r="DU354" i="1"/>
  <c r="CW14" i="1"/>
  <c r="DT55" i="1"/>
  <c r="CQ102" i="1"/>
  <c r="CQ101" i="1"/>
  <c r="EC15" i="1"/>
  <c r="EE15" i="1"/>
  <c r="EC14" i="1"/>
  <c r="EE14" i="1"/>
  <c r="ED14" i="1"/>
  <c r="AV162" i="1"/>
  <c r="AV161" i="1"/>
  <c r="EC10" i="1"/>
  <c r="EE10" i="1"/>
  <c r="CW15" i="1"/>
  <c r="CD13" i="1"/>
  <c r="CF13" i="1"/>
  <c r="B10" i="15"/>
  <c r="CD17" i="1"/>
  <c r="CF17" i="1"/>
  <c r="B14" i="15"/>
  <c r="CV16" i="1"/>
  <c r="AV317" i="1"/>
  <c r="CQ299" i="1"/>
  <c r="CS299" i="1"/>
  <c r="BO15" i="1"/>
  <c r="BI284" i="1"/>
  <c r="ED284" i="1"/>
  <c r="CD14" i="1"/>
  <c r="CF14" i="1"/>
  <c r="B11" i="15"/>
  <c r="AV84" i="1"/>
  <c r="AV322" i="1"/>
  <c r="EC55" i="1"/>
  <c r="EE55" i="1"/>
  <c r="DT78" i="1"/>
  <c r="ED11" i="1"/>
  <c r="ED13" i="1"/>
  <c r="EC12" i="1"/>
  <c r="EE12" i="1"/>
  <c r="EC59" i="1"/>
  <c r="EE59" i="1"/>
  <c r="ED60" i="1"/>
  <c r="ED59" i="1"/>
  <c r="BQ14" i="1"/>
  <c r="BO145" i="1"/>
  <c r="BQ145" i="1"/>
  <c r="AV186" i="1"/>
  <c r="AV195" i="1"/>
  <c r="AV196" i="1"/>
  <c r="AV250" i="1"/>
  <c r="AV251" i="1"/>
  <c r="DU84" i="1"/>
  <c r="DT84" i="1"/>
  <c r="ED52" i="1"/>
  <c r="ED51" i="1"/>
  <c r="DT148" i="1"/>
  <c r="DT149" i="1"/>
  <c r="DU148" i="1"/>
  <c r="CW144" i="1"/>
  <c r="AV270" i="1"/>
  <c r="AV145" i="1"/>
  <c r="AV221" i="1"/>
  <c r="AV178" i="1"/>
  <c r="AV61" i="1"/>
  <c r="DT77" i="1"/>
  <c r="AV68" i="1"/>
  <c r="AV258" i="1"/>
  <c r="CS289" i="1"/>
  <c r="AV232" i="1"/>
  <c r="AV157" i="1"/>
  <c r="CU274" i="1"/>
  <c r="AV247" i="1"/>
  <c r="CS91" i="1"/>
  <c r="CT91" i="1"/>
  <c r="AE317" i="1"/>
  <c r="BH219" i="1"/>
  <c r="EC161" i="1"/>
  <c r="EE161" i="1"/>
  <c r="AU366" i="1"/>
  <c r="AV367" i="1"/>
  <c r="BI149" i="1"/>
  <c r="BE294" i="1"/>
  <c r="BF301" i="1"/>
  <c r="EB341" i="1"/>
  <c r="EB329" i="1"/>
  <c r="EC330" i="1"/>
  <c r="EE330" i="1"/>
  <c r="EB325" i="1"/>
  <c r="EB321" i="1"/>
  <c r="EB315" i="1"/>
  <c r="EC316" i="1"/>
  <c r="DT23" i="1"/>
  <c r="DT86" i="1"/>
  <c r="Y284" i="1"/>
  <c r="R323" i="1"/>
  <c r="AU351" i="1"/>
  <c r="AV351" i="1"/>
  <c r="AE291" i="1"/>
  <c r="ED231" i="1"/>
  <c r="ED223" i="1"/>
  <c r="EB301" i="1"/>
  <c r="BE292" i="1"/>
  <c r="BF297" i="1"/>
  <c r="EB328" i="1"/>
  <c r="EB324" i="1"/>
  <c r="EC92" i="1"/>
  <c r="EE92" i="1"/>
  <c r="DT258" i="1"/>
  <c r="BE333" i="1"/>
  <c r="BE329" i="1"/>
  <c r="DT252" i="1"/>
  <c r="DT250" i="1"/>
  <c r="R286" i="1"/>
  <c r="CS363" i="1"/>
  <c r="BE342" i="1"/>
  <c r="BH342" i="1"/>
  <c r="BE315" i="1"/>
  <c r="EB336" i="1"/>
  <c r="EC336" i="1"/>
  <c r="EE336" i="1"/>
  <c r="EB331" i="1"/>
  <c r="EC331" i="1"/>
  <c r="EE331" i="1"/>
  <c r="EB323" i="1"/>
  <c r="EC61" i="1"/>
  <c r="EE61" i="1"/>
  <c r="DT181" i="1"/>
  <c r="CQ303" i="1"/>
  <c r="CS303" i="1"/>
  <c r="Y317" i="1"/>
  <c r="AU361" i="1"/>
  <c r="AV362" i="1"/>
  <c r="R294" i="1"/>
  <c r="CI301" i="1"/>
  <c r="EB326" i="1"/>
  <c r="AU280" i="1"/>
  <c r="AV281" i="1"/>
  <c r="Y325" i="1"/>
  <c r="R352" i="1"/>
  <c r="ED251" i="1"/>
  <c r="EB313" i="1"/>
  <c r="EC313" i="1"/>
  <c r="EE313" i="1"/>
  <c r="DK147" i="1"/>
  <c r="DG148" i="1"/>
  <c r="E14" i="1"/>
  <c r="D15" i="1"/>
  <c r="EC360" i="1"/>
  <c r="EE360" i="1"/>
  <c r="ED359" i="1"/>
  <c r="EE11" i="1"/>
  <c r="ED296" i="1"/>
  <c r="AV335" i="1"/>
  <c r="CU309" i="1"/>
  <c r="DI150" i="1"/>
  <c r="DL149" i="1"/>
  <c r="E145" i="1"/>
  <c r="D146" i="1"/>
  <c r="ED351" i="1"/>
  <c r="EC351" i="1"/>
  <c r="EE351" i="1"/>
  <c r="BH282" i="1"/>
  <c r="BI282" i="1"/>
  <c r="BI280" i="1"/>
  <c r="BH280" i="1"/>
  <c r="EJ9" i="1"/>
  <c r="EC305" i="1"/>
  <c r="EE305" i="1"/>
  <c r="CX144" i="1"/>
  <c r="BI213" i="1"/>
  <c r="AV191" i="1"/>
  <c r="AV179" i="1"/>
  <c r="AV244" i="1"/>
  <c r="AV245" i="1"/>
  <c r="DL148" i="1"/>
  <c r="AV62" i="1"/>
  <c r="BI163" i="1"/>
  <c r="BQ144" i="1"/>
  <c r="BZ343" i="1"/>
  <c r="AV227" i="1"/>
  <c r="CX14" i="1"/>
  <c r="AV292" i="1"/>
  <c r="DT46" i="1"/>
  <c r="EC289" i="1"/>
  <c r="EE289" i="1"/>
  <c r="EC296" i="1"/>
  <c r="EE296" i="1"/>
  <c r="EC357" i="1"/>
  <c r="EE357" i="1"/>
  <c r="AV146" i="1"/>
  <c r="AV181" i="1"/>
  <c r="EC33" i="1"/>
  <c r="EE33" i="1"/>
  <c r="DT31" i="1"/>
  <c r="DU95" i="1"/>
  <c r="DT95" i="1"/>
  <c r="ED67" i="1"/>
  <c r="EC68" i="1"/>
  <c r="EE68" i="1"/>
  <c r="AV217" i="1"/>
  <c r="DT261" i="1"/>
  <c r="CB300" i="1"/>
  <c r="CA300" i="1"/>
  <c r="BH159" i="1"/>
  <c r="BI159" i="1"/>
  <c r="R305" i="1"/>
  <c r="AE342" i="1"/>
  <c r="AU348" i="1"/>
  <c r="AV348" i="1"/>
  <c r="EB314" i="1"/>
  <c r="R296" i="1"/>
  <c r="AU302" i="1"/>
  <c r="AV302" i="1"/>
  <c r="AU314" i="1"/>
  <c r="AV314" i="1"/>
  <c r="R340" i="1"/>
  <c r="AU300" i="1"/>
  <c r="AV300" i="1"/>
  <c r="ED209" i="1"/>
  <c r="ED190" i="1"/>
  <c r="CB366" i="1"/>
  <c r="CA366" i="1"/>
  <c r="R318" i="1"/>
  <c r="R325" i="1"/>
  <c r="R350" i="1"/>
  <c r="R356" i="1"/>
  <c r="AK329" i="1"/>
  <c r="AK333" i="1"/>
  <c r="CU319" i="1"/>
  <c r="EC322" i="1"/>
  <c r="EE322" i="1"/>
  <c r="BI148" i="1"/>
  <c r="BH148" i="1"/>
  <c r="EB280" i="1"/>
  <c r="BE314" i="1"/>
  <c r="BE316" i="1"/>
  <c r="BF316" i="1"/>
  <c r="EB342" i="1"/>
  <c r="EB327" i="1"/>
  <c r="EB318" i="1"/>
  <c r="EC319" i="1"/>
  <c r="EE319" i="1"/>
  <c r="EB307" i="1"/>
  <c r="BE328" i="1"/>
  <c r="BH328" i="1"/>
  <c r="BE325" i="1"/>
  <c r="DF328" i="1"/>
  <c r="DD328" i="1"/>
  <c r="DE328" i="1"/>
  <c r="BZ335" i="1"/>
  <c r="BX335" i="1"/>
  <c r="BY335" i="1"/>
  <c r="EB302" i="1"/>
  <c r="EB282" i="1"/>
  <c r="EB333" i="1"/>
  <c r="EC334" i="1"/>
  <c r="EE334" i="1"/>
  <c r="BZ327" i="1"/>
  <c r="BX327" i="1"/>
  <c r="BY327" i="1"/>
  <c r="AV284" i="1"/>
  <c r="AV283" i="1"/>
  <c r="AV337" i="1"/>
  <c r="AV338" i="1"/>
  <c r="AV330" i="1"/>
  <c r="EC285" i="1"/>
  <c r="EE285" i="1"/>
  <c r="BX281" i="1"/>
  <c r="ED299" i="1"/>
  <c r="EC300" i="1"/>
  <c r="EE300" i="1"/>
  <c r="EC293" i="1"/>
  <c r="EE293" i="1"/>
  <c r="ED305" i="1"/>
  <c r="BH279" i="1"/>
  <c r="BH303" i="1"/>
  <c r="BI303" i="1"/>
  <c r="BI298" i="1"/>
  <c r="BH298" i="1"/>
  <c r="AV320" i="1"/>
  <c r="EC363" i="1"/>
  <c r="EE363" i="1"/>
  <c r="EC364" i="1"/>
  <c r="EE364" i="1"/>
  <c r="EC359" i="1"/>
  <c r="EE359" i="1"/>
  <c r="CQ304" i="1"/>
  <c r="CS304" i="1"/>
  <c r="AV360" i="1"/>
  <c r="CS365" i="1"/>
  <c r="R338" i="1"/>
  <c r="AU293" i="1"/>
  <c r="DC338" i="1"/>
  <c r="DH338" i="1"/>
  <c r="EC335" i="1"/>
  <c r="EE335" i="1"/>
  <c r="BD319" i="1"/>
  <c r="CB368" i="1"/>
  <c r="CA368" i="1"/>
  <c r="DC340" i="1"/>
  <c r="DH340" i="1"/>
  <c r="CU339" i="1"/>
  <c r="DC336" i="1"/>
  <c r="BE334" i="1"/>
  <c r="BE330" i="1"/>
  <c r="BE326" i="1"/>
  <c r="BE322" i="1"/>
  <c r="DC341" i="1"/>
  <c r="DH341" i="1"/>
  <c r="EC340" i="1"/>
  <c r="EE340" i="1"/>
  <c r="CB352" i="1"/>
  <c r="EB291" i="1"/>
  <c r="DC337" i="1"/>
  <c r="DH337" i="1"/>
  <c r="BE335" i="1"/>
  <c r="BE331" i="1"/>
  <c r="BE327" i="1"/>
  <c r="BE323" i="1"/>
  <c r="BE317" i="1"/>
  <c r="CB361" i="1"/>
  <c r="CA361" i="1"/>
  <c r="DC342" i="1"/>
  <c r="DH342" i="1"/>
  <c r="CU335" i="1"/>
  <c r="CU334" i="1"/>
  <c r="CU333" i="1"/>
  <c r="CU332" i="1"/>
  <c r="CU331" i="1"/>
  <c r="CU330" i="1"/>
  <c r="CU329" i="1"/>
  <c r="CU328" i="1"/>
  <c r="CU327" i="1"/>
  <c r="CU326" i="1"/>
  <c r="CU325" i="1"/>
  <c r="CU324" i="1"/>
  <c r="CU323" i="1"/>
  <c r="CU322" i="1"/>
  <c r="CU321" i="1"/>
  <c r="CU318" i="1"/>
  <c r="CU317" i="1"/>
  <c r="CU316" i="1"/>
  <c r="CU315" i="1"/>
  <c r="CU314" i="1"/>
  <c r="BH331" i="1"/>
  <c r="BF337" i="1"/>
  <c r="BH322" i="1"/>
  <c r="BF329" i="1"/>
  <c r="BH335" i="1"/>
  <c r="BF341" i="1"/>
  <c r="BH326" i="1"/>
  <c r="BF333" i="1"/>
  <c r="BH289" i="1"/>
  <c r="BF296" i="1"/>
  <c r="BF305" i="1"/>
  <c r="BF298" i="1"/>
  <c r="BF315" i="1"/>
  <c r="BF306" i="1"/>
  <c r="BF285" i="1"/>
  <c r="BH334" i="1"/>
  <c r="BF340" i="1"/>
  <c r="BH315" i="1"/>
  <c r="BI302" i="1"/>
  <c r="BF286" i="1"/>
  <c r="BH302" i="1"/>
  <c r="BF318" i="1"/>
  <c r="BF338" i="1"/>
  <c r="BH285" i="1"/>
  <c r="BF292" i="1"/>
  <c r="BF281" i="1"/>
  <c r="BH333" i="1"/>
  <c r="BF339" i="1"/>
  <c r="BH317" i="1"/>
  <c r="BH324" i="1"/>
  <c r="BF331" i="1"/>
  <c r="BF307" i="1"/>
  <c r="BF287" i="1"/>
  <c r="BH330" i="1"/>
  <c r="BF336" i="1"/>
  <c r="BF330" i="1"/>
  <c r="EC317" i="1"/>
  <c r="EE317" i="1"/>
  <c r="BH327" i="1"/>
  <c r="BF334" i="1"/>
  <c r="BH316" i="1"/>
  <c r="BF299" i="1"/>
  <c r="BF293" i="1"/>
  <c r="BI281" i="1"/>
  <c r="BF288" i="1"/>
  <c r="BF317" i="1"/>
  <c r="BF289" i="1"/>
  <c r="BF300" i="1"/>
  <c r="BH288" i="1"/>
  <c r="BF295" i="1"/>
  <c r="BH325" i="1"/>
  <c r="BF332" i="1"/>
  <c r="BF304" i="1"/>
  <c r="BF294" i="1"/>
  <c r="BF283" i="1"/>
  <c r="BF290" i="1"/>
  <c r="BF303" i="1"/>
  <c r="BH314" i="1"/>
  <c r="AV297" i="1"/>
  <c r="CI322" i="1"/>
  <c r="BI332" i="1"/>
  <c r="BH332" i="1"/>
  <c r="BF342" i="1"/>
  <c r="BH338" i="1"/>
  <c r="BF335" i="1"/>
  <c r="BH329" i="1"/>
  <c r="EC329" i="1"/>
  <c r="EE329" i="1"/>
  <c r="EC290" i="1"/>
  <c r="EE290" i="1"/>
  <c r="EE275" i="1"/>
  <c r="EE276" i="1"/>
  <c r="EJ10" i="1"/>
  <c r="EC349" i="1"/>
  <c r="EE349" i="1"/>
  <c r="BH323" i="1"/>
  <c r="AV333" i="1"/>
  <c r="G9" i="19"/>
  <c r="G18" i="19"/>
  <c r="DK146" i="1"/>
  <c r="CX146" i="1"/>
  <c r="AV357" i="1"/>
  <c r="CA332" i="1"/>
  <c r="EE174" i="1"/>
  <c r="EE175" i="1"/>
  <c r="EE240" i="1"/>
  <c r="EE241" i="1"/>
  <c r="EE242" i="1"/>
  <c r="AV279" i="1"/>
  <c r="BI164" i="1"/>
  <c r="EE206" i="1"/>
  <c r="ED206" i="1"/>
  <c r="ED207" i="1"/>
  <c r="CA324" i="1"/>
  <c r="AV280" i="1"/>
  <c r="EC350" i="1"/>
  <c r="EE350" i="1"/>
  <c r="AV355" i="1"/>
  <c r="AV327" i="1"/>
  <c r="CJ160" i="1"/>
  <c r="BH275" i="1"/>
  <c r="AV308" i="1"/>
  <c r="ED353" i="1"/>
  <c r="EC353" i="1"/>
  <c r="EE353" i="1"/>
  <c r="CD161" i="1"/>
  <c r="CF161" i="1"/>
  <c r="CC162" i="1"/>
  <c r="ED295" i="1"/>
  <c r="ED361" i="1"/>
  <c r="EC361" i="1"/>
  <c r="EE361" i="1"/>
  <c r="CA342" i="1"/>
  <c r="EC278" i="1"/>
  <c r="EE278" i="1"/>
  <c r="ED279" i="1"/>
  <c r="ED342" i="1"/>
  <c r="AV342" i="1"/>
  <c r="ED306" i="1"/>
  <c r="EJ144" i="1"/>
  <c r="EC294" i="1"/>
  <c r="EE294" i="1"/>
  <c r="CA334" i="1"/>
  <c r="ED294" i="1"/>
  <c r="CA338" i="1"/>
  <c r="CJ244" i="1"/>
  <c r="EC362" i="1"/>
  <c r="EE362" i="1"/>
  <c r="EC288" i="1"/>
  <c r="EE288" i="1"/>
  <c r="ED288" i="1"/>
  <c r="BZ309" i="1"/>
  <c r="BZ310" i="1"/>
  <c r="CA340" i="1"/>
  <c r="EC279" i="1"/>
  <c r="EE279" i="1"/>
  <c r="EC332" i="1"/>
  <c r="EE332" i="1"/>
  <c r="EC286" i="1"/>
  <c r="EE286" i="1"/>
  <c r="EC348" i="1"/>
  <c r="EE348" i="1"/>
  <c r="AV365" i="1"/>
  <c r="AV361" i="1"/>
  <c r="EK13" i="1"/>
  <c r="CU106" i="1"/>
  <c r="BH297" i="1"/>
  <c r="BI297" i="1"/>
  <c r="ED348" i="1"/>
  <c r="CJ247" i="1"/>
  <c r="EE106" i="1"/>
  <c r="AV339" i="1"/>
  <c r="EC339" i="1"/>
  <c r="EE339" i="1"/>
  <c r="EL9" i="1"/>
  <c r="EN9" i="1"/>
  <c r="BH106" i="1"/>
  <c r="BH107" i="1"/>
  <c r="ED287" i="1"/>
  <c r="EC287" i="1"/>
  <c r="EE287" i="1"/>
  <c r="EC327" i="1"/>
  <c r="EE327" i="1"/>
  <c r="EC240" i="1"/>
  <c r="EB240" i="1"/>
  <c r="DW240" i="1"/>
  <c r="DW241" i="1"/>
  <c r="EC298" i="1"/>
  <c r="EE298" i="1"/>
  <c r="ED298" i="1"/>
  <c r="CA318" i="1"/>
  <c r="AV366" i="1"/>
  <c r="EC315" i="1"/>
  <c r="EE315" i="1"/>
  <c r="CA316" i="1"/>
  <c r="EC337" i="1"/>
  <c r="EE337" i="1"/>
  <c r="CI298" i="1"/>
  <c r="CA298" i="1"/>
  <c r="BI324" i="1"/>
  <c r="ED357" i="1"/>
  <c r="EC358" i="1"/>
  <c r="EE358" i="1"/>
  <c r="CI282" i="1"/>
  <c r="CA282" i="1"/>
  <c r="CU338" i="1"/>
  <c r="CS338" i="1"/>
  <c r="EF9" i="1"/>
  <c r="EG9" i="1"/>
  <c r="BI338" i="1"/>
  <c r="EE8" i="1"/>
  <c r="EH8" i="1"/>
  <c r="CA293" i="1"/>
  <c r="CI293" i="1"/>
  <c r="BI340" i="1"/>
  <c r="DI11" i="1"/>
  <c r="DL10" i="1"/>
  <c r="DK10" i="1"/>
  <c r="EF10" i="1"/>
  <c r="EG10" i="1"/>
  <c r="DL143" i="1"/>
  <c r="DK143" i="1"/>
  <c r="CU342" i="1"/>
  <c r="CS342" i="1"/>
  <c r="CU337" i="1"/>
  <c r="CS337" i="1"/>
  <c r="ED316" i="1"/>
  <c r="CD145" i="1"/>
  <c r="CF145" i="1"/>
  <c r="CC146" i="1"/>
  <c r="CX143" i="1"/>
  <c r="CW143" i="1"/>
  <c r="BH38" i="1"/>
  <c r="AV298" i="1"/>
  <c r="ED325" i="1"/>
  <c r="BH274" i="1"/>
  <c r="CS77" i="1"/>
  <c r="BI212" i="1"/>
  <c r="BE240" i="1"/>
  <c r="BH212" i="1"/>
  <c r="AV301" i="1"/>
  <c r="AV358" i="1"/>
  <c r="EM8" i="1"/>
  <c r="EF144" i="1"/>
  <c r="EG144" i="1"/>
  <c r="ED240" i="1"/>
  <c r="BI341" i="1"/>
  <c r="ED339" i="1"/>
  <c r="ED338" i="1"/>
  <c r="CC249" i="1"/>
  <c r="CD248" i="1"/>
  <c r="CF248" i="1"/>
  <c r="EC324" i="1"/>
  <c r="EE324" i="1"/>
  <c r="ED324" i="1"/>
  <c r="BH73" i="1"/>
  <c r="ED329" i="1"/>
  <c r="ED330" i="1"/>
  <c r="CV148" i="1"/>
  <c r="CW147" i="1"/>
  <c r="EC326" i="1"/>
  <c r="EE326" i="1"/>
  <c r="EC323" i="1"/>
  <c r="EE323" i="1"/>
  <c r="ED323" i="1"/>
  <c r="BH292" i="1"/>
  <c r="BI292" i="1"/>
  <c r="BH286" i="1"/>
  <c r="BI286" i="1"/>
  <c r="BQ15" i="1"/>
  <c r="BO16" i="1"/>
  <c r="BP15" i="1"/>
  <c r="EC318" i="1"/>
  <c r="EE318" i="1"/>
  <c r="EC325" i="1"/>
  <c r="EE325" i="1"/>
  <c r="ED331" i="1"/>
  <c r="ED332" i="1"/>
  <c r="BI329" i="1"/>
  <c r="EC301" i="1"/>
  <c r="EE301" i="1"/>
  <c r="ED301" i="1"/>
  <c r="BH294" i="1"/>
  <c r="BI294" i="1"/>
  <c r="AV352" i="1"/>
  <c r="EJ11" i="1"/>
  <c r="EC341" i="1"/>
  <c r="EE341" i="1"/>
  <c r="ED341" i="1"/>
  <c r="AV349" i="1"/>
  <c r="BH304" i="1"/>
  <c r="BI304" i="1"/>
  <c r="ED336" i="1"/>
  <c r="ED337" i="1"/>
  <c r="BI333" i="1"/>
  <c r="ED326" i="1"/>
  <c r="BI337" i="1"/>
  <c r="BO146" i="1"/>
  <c r="BP145" i="1"/>
  <c r="EC342" i="1"/>
  <c r="EE342" i="1"/>
  <c r="B6" i="15"/>
  <c r="BI315" i="1"/>
  <c r="CV17" i="1"/>
  <c r="CX16" i="1"/>
  <c r="CW16" i="1"/>
  <c r="EE73" i="1"/>
  <c r="EE74" i="1"/>
  <c r="BH205" i="1"/>
  <c r="BI342" i="1"/>
  <c r="EC321" i="1"/>
  <c r="EE321" i="1"/>
  <c r="ED321" i="1"/>
  <c r="ED322" i="1"/>
  <c r="CC20" i="1"/>
  <c r="CD19" i="1"/>
  <c r="CF19" i="1"/>
  <c r="B16" i="15"/>
  <c r="D147" i="1"/>
  <c r="E146" i="1"/>
  <c r="BH307" i="1"/>
  <c r="BI307" i="1"/>
  <c r="BE309" i="1"/>
  <c r="ED328" i="1"/>
  <c r="ED327" i="1"/>
  <c r="CU341" i="1"/>
  <c r="CS341" i="1"/>
  <c r="EC333" i="1"/>
  <c r="EE333" i="1"/>
  <c r="ED333" i="1"/>
  <c r="ED334" i="1"/>
  <c r="ED283" i="1"/>
  <c r="ED282" i="1"/>
  <c r="EC282" i="1"/>
  <c r="EE282" i="1"/>
  <c r="EC283" i="1"/>
  <c r="EE283" i="1"/>
  <c r="BI325" i="1"/>
  <c r="EL144" i="1"/>
  <c r="EL145" i="1"/>
  <c r="EK145" i="1"/>
  <c r="G145" i="1"/>
  <c r="ED302" i="1"/>
  <c r="EC302" i="1"/>
  <c r="EE302" i="1"/>
  <c r="ED303" i="1"/>
  <c r="EC303" i="1"/>
  <c r="EE303" i="1"/>
  <c r="BI328" i="1"/>
  <c r="EC314" i="1"/>
  <c r="EE314" i="1"/>
  <c r="ED314" i="1"/>
  <c r="ED315" i="1"/>
  <c r="CI300" i="1"/>
  <c r="BI314" i="1"/>
  <c r="EC328" i="1"/>
  <c r="EE328" i="1"/>
  <c r="AV303" i="1"/>
  <c r="E15" i="1"/>
  <c r="D16" i="1"/>
  <c r="CS319" i="1"/>
  <c r="AV315" i="1"/>
  <c r="DL150" i="1"/>
  <c r="DI151" i="1"/>
  <c r="EJ13" i="1"/>
  <c r="G14" i="1"/>
  <c r="EK14" i="1"/>
  <c r="EC307" i="1"/>
  <c r="EE307" i="1"/>
  <c r="EC308" i="1"/>
  <c r="EE308" i="1"/>
  <c r="ED307" i="1"/>
  <c r="EC39" i="1"/>
  <c r="DK148" i="1"/>
  <c r="DG149" i="1"/>
  <c r="ED318" i="1"/>
  <c r="ED319" i="1"/>
  <c r="ED281" i="1"/>
  <c r="EC281" i="1"/>
  <c r="EE281" i="1"/>
  <c r="EC280" i="1"/>
  <c r="EE280" i="1"/>
  <c r="ED280" i="1"/>
  <c r="BI327" i="1"/>
  <c r="EE316" i="1"/>
  <c r="CS331" i="1"/>
  <c r="BI335" i="1"/>
  <c r="CU340" i="1"/>
  <c r="AV294" i="1"/>
  <c r="AV293" i="1"/>
  <c r="CS330" i="1"/>
  <c r="CS323" i="1"/>
  <c r="BI330" i="1"/>
  <c r="BE319" i="1"/>
  <c r="BD320" i="1"/>
  <c r="CS314" i="1"/>
  <c r="CS324" i="1"/>
  <c r="CS332" i="1"/>
  <c r="BI334" i="1"/>
  <c r="CS339" i="1"/>
  <c r="CS322" i="1"/>
  <c r="BI331" i="1"/>
  <c r="BI326" i="1"/>
  <c r="CS315" i="1"/>
  <c r="CS333" i="1"/>
  <c r="CS321" i="1"/>
  <c r="BI322" i="1"/>
  <c r="CS325" i="1"/>
  <c r="DH336" i="1"/>
  <c r="DF338" i="1"/>
  <c r="DD338" i="1"/>
  <c r="DE338" i="1"/>
  <c r="DF336" i="1"/>
  <c r="DD336" i="1"/>
  <c r="DE336" i="1"/>
  <c r="DF342" i="1"/>
  <c r="DD342" i="1"/>
  <c r="DE342" i="1"/>
  <c r="DF339" i="1"/>
  <c r="DD339" i="1"/>
  <c r="DE339" i="1"/>
  <c r="DF337" i="1"/>
  <c r="DD337" i="1"/>
  <c r="DE337" i="1"/>
  <c r="DF340" i="1"/>
  <c r="DD340" i="1"/>
  <c r="DE340" i="1"/>
  <c r="DC343" i="1"/>
  <c r="DC344" i="1"/>
  <c r="DF341" i="1"/>
  <c r="DD341" i="1"/>
  <c r="DE341" i="1"/>
  <c r="CS316" i="1"/>
  <c r="CS326" i="1"/>
  <c r="CS334" i="1"/>
  <c r="ED292" i="1"/>
  <c r="EC291" i="1"/>
  <c r="EE291" i="1"/>
  <c r="EC292" i="1"/>
  <c r="EE292" i="1"/>
  <c r="ED291" i="1"/>
  <c r="CU336" i="1"/>
  <c r="BY281" i="1"/>
  <c r="BY309" i="1"/>
  <c r="BX309" i="1"/>
  <c r="CS329" i="1"/>
  <c r="CS317" i="1"/>
  <c r="CS335" i="1"/>
  <c r="CS327" i="1"/>
  <c r="BI317" i="1"/>
  <c r="CS318" i="1"/>
  <c r="CS328" i="1"/>
  <c r="BI323" i="1"/>
  <c r="CA352" i="1"/>
  <c r="BI316" i="1"/>
  <c r="EC354" i="1"/>
  <c r="EE354" i="1"/>
  <c r="EC355" i="1"/>
  <c r="EE355" i="1"/>
  <c r="ED354" i="1"/>
  <c r="BE320" i="1"/>
  <c r="BE321" i="1"/>
  <c r="BF321" i="1"/>
  <c r="BF319" i="1"/>
  <c r="BF320" i="1"/>
  <c r="BH319" i="1"/>
  <c r="BF322" i="1"/>
  <c r="EE39" i="1"/>
  <c r="EE207" i="1"/>
  <c r="EE277" i="1"/>
  <c r="CC163" i="1"/>
  <c r="CD162" i="1"/>
  <c r="CF162" i="1"/>
  <c r="CJ161" i="1"/>
  <c r="EH9" i="1"/>
  <c r="EH10" i="1"/>
  <c r="EM9" i="1"/>
  <c r="EG8" i="1"/>
  <c r="BH240" i="1"/>
  <c r="EE343" i="1"/>
  <c r="DI12" i="1"/>
  <c r="DL11" i="1"/>
  <c r="EL11" i="1"/>
  <c r="EM11" i="1"/>
  <c r="DK11" i="1"/>
  <c r="CC250" i="1"/>
  <c r="CD249" i="1"/>
  <c r="CF249" i="1"/>
  <c r="EF143" i="1"/>
  <c r="C7" i="15"/>
  <c r="EL10" i="1"/>
  <c r="EL143" i="1"/>
  <c r="EM143" i="1"/>
  <c r="CJ248" i="1"/>
  <c r="CT77" i="1"/>
  <c r="CS106" i="1"/>
  <c r="CD146" i="1"/>
  <c r="CF146" i="1"/>
  <c r="CC147" i="1"/>
  <c r="EE309" i="1"/>
  <c r="EE310" i="1"/>
  <c r="BI339" i="1"/>
  <c r="BP16" i="1"/>
  <c r="BO17" i="1"/>
  <c r="BQ16" i="1"/>
  <c r="EF145" i="1"/>
  <c r="CX17" i="1"/>
  <c r="CV18" i="1"/>
  <c r="CW17" i="1"/>
  <c r="BO147" i="1"/>
  <c r="BP146" i="1"/>
  <c r="BQ146" i="1"/>
  <c r="CV149" i="1"/>
  <c r="CW148" i="1"/>
  <c r="CX148" i="1"/>
  <c r="EC344" i="1"/>
  <c r="CC21" i="1"/>
  <c r="CD20" i="1"/>
  <c r="CF20" i="1"/>
  <c r="B17" i="15"/>
  <c r="DG150" i="1"/>
  <c r="DK149" i="1"/>
  <c r="E16" i="1"/>
  <c r="D17" i="1"/>
  <c r="EK146" i="1"/>
  <c r="EJ146" i="1"/>
  <c r="G146" i="1"/>
  <c r="EJ14" i="1"/>
  <c r="EK15" i="1"/>
  <c r="G15" i="1"/>
  <c r="E147" i="1"/>
  <c r="D148" i="1"/>
  <c r="EE40" i="1"/>
  <c r="ED343" i="1"/>
  <c r="EM144" i="1"/>
  <c r="EN144" i="1"/>
  <c r="ED309" i="1"/>
  <c r="DL151" i="1"/>
  <c r="DI152" i="1"/>
  <c r="EJ145" i="1"/>
  <c r="EM145" i="1"/>
  <c r="EN145" i="1"/>
  <c r="BF326" i="1"/>
  <c r="BF324" i="1"/>
  <c r="DE343" i="1"/>
  <c r="BI319" i="1"/>
  <c r="CS336" i="1"/>
  <c r="CS340" i="1"/>
  <c r="BF325" i="1"/>
  <c r="BH321" i="1"/>
  <c r="BF328" i="1"/>
  <c r="BH320" i="1"/>
  <c r="BF327" i="1"/>
  <c r="BF323" i="1"/>
  <c r="CJ162" i="1"/>
  <c r="CD163" i="1"/>
  <c r="CF163" i="1"/>
  <c r="CC164" i="1"/>
  <c r="EE311" i="1"/>
  <c r="ED310" i="1"/>
  <c r="ED311" i="1"/>
  <c r="CJ249" i="1"/>
  <c r="CD250" i="1"/>
  <c r="CF250" i="1"/>
  <c r="CC251" i="1"/>
  <c r="CC148" i="1"/>
  <c r="CD147" i="1"/>
  <c r="CF147" i="1"/>
  <c r="DM11" i="1"/>
  <c r="C8" i="15"/>
  <c r="EF11" i="1"/>
  <c r="EM10" i="1"/>
  <c r="EN10" i="1"/>
  <c r="EN11" i="1"/>
  <c r="CS107" i="1"/>
  <c r="CT106" i="1"/>
  <c r="DI13" i="1"/>
  <c r="DK12" i="1"/>
  <c r="DL12" i="1"/>
  <c r="EL12" i="1"/>
  <c r="EN12" i="1"/>
  <c r="EH143" i="1"/>
  <c r="EG143" i="1"/>
  <c r="EH144" i="1"/>
  <c r="EF146" i="1"/>
  <c r="EH146" i="1"/>
  <c r="EG145" i="1"/>
  <c r="EH145" i="1"/>
  <c r="CC22" i="1"/>
  <c r="CD21" i="1"/>
  <c r="CF21" i="1"/>
  <c r="B18" i="15"/>
  <c r="CV19" i="1"/>
  <c r="CX18" i="1"/>
  <c r="CW18" i="1"/>
  <c r="BP17" i="1"/>
  <c r="BO18" i="1"/>
  <c r="BQ17" i="1"/>
  <c r="BQ147" i="1"/>
  <c r="BO148" i="1"/>
  <c r="BP147" i="1"/>
  <c r="EL146" i="1"/>
  <c r="CX149" i="1"/>
  <c r="CV150" i="1"/>
  <c r="CW149" i="1"/>
  <c r="EK147" i="1"/>
  <c r="G147" i="1"/>
  <c r="DG151" i="1"/>
  <c r="DK150" i="1"/>
  <c r="EJ15" i="1"/>
  <c r="DI153" i="1"/>
  <c r="DL152" i="1"/>
  <c r="D149" i="1"/>
  <c r="E148" i="1"/>
  <c r="E17" i="1"/>
  <c r="D18" i="1"/>
  <c r="EK16" i="1"/>
  <c r="G16" i="1"/>
  <c r="EE344" i="1"/>
  <c r="BI321" i="1"/>
  <c r="BI320" i="1"/>
  <c r="BE343" i="1"/>
  <c r="BE344" i="1"/>
  <c r="CC165" i="1"/>
  <c r="CD164" i="1"/>
  <c r="CF164" i="1"/>
  <c r="CJ163" i="1"/>
  <c r="EM12" i="1"/>
  <c r="CJ250" i="1"/>
  <c r="CC252" i="1"/>
  <c r="CD251" i="1"/>
  <c r="CF251" i="1"/>
  <c r="C9" i="15"/>
  <c r="EF12" i="1"/>
  <c r="EH12" i="1"/>
  <c r="CD148" i="1"/>
  <c r="CF148" i="1"/>
  <c r="CC149" i="1"/>
  <c r="DI14" i="1"/>
  <c r="DK13" i="1"/>
  <c r="DL13" i="1"/>
  <c r="EL13" i="1"/>
  <c r="EG11" i="1"/>
  <c r="EH11" i="1"/>
  <c r="EM146" i="1"/>
  <c r="EN146" i="1"/>
  <c r="BO19" i="1"/>
  <c r="BP18" i="1"/>
  <c r="BQ18" i="1"/>
  <c r="CC23" i="1"/>
  <c r="CD22" i="1"/>
  <c r="CF22" i="1"/>
  <c r="B19" i="15"/>
  <c r="CW150" i="1"/>
  <c r="CX150" i="1"/>
  <c r="CV151" i="1"/>
  <c r="EF147" i="1"/>
  <c r="EH147" i="1"/>
  <c r="BQ148" i="1"/>
  <c r="BO149" i="1"/>
  <c r="BP148" i="1"/>
  <c r="EL147" i="1"/>
  <c r="EN147" i="1"/>
  <c r="CX19" i="1"/>
  <c r="CV20" i="1"/>
  <c r="CW19" i="1"/>
  <c r="EG146" i="1"/>
  <c r="EJ16" i="1"/>
  <c r="E149" i="1"/>
  <c r="D150" i="1"/>
  <c r="EK148" i="1"/>
  <c r="EJ148" i="1"/>
  <c r="G148" i="1"/>
  <c r="DG152" i="1"/>
  <c r="DK151" i="1"/>
  <c r="E18" i="1"/>
  <c r="D19" i="1"/>
  <c r="DL153" i="1"/>
  <c r="DI154" i="1"/>
  <c r="EJ147" i="1"/>
  <c r="EK17" i="1"/>
  <c r="G17" i="1"/>
  <c r="EE346" i="1"/>
  <c r="CJ164" i="1"/>
  <c r="CD165" i="1"/>
  <c r="CF165" i="1"/>
  <c r="CC166" i="1"/>
  <c r="EM147" i="1"/>
  <c r="CJ251" i="1"/>
  <c r="EM13" i="1"/>
  <c r="EN13" i="1"/>
  <c r="CD252" i="1"/>
  <c r="CF252" i="1"/>
  <c r="CC253" i="1"/>
  <c r="C10" i="15"/>
  <c r="EF13" i="1"/>
  <c r="DL14" i="1"/>
  <c r="EL14" i="1"/>
  <c r="EN14" i="1"/>
  <c r="DK14" i="1"/>
  <c r="DI15" i="1"/>
  <c r="CD149" i="1"/>
  <c r="CF149" i="1"/>
  <c r="CC150" i="1"/>
  <c r="EG12" i="1"/>
  <c r="EF148" i="1"/>
  <c r="EG147" i="1"/>
  <c r="BQ19" i="1"/>
  <c r="BP19" i="1"/>
  <c r="BO20" i="1"/>
  <c r="BP149" i="1"/>
  <c r="BO150" i="1"/>
  <c r="BQ149" i="1"/>
  <c r="CX151" i="1"/>
  <c r="CV152" i="1"/>
  <c r="CW151" i="1"/>
  <c r="EL148" i="1"/>
  <c r="EN148" i="1"/>
  <c r="CC24" i="1"/>
  <c r="CD23" i="1"/>
  <c r="CF23" i="1"/>
  <c r="B20" i="15"/>
  <c r="CX20" i="1"/>
  <c r="CV21" i="1"/>
  <c r="CW20" i="1"/>
  <c r="D20" i="1"/>
  <c r="E19" i="1"/>
  <c r="EK18" i="1"/>
  <c r="G18" i="1"/>
  <c r="EJ17" i="1"/>
  <c r="DI155" i="1"/>
  <c r="DL154" i="1"/>
  <c r="DG153" i="1"/>
  <c r="DK152" i="1"/>
  <c r="E150" i="1"/>
  <c r="D151" i="1"/>
  <c r="G149" i="1"/>
  <c r="EK149" i="1"/>
  <c r="CD166" i="1"/>
  <c r="CF166" i="1"/>
  <c r="CC167" i="1"/>
  <c r="CJ165" i="1"/>
  <c r="EG13" i="1"/>
  <c r="EH13" i="1"/>
  <c r="CC151" i="1"/>
  <c r="CD150" i="1"/>
  <c r="CF150" i="1"/>
  <c r="DL15" i="1"/>
  <c r="EL15" i="1"/>
  <c r="DK15" i="1"/>
  <c r="DI16" i="1"/>
  <c r="CJ252" i="1"/>
  <c r="C11" i="15"/>
  <c r="EF14" i="1"/>
  <c r="EG14" i="1"/>
  <c r="CD253" i="1"/>
  <c r="CF253" i="1"/>
  <c r="CC254" i="1"/>
  <c r="EM14" i="1"/>
  <c r="CV22" i="1"/>
  <c r="CW21" i="1"/>
  <c r="CX21" i="1"/>
  <c r="BQ150" i="1"/>
  <c r="BP150" i="1"/>
  <c r="BO151" i="1"/>
  <c r="EL149" i="1"/>
  <c r="EN149" i="1"/>
  <c r="EM148" i="1"/>
  <c r="EF149" i="1"/>
  <c r="BP20" i="1"/>
  <c r="BQ20" i="1"/>
  <c r="BO21" i="1"/>
  <c r="EG148" i="1"/>
  <c r="EH148" i="1"/>
  <c r="CC25" i="1"/>
  <c r="CD24" i="1"/>
  <c r="CF24" i="1"/>
  <c r="B21" i="15"/>
  <c r="CV153" i="1"/>
  <c r="CX152" i="1"/>
  <c r="CW152" i="1"/>
  <c r="G150" i="1"/>
  <c r="EK150" i="1"/>
  <c r="EJ150" i="1"/>
  <c r="DG154" i="1"/>
  <c r="DK153" i="1"/>
  <c r="D152" i="1"/>
  <c r="E151" i="1"/>
  <c r="EJ18" i="1"/>
  <c r="DL155" i="1"/>
  <c r="DI156" i="1"/>
  <c r="EJ149" i="1"/>
  <c r="EK19" i="1"/>
  <c r="G19" i="1"/>
  <c r="D21" i="1"/>
  <c r="E20" i="1"/>
  <c r="EH14" i="1"/>
  <c r="CC168" i="1"/>
  <c r="CD167" i="1"/>
  <c r="CF167" i="1"/>
  <c r="CJ166" i="1"/>
  <c r="DI17" i="1"/>
  <c r="DK16" i="1"/>
  <c r="DL16" i="1"/>
  <c r="EL16" i="1"/>
  <c r="EN16" i="1"/>
  <c r="EF15" i="1"/>
  <c r="C12" i="15"/>
  <c r="CC255" i="1"/>
  <c r="CD254" i="1"/>
  <c r="CF254" i="1"/>
  <c r="EM15" i="1"/>
  <c r="EN15" i="1"/>
  <c r="CJ253" i="1"/>
  <c r="CC152" i="1"/>
  <c r="CD151" i="1"/>
  <c r="CF151" i="1"/>
  <c r="EH15" i="1"/>
  <c r="EM149" i="1"/>
  <c r="EF150" i="1"/>
  <c r="CC26" i="1"/>
  <c r="CD25" i="1"/>
  <c r="CF25" i="1"/>
  <c r="B22" i="15"/>
  <c r="BO22" i="1"/>
  <c r="BP21" i="1"/>
  <c r="BQ21" i="1"/>
  <c r="EL150" i="1"/>
  <c r="EN150" i="1"/>
  <c r="EG149" i="1"/>
  <c r="BQ151" i="1"/>
  <c r="BP151" i="1"/>
  <c r="BO152" i="1"/>
  <c r="CV154" i="1"/>
  <c r="CX153" i="1"/>
  <c r="CW153" i="1"/>
  <c r="EH149" i="1"/>
  <c r="CV23" i="1"/>
  <c r="CW22" i="1"/>
  <c r="CX22" i="1"/>
  <c r="G151" i="1"/>
  <c r="EK151" i="1"/>
  <c r="E152" i="1"/>
  <c r="D153" i="1"/>
  <c r="DG155" i="1"/>
  <c r="DK154" i="1"/>
  <c r="G20" i="1"/>
  <c r="EK20" i="1"/>
  <c r="E21" i="1"/>
  <c r="D22" i="1"/>
  <c r="EJ19" i="1"/>
  <c r="DL156" i="1"/>
  <c r="DI157" i="1"/>
  <c r="EM150" i="1"/>
  <c r="CJ167" i="1"/>
  <c r="CC169" i="1"/>
  <c r="CD168" i="1"/>
  <c r="CF168" i="1"/>
  <c r="C13" i="15"/>
  <c r="EF16" i="1"/>
  <c r="EH16" i="1"/>
  <c r="CJ254" i="1"/>
  <c r="CC256" i="1"/>
  <c r="CD255" i="1"/>
  <c r="CF255" i="1"/>
  <c r="EM16" i="1"/>
  <c r="DI18" i="1"/>
  <c r="DK17" i="1"/>
  <c r="DL17" i="1"/>
  <c r="EL17" i="1"/>
  <c r="EM17" i="1"/>
  <c r="CD152" i="1"/>
  <c r="CF152" i="1"/>
  <c r="CC153" i="1"/>
  <c r="EG15" i="1"/>
  <c r="CV155" i="1"/>
  <c r="CW154" i="1"/>
  <c r="CX154" i="1"/>
  <c r="EG150" i="1"/>
  <c r="EH150" i="1"/>
  <c r="BQ22" i="1"/>
  <c r="BO23" i="1"/>
  <c r="BP22" i="1"/>
  <c r="CX23" i="1"/>
  <c r="CW23" i="1"/>
  <c r="CV24" i="1"/>
  <c r="CC27" i="1"/>
  <c r="CD26" i="1"/>
  <c r="CF26" i="1"/>
  <c r="B23" i="15"/>
  <c r="EF151" i="1"/>
  <c r="EH151" i="1"/>
  <c r="EL151" i="1"/>
  <c r="EN151" i="1"/>
  <c r="BP152" i="1"/>
  <c r="BO153" i="1"/>
  <c r="BQ152" i="1"/>
  <c r="DI158" i="1"/>
  <c r="DL157" i="1"/>
  <c r="E22" i="1"/>
  <c r="D23" i="1"/>
  <c r="DG156" i="1"/>
  <c r="DK155" i="1"/>
  <c r="D154" i="1"/>
  <c r="E153" i="1"/>
  <c r="EK21" i="1"/>
  <c r="G21" i="1"/>
  <c r="EK152" i="1"/>
  <c r="EJ152" i="1"/>
  <c r="G152" i="1"/>
  <c r="EJ20" i="1"/>
  <c r="EJ151" i="1"/>
  <c r="EM151" i="1"/>
  <c r="CJ168" i="1"/>
  <c r="CC170" i="1"/>
  <c r="CD169" i="1"/>
  <c r="CF169" i="1"/>
  <c r="EN17" i="1"/>
  <c r="DK18" i="1"/>
  <c r="DI19" i="1"/>
  <c r="DL18" i="1"/>
  <c r="EL18" i="1"/>
  <c r="EG16" i="1"/>
  <c r="CD153" i="1"/>
  <c r="CF153" i="1"/>
  <c r="CC154" i="1"/>
  <c r="CJ255" i="1"/>
  <c r="EF17" i="1"/>
  <c r="EG17" i="1"/>
  <c r="C14" i="15"/>
  <c r="CD256" i="1"/>
  <c r="CF256" i="1"/>
  <c r="CC257" i="1"/>
  <c r="BO154" i="1"/>
  <c r="BQ153" i="1"/>
  <c r="BP153" i="1"/>
  <c r="CW155" i="1"/>
  <c r="CX155" i="1"/>
  <c r="CV156" i="1"/>
  <c r="EG151" i="1"/>
  <c r="CX24" i="1"/>
  <c r="CV25" i="1"/>
  <c r="CW24" i="1"/>
  <c r="BQ23" i="1"/>
  <c r="BO24" i="1"/>
  <c r="BP23" i="1"/>
  <c r="EL152" i="1"/>
  <c r="EN152" i="1"/>
  <c r="EF152" i="1"/>
  <c r="EH152" i="1"/>
  <c r="CD27" i="1"/>
  <c r="CF27" i="1"/>
  <c r="B24" i="15"/>
  <c r="CC28" i="1"/>
  <c r="G153" i="1"/>
  <c r="EK153" i="1"/>
  <c r="D155" i="1"/>
  <c r="E154" i="1"/>
  <c r="DG157" i="1"/>
  <c r="DK156" i="1"/>
  <c r="DI159" i="1"/>
  <c r="DL158" i="1"/>
  <c r="D24" i="1"/>
  <c r="E23" i="1"/>
  <c r="EJ21" i="1"/>
  <c r="EK22" i="1"/>
  <c r="G22" i="1"/>
  <c r="CJ169" i="1"/>
  <c r="CD170" i="1"/>
  <c r="CF170" i="1"/>
  <c r="CC171" i="1"/>
  <c r="EH17" i="1"/>
  <c r="CC258" i="1"/>
  <c r="CD257" i="1"/>
  <c r="CF257" i="1"/>
  <c r="CJ256" i="1"/>
  <c r="EM18" i="1"/>
  <c r="EN18" i="1"/>
  <c r="DL19" i="1"/>
  <c r="EL19" i="1"/>
  <c r="DK19" i="1"/>
  <c r="DI20" i="1"/>
  <c r="C15" i="15"/>
  <c r="EF18" i="1"/>
  <c r="CC155" i="1"/>
  <c r="CD154" i="1"/>
  <c r="CF154" i="1"/>
  <c r="CX25" i="1"/>
  <c r="CV26" i="1"/>
  <c r="CW25" i="1"/>
  <c r="CX156" i="1"/>
  <c r="CV157" i="1"/>
  <c r="CW156" i="1"/>
  <c r="EG152" i="1"/>
  <c r="EF153" i="1"/>
  <c r="BO25" i="1"/>
  <c r="BQ24" i="1"/>
  <c r="BP24" i="1"/>
  <c r="EL153" i="1"/>
  <c r="EN153" i="1"/>
  <c r="CC29" i="1"/>
  <c r="CD28" i="1"/>
  <c r="CF28" i="1"/>
  <c r="B25" i="15"/>
  <c r="EM152" i="1"/>
  <c r="BO155" i="1"/>
  <c r="BP154" i="1"/>
  <c r="BQ154" i="1"/>
  <c r="DL159" i="1"/>
  <c r="DI160" i="1"/>
  <c r="EK23" i="1"/>
  <c r="G23" i="1"/>
  <c r="E24" i="1"/>
  <c r="D25" i="1"/>
  <c r="EJ153" i="1"/>
  <c r="DG158" i="1"/>
  <c r="DK157" i="1"/>
  <c r="G154" i="1"/>
  <c r="EK154" i="1"/>
  <c r="EJ154" i="1"/>
  <c r="EP154" i="1"/>
  <c r="EJ22" i="1"/>
  <c r="D156" i="1"/>
  <c r="E155" i="1"/>
  <c r="CC172" i="1"/>
  <c r="CD171" i="1"/>
  <c r="CF171" i="1"/>
  <c r="CJ170" i="1"/>
  <c r="DK20" i="1"/>
  <c r="DI21" i="1"/>
  <c r="DL20" i="1"/>
  <c r="EL20" i="1"/>
  <c r="EN20" i="1"/>
  <c r="CJ257" i="1"/>
  <c r="CD155" i="1"/>
  <c r="CF155" i="1"/>
  <c r="CC156" i="1"/>
  <c r="EG18" i="1"/>
  <c r="EH18" i="1"/>
  <c r="C16" i="15"/>
  <c r="EF19" i="1"/>
  <c r="EH19" i="1"/>
  <c r="EM19" i="1"/>
  <c r="CD258" i="1"/>
  <c r="CF258" i="1"/>
  <c r="CC259" i="1"/>
  <c r="EN19" i="1"/>
  <c r="EF154" i="1"/>
  <c r="EH154" i="1"/>
  <c r="CX26" i="1"/>
  <c r="CW26" i="1"/>
  <c r="CV27" i="1"/>
  <c r="BO26" i="1"/>
  <c r="BP25" i="1"/>
  <c r="BQ25" i="1"/>
  <c r="EL154" i="1"/>
  <c r="EM154" i="1"/>
  <c r="BQ155" i="1"/>
  <c r="BO156" i="1"/>
  <c r="BP155" i="1"/>
  <c r="EH153" i="1"/>
  <c r="CW157" i="1"/>
  <c r="CV158" i="1"/>
  <c r="CX157" i="1"/>
  <c r="CD29" i="1"/>
  <c r="CF29" i="1"/>
  <c r="B26" i="15"/>
  <c r="CC30" i="1"/>
  <c r="E156" i="1"/>
  <c r="D157" i="1"/>
  <c r="D26" i="1"/>
  <c r="E25" i="1"/>
  <c r="DG159" i="1"/>
  <c r="DK158" i="1"/>
  <c r="EJ23" i="1"/>
  <c r="DL160" i="1"/>
  <c r="DI161" i="1"/>
  <c r="G155" i="1"/>
  <c r="EK155" i="1"/>
  <c r="EP153" i="1"/>
  <c r="EQ154" i="1"/>
  <c r="EM153" i="1"/>
  <c r="G24" i="1"/>
  <c r="EK24" i="1"/>
  <c r="EN154" i="1"/>
  <c r="CJ171" i="1"/>
  <c r="CC173" i="1"/>
  <c r="CD172" i="1"/>
  <c r="CF172" i="1"/>
  <c r="CC157" i="1"/>
  <c r="CD156" i="1"/>
  <c r="CF156" i="1"/>
  <c r="EG19" i="1"/>
  <c r="EM20" i="1"/>
  <c r="CD259" i="1"/>
  <c r="CF259" i="1"/>
  <c r="CC260" i="1"/>
  <c r="DK21" i="1"/>
  <c r="DL21" i="1"/>
  <c r="EL21" i="1"/>
  <c r="DI22" i="1"/>
  <c r="CJ258" i="1"/>
  <c r="EF20" i="1"/>
  <c r="C17" i="15"/>
  <c r="BO27" i="1"/>
  <c r="BQ26" i="1"/>
  <c r="BP26" i="1"/>
  <c r="EF155" i="1"/>
  <c r="CV28" i="1"/>
  <c r="CX27" i="1"/>
  <c r="CW27" i="1"/>
  <c r="CX158" i="1"/>
  <c r="CW158" i="1"/>
  <c r="CV159" i="1"/>
  <c r="BP156" i="1"/>
  <c r="BQ156" i="1"/>
  <c r="BO157" i="1"/>
  <c r="CD30" i="1"/>
  <c r="CF30" i="1"/>
  <c r="B27" i="15"/>
  <c r="CC31" i="1"/>
  <c r="EL155" i="1"/>
  <c r="EN155" i="1"/>
  <c r="EJ24" i="1"/>
  <c r="G156" i="1"/>
  <c r="EK156" i="1"/>
  <c r="G25" i="1"/>
  <c r="EK25" i="1"/>
  <c r="DG160" i="1"/>
  <c r="DK159" i="1"/>
  <c r="D27" i="1"/>
  <c r="E26" i="1"/>
  <c r="DI162" i="1"/>
  <c r="DL161" i="1"/>
  <c r="EJ155" i="1"/>
  <c r="D158" i="1"/>
  <c r="E157" i="1"/>
  <c r="CJ172" i="1"/>
  <c r="CC177" i="1"/>
  <c r="CD173" i="1"/>
  <c r="CF173" i="1"/>
  <c r="CJ259" i="1"/>
  <c r="EG20" i="1"/>
  <c r="CD157" i="1"/>
  <c r="CF157" i="1"/>
  <c r="CC158" i="1"/>
  <c r="CD158" i="1"/>
  <c r="CF158" i="1"/>
  <c r="CD260" i="1"/>
  <c r="CF260" i="1"/>
  <c r="CC261" i="1"/>
  <c r="EH20" i="1"/>
  <c r="DI23" i="1"/>
  <c r="DK22" i="1"/>
  <c r="DL22" i="1"/>
  <c r="EL22" i="1"/>
  <c r="EM22" i="1"/>
  <c r="EM21" i="1"/>
  <c r="EN21" i="1"/>
  <c r="EF21" i="1"/>
  <c r="C18" i="15"/>
  <c r="EF156" i="1"/>
  <c r="BQ157" i="1"/>
  <c r="BO158" i="1"/>
  <c r="BP157" i="1"/>
  <c r="BO28" i="1"/>
  <c r="BP27" i="1"/>
  <c r="BQ27" i="1"/>
  <c r="CX159" i="1"/>
  <c r="CV160" i="1"/>
  <c r="CW159" i="1"/>
  <c r="EL156" i="1"/>
  <c r="EN156" i="1"/>
  <c r="CC32" i="1"/>
  <c r="CD31" i="1"/>
  <c r="CF31" i="1"/>
  <c r="B28" i="15"/>
  <c r="CX28" i="1"/>
  <c r="CV29" i="1"/>
  <c r="CW28" i="1"/>
  <c r="EG155" i="1"/>
  <c r="EH155" i="1"/>
  <c r="DL162" i="1"/>
  <c r="DI163" i="1"/>
  <c r="DG161" i="1"/>
  <c r="DK160" i="1"/>
  <c r="G157" i="1"/>
  <c r="EK157" i="1"/>
  <c r="EP155" i="1"/>
  <c r="EM155" i="1"/>
  <c r="EJ25" i="1"/>
  <c r="D159" i="1"/>
  <c r="E158" i="1"/>
  <c r="G26" i="1"/>
  <c r="EK26" i="1"/>
  <c r="E27" i="1"/>
  <c r="D28" i="1"/>
  <c r="EJ156" i="1"/>
  <c r="CJ173" i="1"/>
  <c r="CD177" i="1"/>
  <c r="CF177" i="1"/>
  <c r="CC178" i="1"/>
  <c r="EN22" i="1"/>
  <c r="EH21" i="1"/>
  <c r="DI24" i="1"/>
  <c r="DL23" i="1"/>
  <c r="EL23" i="1"/>
  <c r="DK23" i="1"/>
  <c r="CC262" i="1"/>
  <c r="CD261" i="1"/>
  <c r="CF261" i="1"/>
  <c r="CJ260" i="1"/>
  <c r="EF22" i="1"/>
  <c r="EG22" i="1"/>
  <c r="C19" i="15"/>
  <c r="EG21" i="1"/>
  <c r="EG156" i="1"/>
  <c r="CC33" i="1"/>
  <c r="CD32" i="1"/>
  <c r="CF32" i="1"/>
  <c r="B29" i="15"/>
  <c r="EF157" i="1"/>
  <c r="CX160" i="1"/>
  <c r="CW160" i="1"/>
  <c r="CV161" i="1"/>
  <c r="BO159" i="1"/>
  <c r="BP158" i="1"/>
  <c r="BQ158" i="1"/>
  <c r="BO29" i="1"/>
  <c r="BP28" i="1"/>
  <c r="BQ28" i="1"/>
  <c r="EH156" i="1"/>
  <c r="CW29" i="1"/>
  <c r="CV30" i="1"/>
  <c r="CX29" i="1"/>
  <c r="EL157" i="1"/>
  <c r="EN157" i="1"/>
  <c r="EP156" i="1"/>
  <c r="EM156" i="1"/>
  <c r="EK158" i="1"/>
  <c r="G158" i="1"/>
  <c r="EQ155" i="1"/>
  <c r="DG162" i="1"/>
  <c r="DK161" i="1"/>
  <c r="E159" i="1"/>
  <c r="D160" i="1"/>
  <c r="D29" i="1"/>
  <c r="E28" i="1"/>
  <c r="EJ26" i="1"/>
  <c r="EJ157" i="1"/>
  <c r="EK27" i="1"/>
  <c r="G27" i="1"/>
  <c r="DL163" i="1"/>
  <c r="DI164" i="1"/>
  <c r="CD178" i="1"/>
  <c r="CF178" i="1"/>
  <c r="CC179" i="1"/>
  <c r="CJ177" i="1"/>
  <c r="EH22" i="1"/>
  <c r="C20" i="15"/>
  <c r="EF23" i="1"/>
  <c r="CC263" i="1"/>
  <c r="CD262" i="1"/>
  <c r="CF262" i="1"/>
  <c r="EM23" i="1"/>
  <c r="EN23" i="1"/>
  <c r="DL24" i="1"/>
  <c r="EL24" i="1"/>
  <c r="DK24" i="1"/>
  <c r="DI25" i="1"/>
  <c r="CJ261" i="1"/>
  <c r="BP29" i="1"/>
  <c r="BO30" i="1"/>
  <c r="BQ29" i="1"/>
  <c r="EL158" i="1"/>
  <c r="EN158" i="1"/>
  <c r="EG157" i="1"/>
  <c r="EH157" i="1"/>
  <c r="CX30" i="1"/>
  <c r="CV31" i="1"/>
  <c r="CW30" i="1"/>
  <c r="BQ159" i="1"/>
  <c r="BP159" i="1"/>
  <c r="BO160" i="1"/>
  <c r="CW161" i="1"/>
  <c r="CX161" i="1"/>
  <c r="CV162" i="1"/>
  <c r="CD33" i="1"/>
  <c r="CF33" i="1"/>
  <c r="B30" i="15"/>
  <c r="CC34" i="1"/>
  <c r="EF158" i="1"/>
  <c r="EH158" i="1"/>
  <c r="EP157" i="1"/>
  <c r="EM157" i="1"/>
  <c r="G28" i="1"/>
  <c r="EK28" i="1"/>
  <c r="DI165" i="1"/>
  <c r="DL164" i="1"/>
  <c r="D161" i="1"/>
  <c r="E160" i="1"/>
  <c r="G159" i="1"/>
  <c r="EK159" i="1"/>
  <c r="DG163" i="1"/>
  <c r="DK162" i="1"/>
  <c r="EJ158" i="1"/>
  <c r="E29" i="1"/>
  <c r="D30" i="1"/>
  <c r="EQ156" i="1"/>
  <c r="EJ27" i="1"/>
  <c r="CC180" i="1"/>
  <c r="CD179" i="1"/>
  <c r="CF179" i="1"/>
  <c r="CJ178" i="1"/>
  <c r="CJ262" i="1"/>
  <c r="EM24" i="1"/>
  <c r="EN24" i="1"/>
  <c r="DK25" i="1"/>
  <c r="DI26" i="1"/>
  <c r="DL25" i="1"/>
  <c r="EL25" i="1"/>
  <c r="EG23" i="1"/>
  <c r="EH23" i="1"/>
  <c r="EF24" i="1"/>
  <c r="EG24" i="1"/>
  <c r="C21" i="15"/>
  <c r="CD263" i="1"/>
  <c r="CF263" i="1"/>
  <c r="CC264" i="1"/>
  <c r="CC35" i="1"/>
  <c r="CD34" i="1"/>
  <c r="CF34" i="1"/>
  <c r="B31" i="15"/>
  <c r="CW31" i="1"/>
  <c r="CX31" i="1"/>
  <c r="CV32" i="1"/>
  <c r="BQ30" i="1"/>
  <c r="BO31" i="1"/>
  <c r="BP30" i="1"/>
  <c r="BO161" i="1"/>
  <c r="BQ160" i="1"/>
  <c r="BP160" i="1"/>
  <c r="CW162" i="1"/>
  <c r="CV163" i="1"/>
  <c r="CX162" i="1"/>
  <c r="EG158" i="1"/>
  <c r="EF159" i="1"/>
  <c r="EL159" i="1"/>
  <c r="EN159" i="1"/>
  <c r="EQ157" i="1"/>
  <c r="DI166" i="1"/>
  <c r="DL165" i="1"/>
  <c r="EJ159" i="1"/>
  <c r="D31" i="1"/>
  <c r="E30" i="1"/>
  <c r="EP158" i="1"/>
  <c r="EQ158" i="1"/>
  <c r="EM158" i="1"/>
  <c r="DG164" i="1"/>
  <c r="DK163" i="1"/>
  <c r="EK160" i="1"/>
  <c r="G160" i="1"/>
  <c r="EK29" i="1"/>
  <c r="G29" i="1"/>
  <c r="D162" i="1"/>
  <c r="E161" i="1"/>
  <c r="EJ28" i="1"/>
  <c r="CJ179" i="1"/>
  <c r="CC181" i="1"/>
  <c r="CD180" i="1"/>
  <c r="CF180" i="1"/>
  <c r="EH24" i="1"/>
  <c r="EF25" i="1"/>
  <c r="C22" i="15"/>
  <c r="EH25" i="1"/>
  <c r="CC265" i="1"/>
  <c r="CD264" i="1"/>
  <c r="CF264" i="1"/>
  <c r="CJ263" i="1"/>
  <c r="EM25" i="1"/>
  <c r="DI27" i="1"/>
  <c r="DL26" i="1"/>
  <c r="EL26" i="1"/>
  <c r="DK26" i="1"/>
  <c r="EN25" i="1"/>
  <c r="CX32" i="1"/>
  <c r="CV33" i="1"/>
  <c r="CW32" i="1"/>
  <c r="EG159" i="1"/>
  <c r="CX163" i="1"/>
  <c r="CW163" i="1"/>
  <c r="CV164" i="1"/>
  <c r="BO32" i="1"/>
  <c r="BQ31" i="1"/>
  <c r="BP31" i="1"/>
  <c r="EH159" i="1"/>
  <c r="EF160" i="1"/>
  <c r="EH160" i="1"/>
  <c r="CD35" i="1"/>
  <c r="CF35" i="1"/>
  <c r="B32" i="15"/>
  <c r="CC36" i="1"/>
  <c r="EL160" i="1"/>
  <c r="EN160" i="1"/>
  <c r="BO162" i="1"/>
  <c r="BQ161" i="1"/>
  <c r="BP161" i="1"/>
  <c r="EJ29" i="1"/>
  <c r="G30" i="1"/>
  <c r="EK30" i="1"/>
  <c r="EP159" i="1"/>
  <c r="EQ159" i="1"/>
  <c r="EM159" i="1"/>
  <c r="E162" i="1"/>
  <c r="D163" i="1"/>
  <c r="E31" i="1"/>
  <c r="D32" i="1"/>
  <c r="DI167" i="1"/>
  <c r="DL166" i="1"/>
  <c r="EK161" i="1"/>
  <c r="G161" i="1"/>
  <c r="EJ160" i="1"/>
  <c r="DG165" i="1"/>
  <c r="DK164" i="1"/>
  <c r="CJ180" i="1"/>
  <c r="CC182" i="1"/>
  <c r="CD181" i="1"/>
  <c r="CF181" i="1"/>
  <c r="CJ264" i="1"/>
  <c r="C23" i="15"/>
  <c r="EF26" i="1"/>
  <c r="CC266" i="1"/>
  <c r="CD265" i="1"/>
  <c r="CF265" i="1"/>
  <c r="DI28" i="1"/>
  <c r="DL27" i="1"/>
  <c r="EL27" i="1"/>
  <c r="EN27" i="1"/>
  <c r="DK27" i="1"/>
  <c r="EG25" i="1"/>
  <c r="EM26" i="1"/>
  <c r="EN26" i="1"/>
  <c r="BQ32" i="1"/>
  <c r="BO33" i="1"/>
  <c r="BP32" i="1"/>
  <c r="CV34" i="1"/>
  <c r="CX33" i="1"/>
  <c r="CW33" i="1"/>
  <c r="CX164" i="1"/>
  <c r="CW164" i="1"/>
  <c r="CV165" i="1"/>
  <c r="EL161" i="1"/>
  <c r="EM161" i="1"/>
  <c r="BP162" i="1"/>
  <c r="BQ162" i="1"/>
  <c r="BO163" i="1"/>
  <c r="EG160" i="1"/>
  <c r="EF161" i="1"/>
  <c r="EH161" i="1"/>
  <c r="CC37" i="1"/>
  <c r="CD36" i="1"/>
  <c r="CF36" i="1"/>
  <c r="B33" i="15"/>
  <c r="G31" i="1"/>
  <c r="EK31" i="1"/>
  <c r="DG166" i="1"/>
  <c r="DK165" i="1"/>
  <c r="EP160" i="1"/>
  <c r="EQ160" i="1"/>
  <c r="EM160" i="1"/>
  <c r="DI168" i="1"/>
  <c r="DL167" i="1"/>
  <c r="D164" i="1"/>
  <c r="E163" i="1"/>
  <c r="EJ30" i="1"/>
  <c r="EJ161" i="1"/>
  <c r="E32" i="1"/>
  <c r="D33" i="1"/>
  <c r="G162" i="1"/>
  <c r="EK162" i="1"/>
  <c r="CJ181" i="1"/>
  <c r="CD182" i="1"/>
  <c r="CF182" i="1"/>
  <c r="CC183" i="1"/>
  <c r="EM27" i="1"/>
  <c r="CJ265" i="1"/>
  <c r="CC267" i="1"/>
  <c r="CD266" i="1"/>
  <c r="CF266" i="1"/>
  <c r="DI29" i="1"/>
  <c r="DK28" i="1"/>
  <c r="DL28" i="1"/>
  <c r="EL28" i="1"/>
  <c r="EN28" i="1"/>
  <c r="EG26" i="1"/>
  <c r="EH26" i="1"/>
  <c r="EN161" i="1"/>
  <c r="C24" i="15"/>
  <c r="EF27" i="1"/>
  <c r="EG27" i="1"/>
  <c r="BO164" i="1"/>
  <c r="BP163" i="1"/>
  <c r="BQ163" i="1"/>
  <c r="EF162" i="1"/>
  <c r="CD37" i="1"/>
  <c r="CC42" i="1"/>
  <c r="CV35" i="1"/>
  <c r="CW34" i="1"/>
  <c r="CX34" i="1"/>
  <c r="EG161" i="1"/>
  <c r="EL162" i="1"/>
  <c r="EN162" i="1"/>
  <c r="BP33" i="1"/>
  <c r="BO34" i="1"/>
  <c r="BQ33" i="1"/>
  <c r="CW165" i="1"/>
  <c r="CX165" i="1"/>
  <c r="CV166" i="1"/>
  <c r="E33" i="1"/>
  <c r="D34" i="1"/>
  <c r="DI169" i="1"/>
  <c r="DL168" i="1"/>
  <c r="DG167" i="1"/>
  <c r="DK166" i="1"/>
  <c r="EJ31" i="1"/>
  <c r="EK32" i="1"/>
  <c r="G32" i="1"/>
  <c r="G163" i="1"/>
  <c r="EK163" i="1"/>
  <c r="D165" i="1"/>
  <c r="E164" i="1"/>
  <c r="EJ162" i="1"/>
  <c r="EH27" i="1"/>
  <c r="CD183" i="1"/>
  <c r="CF183" i="1"/>
  <c r="CC184" i="1"/>
  <c r="CJ182" i="1"/>
  <c r="CD267" i="1"/>
  <c r="CF267" i="1"/>
  <c r="CC268" i="1"/>
  <c r="DK29" i="1"/>
  <c r="DI30" i="1"/>
  <c r="DL29" i="1"/>
  <c r="EL29" i="1"/>
  <c r="CJ266" i="1"/>
  <c r="EM162" i="1"/>
  <c r="EM28" i="1"/>
  <c r="EF28" i="1"/>
  <c r="C25" i="15"/>
  <c r="BQ164" i="1"/>
  <c r="BP164" i="1"/>
  <c r="BO165" i="1"/>
  <c r="CX166" i="1"/>
  <c r="CV167" i="1"/>
  <c r="CW166" i="1"/>
  <c r="CF37" i="1"/>
  <c r="B34" i="15"/>
  <c r="B35" i="15"/>
  <c r="B37" i="15"/>
  <c r="B39" i="15"/>
  <c r="E39" i="15"/>
  <c r="F39" i="15"/>
  <c r="CD39" i="1"/>
  <c r="EF163" i="1"/>
  <c r="BQ34" i="1"/>
  <c r="BO35" i="1"/>
  <c r="BP34" i="1"/>
  <c r="CV36" i="1"/>
  <c r="CX35" i="1"/>
  <c r="CW35" i="1"/>
  <c r="EG162" i="1"/>
  <c r="CD42" i="1"/>
  <c r="CF42" i="1"/>
  <c r="CC43" i="1"/>
  <c r="EL163" i="1"/>
  <c r="EN163" i="1"/>
  <c r="EH162" i="1"/>
  <c r="EJ163" i="1"/>
  <c r="D35" i="1"/>
  <c r="E34" i="1"/>
  <c r="G33" i="1"/>
  <c r="EK33" i="1"/>
  <c r="G164" i="1"/>
  <c r="EK164" i="1"/>
  <c r="DG168" i="1"/>
  <c r="DK167" i="1"/>
  <c r="E165" i="1"/>
  <c r="D166" i="1"/>
  <c r="DI170" i="1"/>
  <c r="DL169" i="1"/>
  <c r="EJ32" i="1"/>
  <c r="CD184" i="1"/>
  <c r="CF184" i="1"/>
  <c r="CC185" i="1"/>
  <c r="CJ183" i="1"/>
  <c r="DK30" i="1"/>
  <c r="DI31" i="1"/>
  <c r="DL30" i="1"/>
  <c r="EL30" i="1"/>
  <c r="CJ267" i="1"/>
  <c r="EM29" i="1"/>
  <c r="EN29" i="1"/>
  <c r="C26" i="15"/>
  <c r="EF29" i="1"/>
  <c r="EH29" i="1"/>
  <c r="EG28" i="1"/>
  <c r="EH28" i="1"/>
  <c r="G39" i="15"/>
  <c r="CC269" i="1"/>
  <c r="CD268" i="1"/>
  <c r="CF268" i="1"/>
  <c r="CX36" i="1"/>
  <c r="CV37" i="1"/>
  <c r="CW36" i="1"/>
  <c r="CD43" i="1"/>
  <c r="CF43" i="1"/>
  <c r="CC44" i="1"/>
  <c r="EG163" i="1"/>
  <c r="EH163" i="1"/>
  <c r="BQ165" i="1"/>
  <c r="BO166" i="1"/>
  <c r="BP165" i="1"/>
  <c r="CW167" i="1"/>
  <c r="CV168" i="1"/>
  <c r="CX167" i="1"/>
  <c r="EM163" i="1"/>
  <c r="CB40" i="1"/>
  <c r="CF39" i="1"/>
  <c r="CF40" i="1"/>
  <c r="EF164" i="1"/>
  <c r="BP35" i="1"/>
  <c r="BQ35" i="1"/>
  <c r="BO36" i="1"/>
  <c r="EL164" i="1"/>
  <c r="EN164" i="1"/>
  <c r="DG169" i="1"/>
  <c r="DK168" i="1"/>
  <c r="E166" i="1"/>
  <c r="D167" i="1"/>
  <c r="EJ33" i="1"/>
  <c r="DL170" i="1"/>
  <c r="DI171" i="1"/>
  <c r="G165" i="1"/>
  <c r="EK165" i="1"/>
  <c r="EJ164" i="1"/>
  <c r="G34" i="1"/>
  <c r="EK34" i="1"/>
  <c r="D36" i="1"/>
  <c r="E35" i="1"/>
  <c r="CD185" i="1"/>
  <c r="CF185" i="1"/>
  <c r="CC186" i="1"/>
  <c r="CJ184" i="1"/>
  <c r="EM164" i="1"/>
  <c r="CJ268" i="1"/>
  <c r="EM30" i="1"/>
  <c r="CC270" i="1"/>
  <c r="CD269" i="1"/>
  <c r="CF269" i="1"/>
  <c r="EG29" i="1"/>
  <c r="DL31" i="1"/>
  <c r="EL31" i="1"/>
  <c r="DI32" i="1"/>
  <c r="DK31" i="1"/>
  <c r="EN30" i="1"/>
  <c r="C27" i="15"/>
  <c r="EF30" i="1"/>
  <c r="BP36" i="1"/>
  <c r="BO37" i="1"/>
  <c r="BQ36" i="1"/>
  <c r="EL165" i="1"/>
  <c r="EN165" i="1"/>
  <c r="CC45" i="1"/>
  <c r="CD44" i="1"/>
  <c r="CF44" i="1"/>
  <c r="EF165" i="1"/>
  <c r="CX37" i="1"/>
  <c r="CV42" i="1"/>
  <c r="CW37" i="1"/>
  <c r="EG164" i="1"/>
  <c r="EH164" i="1"/>
  <c r="BP166" i="1"/>
  <c r="BO167" i="1"/>
  <c r="BQ166" i="1"/>
  <c r="CV169" i="1"/>
  <c r="CX168" i="1"/>
  <c r="CW168" i="1"/>
  <c r="EK166" i="1"/>
  <c r="G166" i="1"/>
  <c r="EJ34" i="1"/>
  <c r="G35" i="1"/>
  <c r="EK35" i="1"/>
  <c r="D37" i="1"/>
  <c r="E36" i="1"/>
  <c r="EJ165" i="1"/>
  <c r="DL171" i="1"/>
  <c r="DI172" i="1"/>
  <c r="D168" i="1"/>
  <c r="E167" i="1"/>
  <c r="DG170" i="1"/>
  <c r="DK169" i="1"/>
  <c r="CD186" i="1"/>
  <c r="CF186" i="1"/>
  <c r="CC187" i="1"/>
  <c r="CJ185" i="1"/>
  <c r="EG30" i="1"/>
  <c r="EH30" i="1"/>
  <c r="CJ269" i="1"/>
  <c r="CC271" i="1"/>
  <c r="CD270" i="1"/>
  <c r="CF270" i="1"/>
  <c r="C28" i="15"/>
  <c r="EF31" i="1"/>
  <c r="DK32" i="1"/>
  <c r="DL32" i="1"/>
  <c r="EL32" i="1"/>
  <c r="DI33" i="1"/>
  <c r="EM31" i="1"/>
  <c r="EN31" i="1"/>
  <c r="BO168" i="1"/>
  <c r="BP167" i="1"/>
  <c r="BQ167" i="1"/>
  <c r="CW42" i="1"/>
  <c r="CV43" i="1"/>
  <c r="CX42" i="1"/>
  <c r="EF166" i="1"/>
  <c r="CV170" i="1"/>
  <c r="CX169" i="1"/>
  <c r="CW169" i="1"/>
  <c r="EG165" i="1"/>
  <c r="EH165" i="1"/>
  <c r="EL166" i="1"/>
  <c r="EN166" i="1"/>
  <c r="EM165" i="1"/>
  <c r="CD45" i="1"/>
  <c r="CF45" i="1"/>
  <c r="CC46" i="1"/>
  <c r="BP37" i="1"/>
  <c r="BP39" i="1"/>
  <c r="DO40" i="1"/>
  <c r="BO42" i="1"/>
  <c r="BQ37" i="1"/>
  <c r="DI173" i="1"/>
  <c r="DL172" i="1"/>
  <c r="DG171" i="1"/>
  <c r="DK170" i="1"/>
  <c r="D169" i="1"/>
  <c r="E168" i="1"/>
  <c r="EJ35" i="1"/>
  <c r="EJ166" i="1"/>
  <c r="EK36" i="1"/>
  <c r="G36" i="1"/>
  <c r="G167" i="1"/>
  <c r="EK167" i="1"/>
  <c r="E37" i="1"/>
  <c r="D42" i="1"/>
  <c r="CD187" i="1"/>
  <c r="CF187" i="1"/>
  <c r="CC188" i="1"/>
  <c r="CJ186" i="1"/>
  <c r="CC272" i="1"/>
  <c r="CD271" i="1"/>
  <c r="CF271" i="1"/>
  <c r="CJ270" i="1"/>
  <c r="EM32" i="1"/>
  <c r="EN32" i="1"/>
  <c r="C29" i="15"/>
  <c r="EF32" i="1"/>
  <c r="DK33" i="1"/>
  <c r="DL33" i="1"/>
  <c r="EL33" i="1"/>
  <c r="DI34" i="1"/>
  <c r="EG31" i="1"/>
  <c r="EH31" i="1"/>
  <c r="EM166" i="1"/>
  <c r="CD46" i="1"/>
  <c r="CF46" i="1"/>
  <c r="CC47" i="1"/>
  <c r="CV171" i="1"/>
  <c r="CW170" i="1"/>
  <c r="CX170" i="1"/>
  <c r="BP168" i="1"/>
  <c r="BO169" i="1"/>
  <c r="BQ168" i="1"/>
  <c r="EG166" i="1"/>
  <c r="BO43" i="1"/>
  <c r="BQ42" i="1"/>
  <c r="BP42" i="1"/>
  <c r="EL167" i="1"/>
  <c r="EN167" i="1"/>
  <c r="DO41" i="1"/>
  <c r="DP40" i="1"/>
  <c r="EH166" i="1"/>
  <c r="CV44" i="1"/>
  <c r="CX43" i="1"/>
  <c r="CW43" i="1"/>
  <c r="EF167" i="1"/>
  <c r="EH167" i="1"/>
  <c r="EJ167" i="1"/>
  <c r="DG172" i="1"/>
  <c r="DK171" i="1"/>
  <c r="E42" i="1"/>
  <c r="D43" i="1"/>
  <c r="EK37" i="1"/>
  <c r="G37" i="1"/>
  <c r="D170" i="1"/>
  <c r="E169" i="1"/>
  <c r="G168" i="1"/>
  <c r="EK168" i="1"/>
  <c r="DI177" i="1"/>
  <c r="DL173" i="1"/>
  <c r="EJ36" i="1"/>
  <c r="CC189" i="1"/>
  <c r="CD188" i="1"/>
  <c r="CF188" i="1"/>
  <c r="CJ187" i="1"/>
  <c r="DK34" i="1"/>
  <c r="DI35" i="1"/>
  <c r="DL34" i="1"/>
  <c r="EL34" i="1"/>
  <c r="EM33" i="1"/>
  <c r="EN33" i="1"/>
  <c r="C30" i="15"/>
  <c r="EF33" i="1"/>
  <c r="CJ271" i="1"/>
  <c r="EG32" i="1"/>
  <c r="EH32" i="1"/>
  <c r="CC273" i="1"/>
  <c r="CD272" i="1"/>
  <c r="CF272" i="1"/>
  <c r="EG167" i="1"/>
  <c r="CW171" i="1"/>
  <c r="CV172" i="1"/>
  <c r="CX171" i="1"/>
  <c r="EM167" i="1"/>
  <c r="EL168" i="1"/>
  <c r="EN168" i="1"/>
  <c r="CD47" i="1"/>
  <c r="CF47" i="1"/>
  <c r="CC48" i="1"/>
  <c r="CX44" i="1"/>
  <c r="CV45" i="1"/>
  <c r="CW44" i="1"/>
  <c r="BP169" i="1"/>
  <c r="BO170" i="1"/>
  <c r="BQ169" i="1"/>
  <c r="BQ43" i="1"/>
  <c r="BP43" i="1"/>
  <c r="BO44" i="1"/>
  <c r="EF168" i="1"/>
  <c r="EH168" i="1"/>
  <c r="E170" i="1"/>
  <c r="D171" i="1"/>
  <c r="EJ168" i="1"/>
  <c r="E43" i="1"/>
  <c r="D44" i="1"/>
  <c r="G42" i="1"/>
  <c r="EK42" i="1"/>
  <c r="DI178" i="1"/>
  <c r="DL177" i="1"/>
  <c r="EJ37" i="1"/>
  <c r="EK39" i="1"/>
  <c r="DG173" i="1"/>
  <c r="DK172" i="1"/>
  <c r="G169" i="1"/>
  <c r="EK169" i="1"/>
  <c r="EM168" i="1"/>
  <c r="CJ188" i="1"/>
  <c r="CC190" i="1"/>
  <c r="CD189" i="1"/>
  <c r="CF189" i="1"/>
  <c r="CJ272" i="1"/>
  <c r="EG33" i="1"/>
  <c r="EH33" i="1"/>
  <c r="CD273" i="1"/>
  <c r="CF273" i="1"/>
  <c r="CC278" i="1"/>
  <c r="EM34" i="1"/>
  <c r="EN34" i="1"/>
  <c r="DL35" i="1"/>
  <c r="EL35" i="1"/>
  <c r="DI36" i="1"/>
  <c r="DK35" i="1"/>
  <c r="EF34" i="1"/>
  <c r="EH34" i="1"/>
  <c r="C31" i="15"/>
  <c r="CD48" i="1"/>
  <c r="CF48" i="1"/>
  <c r="CC49" i="1"/>
  <c r="BO45" i="1"/>
  <c r="BQ44" i="1"/>
  <c r="BP44" i="1"/>
  <c r="CX172" i="1"/>
  <c r="CW172" i="1"/>
  <c r="CV173" i="1"/>
  <c r="EF169" i="1"/>
  <c r="EG168" i="1"/>
  <c r="EL169" i="1"/>
  <c r="EN169" i="1"/>
  <c r="BQ170" i="1"/>
  <c r="BO171" i="1"/>
  <c r="BP170" i="1"/>
  <c r="CW45" i="1"/>
  <c r="CV46" i="1"/>
  <c r="CX45" i="1"/>
  <c r="DG177" i="1"/>
  <c r="DK173" i="1"/>
  <c r="DL178" i="1"/>
  <c r="DI179" i="1"/>
  <c r="E44" i="1"/>
  <c r="D45" i="1"/>
  <c r="E171" i="1"/>
  <c r="D172" i="1"/>
  <c r="G43" i="1"/>
  <c r="EK43" i="1"/>
  <c r="EJ43" i="1"/>
  <c r="EJ169" i="1"/>
  <c r="EJ42" i="1"/>
  <c r="G170" i="1"/>
  <c r="EK170" i="1"/>
  <c r="CJ189" i="1"/>
  <c r="CD190" i="1"/>
  <c r="CF190" i="1"/>
  <c r="CC191" i="1"/>
  <c r="EM169" i="1"/>
  <c r="C32" i="15"/>
  <c r="EF35" i="1"/>
  <c r="EO35" i="1"/>
  <c r="CC279" i="1"/>
  <c r="CD278" i="1"/>
  <c r="CF278" i="1"/>
  <c r="DL36" i="1"/>
  <c r="EL36" i="1"/>
  <c r="EN36" i="1"/>
  <c r="DI37" i="1"/>
  <c r="DK36" i="1"/>
  <c r="CJ273" i="1"/>
  <c r="EM35" i="1"/>
  <c r="EN35" i="1"/>
  <c r="EO34" i="1"/>
  <c r="EG34" i="1"/>
  <c r="EL170" i="1"/>
  <c r="BP45" i="1"/>
  <c r="BO46" i="1"/>
  <c r="BQ45" i="1"/>
  <c r="CX173" i="1"/>
  <c r="CW173" i="1"/>
  <c r="CV177" i="1"/>
  <c r="EG169" i="1"/>
  <c r="CV47" i="1"/>
  <c r="CW46" i="1"/>
  <c r="CX46" i="1"/>
  <c r="CC50" i="1"/>
  <c r="CD49" i="1"/>
  <c r="CF49" i="1"/>
  <c r="EF170" i="1"/>
  <c r="EH170" i="1"/>
  <c r="BQ171" i="1"/>
  <c r="BP171" i="1"/>
  <c r="BO172" i="1"/>
  <c r="EH169" i="1"/>
  <c r="EK171" i="1"/>
  <c r="G171" i="1"/>
  <c r="D46" i="1"/>
  <c r="E45" i="1"/>
  <c r="EK44" i="1"/>
  <c r="G44" i="1"/>
  <c r="E172" i="1"/>
  <c r="D173" i="1"/>
  <c r="EJ170" i="1"/>
  <c r="DI180" i="1"/>
  <c r="DL179" i="1"/>
  <c r="DG178" i="1"/>
  <c r="DK177" i="1"/>
  <c r="CC192" i="1"/>
  <c r="CD191" i="1"/>
  <c r="CF191" i="1"/>
  <c r="CJ190" i="1"/>
  <c r="DJ39" i="1"/>
  <c r="DJ40" i="1"/>
  <c r="DK37" i="1"/>
  <c r="DI42" i="1"/>
  <c r="DL37" i="1"/>
  <c r="EL37" i="1"/>
  <c r="EM37" i="1"/>
  <c r="EM36" i="1"/>
  <c r="CJ278" i="1"/>
  <c r="CC280" i="1"/>
  <c r="CD279" i="1"/>
  <c r="CF279" i="1"/>
  <c r="EG35" i="1"/>
  <c r="EH35" i="1"/>
  <c r="C33" i="15"/>
  <c r="EF36" i="1"/>
  <c r="EN170" i="1"/>
  <c r="CV48" i="1"/>
  <c r="CX47" i="1"/>
  <c r="CW47" i="1"/>
  <c r="BQ172" i="1"/>
  <c r="BO173" i="1"/>
  <c r="BP172" i="1"/>
  <c r="EF171" i="1"/>
  <c r="CD50" i="1"/>
  <c r="CF50" i="1"/>
  <c r="CC51" i="1"/>
  <c r="CX177" i="1"/>
  <c r="CV178" i="1"/>
  <c r="CW177" i="1"/>
  <c r="BP46" i="1"/>
  <c r="BO47" i="1"/>
  <c r="BQ46" i="1"/>
  <c r="EL171" i="1"/>
  <c r="EN171" i="1"/>
  <c r="EG170" i="1"/>
  <c r="DG179" i="1"/>
  <c r="DK178" i="1"/>
  <c r="EM170" i="1"/>
  <c r="EJ44" i="1"/>
  <c r="DI181" i="1"/>
  <c r="DL180" i="1"/>
  <c r="D177" i="1"/>
  <c r="E173" i="1"/>
  <c r="EK45" i="1"/>
  <c r="EJ45" i="1"/>
  <c r="G45" i="1"/>
  <c r="G172" i="1"/>
  <c r="EK172" i="1"/>
  <c r="E46" i="1"/>
  <c r="D47" i="1"/>
  <c r="EJ171" i="1"/>
  <c r="CJ191" i="1"/>
  <c r="EM171" i="1"/>
  <c r="CC193" i="1"/>
  <c r="CD192" i="1"/>
  <c r="CF192" i="1"/>
  <c r="EO36" i="1"/>
  <c r="EP36" i="1"/>
  <c r="CJ279" i="1"/>
  <c r="CD280" i="1"/>
  <c r="CF280" i="1"/>
  <c r="CC281" i="1"/>
  <c r="DL42" i="1"/>
  <c r="DI43" i="1"/>
  <c r="DK42" i="1"/>
  <c r="EG36" i="1"/>
  <c r="EH36" i="1"/>
  <c r="EF37" i="1"/>
  <c r="C34" i="15"/>
  <c r="C35" i="15"/>
  <c r="DK39" i="1"/>
  <c r="DK40" i="1"/>
  <c r="EN37" i="1"/>
  <c r="EL39" i="1"/>
  <c r="BQ47" i="1"/>
  <c r="BP47" i="1"/>
  <c r="BO48" i="1"/>
  <c r="EG171" i="1"/>
  <c r="EH171" i="1"/>
  <c r="CX48" i="1"/>
  <c r="CV49" i="1"/>
  <c r="CW48" i="1"/>
  <c r="CX178" i="1"/>
  <c r="CW178" i="1"/>
  <c r="CV179" i="1"/>
  <c r="EF172" i="1"/>
  <c r="BQ173" i="1"/>
  <c r="BP173" i="1"/>
  <c r="BO177" i="1"/>
  <c r="CC52" i="1"/>
  <c r="CD51" i="1"/>
  <c r="CF51" i="1"/>
  <c r="EL172" i="1"/>
  <c r="EN172" i="1"/>
  <c r="E47" i="1"/>
  <c r="D48" i="1"/>
  <c r="EJ172" i="1"/>
  <c r="E177" i="1"/>
  <c r="D178" i="1"/>
  <c r="DL181" i="1"/>
  <c r="DI182" i="1"/>
  <c r="EK46" i="1"/>
  <c r="EJ46" i="1"/>
  <c r="G46" i="1"/>
  <c r="EK173" i="1"/>
  <c r="G173" i="1"/>
  <c r="DG180" i="1"/>
  <c r="DK179" i="1"/>
  <c r="CJ192" i="1"/>
  <c r="CC194" i="1"/>
  <c r="CD193" i="1"/>
  <c r="CF193" i="1"/>
  <c r="CC282" i="1"/>
  <c r="CD281" i="1"/>
  <c r="CF281" i="1"/>
  <c r="EL42" i="1"/>
  <c r="C37" i="15"/>
  <c r="C40" i="15"/>
  <c r="D35" i="15"/>
  <c r="D37" i="15"/>
  <c r="CJ280" i="1"/>
  <c r="EO37" i="1"/>
  <c r="EG37" i="1"/>
  <c r="EF39" i="1"/>
  <c r="EF42" i="1"/>
  <c r="DI44" i="1"/>
  <c r="DK43" i="1"/>
  <c r="DL43" i="1"/>
  <c r="EH37" i="1"/>
  <c r="EG172" i="1"/>
  <c r="EH172" i="1"/>
  <c r="CV180" i="1"/>
  <c r="CW179" i="1"/>
  <c r="CX179" i="1"/>
  <c r="CC53" i="1"/>
  <c r="CD52" i="1"/>
  <c r="CF52" i="1"/>
  <c r="BO49" i="1"/>
  <c r="BP48" i="1"/>
  <c r="BQ48" i="1"/>
  <c r="BO178" i="1"/>
  <c r="BQ177" i="1"/>
  <c r="BP177" i="1"/>
  <c r="EF173" i="1"/>
  <c r="EH173" i="1"/>
  <c r="CW49" i="1"/>
  <c r="CV50" i="1"/>
  <c r="CX49" i="1"/>
  <c r="EL173" i="1"/>
  <c r="EL174" i="1"/>
  <c r="D49" i="1"/>
  <c r="E48" i="1"/>
  <c r="E178" i="1"/>
  <c r="D179" i="1"/>
  <c r="EK47" i="1"/>
  <c r="G47" i="1"/>
  <c r="DG181" i="1"/>
  <c r="DK180" i="1"/>
  <c r="DI183" i="1"/>
  <c r="DL182" i="1"/>
  <c r="G177" i="1"/>
  <c r="EK177" i="1"/>
  <c r="EJ173" i="1"/>
  <c r="EM172" i="1"/>
  <c r="CJ193" i="1"/>
  <c r="CD194" i="1"/>
  <c r="CF194" i="1"/>
  <c r="CC195" i="1"/>
  <c r="EF174" i="1"/>
  <c r="EF175" i="1"/>
  <c r="EN173" i="1"/>
  <c r="EM173" i="1"/>
  <c r="EG42" i="1"/>
  <c r="EH42" i="1"/>
  <c r="EO39" i="1"/>
  <c r="EF40" i="1"/>
  <c r="EG39" i="1"/>
  <c r="EH39" i="1"/>
  <c r="E40" i="15"/>
  <c r="C41" i="15"/>
  <c r="EN42" i="1"/>
  <c r="EM42" i="1"/>
  <c r="EL43" i="1"/>
  <c r="EN43" i="1"/>
  <c r="CJ281" i="1"/>
  <c r="DL44" i="1"/>
  <c r="DK44" i="1"/>
  <c r="DI45" i="1"/>
  <c r="EF43" i="1"/>
  <c r="EH43" i="1"/>
  <c r="CD282" i="1"/>
  <c r="CF282" i="1"/>
  <c r="CC283" i="1"/>
  <c r="CD53" i="1"/>
  <c r="CF53" i="1"/>
  <c r="CC54" i="1"/>
  <c r="BO50" i="1"/>
  <c r="BQ49" i="1"/>
  <c r="BP49" i="1"/>
  <c r="EG173" i="1"/>
  <c r="BP178" i="1"/>
  <c r="BO179" i="1"/>
  <c r="BQ178" i="1"/>
  <c r="EF177" i="1"/>
  <c r="CV181" i="1"/>
  <c r="CX180" i="1"/>
  <c r="CW180" i="1"/>
  <c r="CW50" i="1"/>
  <c r="CV51" i="1"/>
  <c r="CX50" i="1"/>
  <c r="EL177" i="1"/>
  <c r="EM177" i="1"/>
  <c r="EJ174" i="1"/>
  <c r="G48" i="1"/>
  <c r="EK48" i="1"/>
  <c r="DI184" i="1"/>
  <c r="DL183" i="1"/>
  <c r="DG182" i="1"/>
  <c r="DK181" i="1"/>
  <c r="D50" i="1"/>
  <c r="E49" i="1"/>
  <c r="EJ177" i="1"/>
  <c r="EJ47" i="1"/>
  <c r="E179" i="1"/>
  <c r="D180" i="1"/>
  <c r="EK178" i="1"/>
  <c r="G178" i="1"/>
  <c r="EH174" i="1"/>
  <c r="CC196" i="1"/>
  <c r="CD195" i="1"/>
  <c r="CF195" i="1"/>
  <c r="CJ194" i="1"/>
  <c r="EF44" i="1"/>
  <c r="EL44" i="1"/>
  <c r="DI46" i="1"/>
  <c r="DL45" i="1"/>
  <c r="DK45" i="1"/>
  <c r="CJ282" i="1"/>
  <c r="F40" i="15"/>
  <c r="F41" i="15"/>
  <c r="E41" i="15"/>
  <c r="CC284" i="1"/>
  <c r="CD283" i="1"/>
  <c r="CF283" i="1"/>
  <c r="EG43" i="1"/>
  <c r="EM43" i="1"/>
  <c r="BP50" i="1"/>
  <c r="BQ50" i="1"/>
  <c r="BO51" i="1"/>
  <c r="CW51" i="1"/>
  <c r="CV52" i="1"/>
  <c r="CX51" i="1"/>
  <c r="CX181" i="1"/>
  <c r="CW181" i="1"/>
  <c r="CV182" i="1"/>
  <c r="EL178" i="1"/>
  <c r="BP179" i="1"/>
  <c r="BO180" i="1"/>
  <c r="BQ179" i="1"/>
  <c r="CD54" i="1"/>
  <c r="CF54" i="1"/>
  <c r="CC55" i="1"/>
  <c r="EF178" i="1"/>
  <c r="E180" i="1"/>
  <c r="D181" i="1"/>
  <c r="EK179" i="1"/>
  <c r="G179" i="1"/>
  <c r="EK49" i="1"/>
  <c r="G49" i="1"/>
  <c r="EJ48" i="1"/>
  <c r="EK175" i="1"/>
  <c r="EJ175" i="1"/>
  <c r="EJ176" i="1"/>
  <c r="EM174" i="1"/>
  <c r="D51" i="1"/>
  <c r="E50" i="1"/>
  <c r="DI185" i="1"/>
  <c r="DL184" i="1"/>
  <c r="EJ178" i="1"/>
  <c r="DG183" i="1"/>
  <c r="DK182" i="1"/>
  <c r="CJ195" i="1"/>
  <c r="CD196" i="1"/>
  <c r="CF196" i="1"/>
  <c r="CC197" i="1"/>
  <c r="EM178" i="1"/>
  <c r="EF45" i="1"/>
  <c r="EH45" i="1"/>
  <c r="CJ283" i="1"/>
  <c r="EL45" i="1"/>
  <c r="CC285" i="1"/>
  <c r="CD284" i="1"/>
  <c r="CF284" i="1"/>
  <c r="DI47" i="1"/>
  <c r="DK46" i="1"/>
  <c r="DL46" i="1"/>
  <c r="G40" i="15"/>
  <c r="EM44" i="1"/>
  <c r="EN44" i="1"/>
  <c r="EG44" i="1"/>
  <c r="EH44" i="1"/>
  <c r="CX182" i="1"/>
  <c r="CV183" i="1"/>
  <c r="CW182" i="1"/>
  <c r="CX52" i="1"/>
  <c r="CV53" i="1"/>
  <c r="CW52" i="1"/>
  <c r="EG178" i="1"/>
  <c r="BO181" i="1"/>
  <c r="BQ180" i="1"/>
  <c r="BP180" i="1"/>
  <c r="EF179" i="1"/>
  <c r="EH179" i="1"/>
  <c r="BQ51" i="1"/>
  <c r="BO52" i="1"/>
  <c r="BP51" i="1"/>
  <c r="EL179" i="1"/>
  <c r="CD55" i="1"/>
  <c r="CF55" i="1"/>
  <c r="CC56" i="1"/>
  <c r="EH178" i="1"/>
  <c r="DI186" i="1"/>
  <c r="DL185" i="1"/>
  <c r="D182" i="1"/>
  <c r="E181" i="1"/>
  <c r="EK50" i="1"/>
  <c r="G50" i="1"/>
  <c r="EJ179" i="1"/>
  <c r="EK180" i="1"/>
  <c r="G180" i="1"/>
  <c r="E51" i="1"/>
  <c r="D52" i="1"/>
  <c r="DG184" i="1"/>
  <c r="DK183" i="1"/>
  <c r="EJ49" i="1"/>
  <c r="CC198" i="1"/>
  <c r="CD197" i="1"/>
  <c r="CF197" i="1"/>
  <c r="CJ196" i="1"/>
  <c r="EM179" i="1"/>
  <c r="CJ284" i="1"/>
  <c r="CD285" i="1"/>
  <c r="CF285" i="1"/>
  <c r="CC286" i="1"/>
  <c r="EM45" i="1"/>
  <c r="EN45" i="1"/>
  <c r="EL46" i="1"/>
  <c r="EF46" i="1"/>
  <c r="EH46" i="1"/>
  <c r="EG45" i="1"/>
  <c r="DL47" i="1"/>
  <c r="DK47" i="1"/>
  <c r="DI48" i="1"/>
  <c r="EL180" i="1"/>
  <c r="BQ52" i="1"/>
  <c r="BP52" i="1"/>
  <c r="BO53" i="1"/>
  <c r="CD56" i="1"/>
  <c r="CF56" i="1"/>
  <c r="CC57" i="1"/>
  <c r="BQ181" i="1"/>
  <c r="BO182" i="1"/>
  <c r="BP181" i="1"/>
  <c r="EF180" i="1"/>
  <c r="CW183" i="1"/>
  <c r="CV184" i="1"/>
  <c r="CX183" i="1"/>
  <c r="EG179" i="1"/>
  <c r="CV54" i="1"/>
  <c r="CW53" i="1"/>
  <c r="CX53" i="1"/>
  <c r="EJ50" i="1"/>
  <c r="DI187" i="1"/>
  <c r="DL186" i="1"/>
  <c r="DG185" i="1"/>
  <c r="DK184" i="1"/>
  <c r="G51" i="1"/>
  <c r="EK51" i="1"/>
  <c r="EK181" i="1"/>
  <c r="G181" i="1"/>
  <c r="E52" i="1"/>
  <c r="D53" i="1"/>
  <c r="D183" i="1"/>
  <c r="E182" i="1"/>
  <c r="EJ180" i="1"/>
  <c r="EM180" i="1"/>
  <c r="CJ197" i="1"/>
  <c r="CC199" i="1"/>
  <c r="CD198" i="1"/>
  <c r="CF198" i="1"/>
  <c r="EM46" i="1"/>
  <c r="EN46" i="1"/>
  <c r="CC287" i="1"/>
  <c r="CD286" i="1"/>
  <c r="CF286" i="1"/>
  <c r="EL47" i="1"/>
  <c r="CJ285" i="1"/>
  <c r="DL48" i="1"/>
  <c r="DI49" i="1"/>
  <c r="DK48" i="1"/>
  <c r="EG46" i="1"/>
  <c r="EF47" i="1"/>
  <c r="EH47" i="1"/>
  <c r="EF181" i="1"/>
  <c r="EH181" i="1"/>
  <c r="BQ182" i="1"/>
  <c r="BP182" i="1"/>
  <c r="BO183" i="1"/>
  <c r="BQ53" i="1"/>
  <c r="BP53" i="1"/>
  <c r="BO54" i="1"/>
  <c r="CX184" i="1"/>
  <c r="CW184" i="1"/>
  <c r="CV185" i="1"/>
  <c r="CX54" i="1"/>
  <c r="CW54" i="1"/>
  <c r="CV55" i="1"/>
  <c r="EG180" i="1"/>
  <c r="EH180" i="1"/>
  <c r="EL181" i="1"/>
  <c r="CD57" i="1"/>
  <c r="CF57" i="1"/>
  <c r="CC58" i="1"/>
  <c r="EK182" i="1"/>
  <c r="G182" i="1"/>
  <c r="EJ51" i="1"/>
  <c r="G52" i="1"/>
  <c r="EK52" i="1"/>
  <c r="E183" i="1"/>
  <c r="D184" i="1"/>
  <c r="EJ181" i="1"/>
  <c r="DI188" i="1"/>
  <c r="DL187" i="1"/>
  <c r="E53" i="1"/>
  <c r="D54" i="1"/>
  <c r="DG186" i="1"/>
  <c r="DK185" i="1"/>
  <c r="CJ198" i="1"/>
  <c r="CC200" i="1"/>
  <c r="CD199" i="1"/>
  <c r="CF199" i="1"/>
  <c r="EN47" i="1"/>
  <c r="EM47" i="1"/>
  <c r="CJ286" i="1"/>
  <c r="EF48" i="1"/>
  <c r="CD287" i="1"/>
  <c r="CF287" i="1"/>
  <c r="CC288" i="1"/>
  <c r="DL49" i="1"/>
  <c r="DK49" i="1"/>
  <c r="DI50" i="1"/>
  <c r="EG47" i="1"/>
  <c r="EL48" i="1"/>
  <c r="EM48" i="1"/>
  <c r="EN48" i="1"/>
  <c r="CV186" i="1"/>
  <c r="CW185" i="1"/>
  <c r="CX185" i="1"/>
  <c r="BO184" i="1"/>
  <c r="BP183" i="1"/>
  <c r="BQ183" i="1"/>
  <c r="CC59" i="1"/>
  <c r="CD58" i="1"/>
  <c r="CF58" i="1"/>
  <c r="CW55" i="1"/>
  <c r="CV56" i="1"/>
  <c r="CX55" i="1"/>
  <c r="EF182" i="1"/>
  <c r="EL182" i="1"/>
  <c r="EM181" i="1"/>
  <c r="BQ54" i="1"/>
  <c r="BP54" i="1"/>
  <c r="BO55" i="1"/>
  <c r="EG181" i="1"/>
  <c r="E54" i="1"/>
  <c r="D55" i="1"/>
  <c r="EJ182" i="1"/>
  <c r="EM182" i="1"/>
  <c r="G53" i="1"/>
  <c r="EK53" i="1"/>
  <c r="DG187" i="1"/>
  <c r="DK186" i="1"/>
  <c r="EK183" i="1"/>
  <c r="G183" i="1"/>
  <c r="EJ52" i="1"/>
  <c r="D185" i="1"/>
  <c r="E184" i="1"/>
  <c r="G184" i="1"/>
  <c r="DI189" i="1"/>
  <c r="DL188" i="1"/>
  <c r="CJ199" i="1"/>
  <c r="CD200" i="1"/>
  <c r="CF200" i="1"/>
  <c r="CC201" i="1"/>
  <c r="CC289" i="1"/>
  <c r="CD288" i="1"/>
  <c r="CF288" i="1"/>
  <c r="CJ287" i="1"/>
  <c r="EG48" i="1"/>
  <c r="EH48" i="1"/>
  <c r="DK50" i="1"/>
  <c r="DL50" i="1"/>
  <c r="DI51" i="1"/>
  <c r="EF49" i="1"/>
  <c r="EL49" i="1"/>
  <c r="EN49" i="1"/>
  <c r="BP55" i="1"/>
  <c r="BO56" i="1"/>
  <c r="BQ55" i="1"/>
  <c r="CX56" i="1"/>
  <c r="CW56" i="1"/>
  <c r="CV57" i="1"/>
  <c r="EF183" i="1"/>
  <c r="EH183" i="1"/>
  <c r="EG182" i="1"/>
  <c r="EH182" i="1"/>
  <c r="EL183" i="1"/>
  <c r="BP184" i="1"/>
  <c r="BQ184" i="1"/>
  <c r="BO185" i="1"/>
  <c r="CC60" i="1"/>
  <c r="CD59" i="1"/>
  <c r="CF59" i="1"/>
  <c r="CW186" i="1"/>
  <c r="CX186" i="1"/>
  <c r="CV187" i="1"/>
  <c r="DG188" i="1"/>
  <c r="DK187" i="1"/>
  <c r="EJ53" i="1"/>
  <c r="D56" i="1"/>
  <c r="E55" i="1"/>
  <c r="DI190" i="1"/>
  <c r="DL189" i="1"/>
  <c r="EK54" i="1"/>
  <c r="G54" i="1"/>
  <c r="D186" i="1"/>
  <c r="E185" i="1"/>
  <c r="EJ183" i="1"/>
  <c r="CD201" i="1"/>
  <c r="CF201" i="1"/>
  <c r="CC202" i="1"/>
  <c r="CJ200" i="1"/>
  <c r="EM183" i="1"/>
  <c r="EM49" i="1"/>
  <c r="EH49" i="1"/>
  <c r="EG49" i="1"/>
  <c r="DK51" i="1"/>
  <c r="DI52" i="1"/>
  <c r="DL51" i="1"/>
  <c r="EL50" i="1"/>
  <c r="CJ288" i="1"/>
  <c r="EF50" i="1"/>
  <c r="CC290" i="1"/>
  <c r="CD289" i="1"/>
  <c r="CF289" i="1"/>
  <c r="CW187" i="1"/>
  <c r="CV188" i="1"/>
  <c r="CX187" i="1"/>
  <c r="EL184" i="1"/>
  <c r="EM184" i="1"/>
  <c r="EF184" i="1"/>
  <c r="EG183" i="1"/>
  <c r="CX57" i="1"/>
  <c r="CV58" i="1"/>
  <c r="CW57" i="1"/>
  <c r="BQ56" i="1"/>
  <c r="BO57" i="1"/>
  <c r="BP56" i="1"/>
  <c r="BP185" i="1"/>
  <c r="BO186" i="1"/>
  <c r="BQ185" i="1"/>
  <c r="CD60" i="1"/>
  <c r="CF60" i="1"/>
  <c r="CC61" i="1"/>
  <c r="DI191" i="1"/>
  <c r="DL190" i="1"/>
  <c r="E186" i="1"/>
  <c r="D187" i="1"/>
  <c r="EJ54" i="1"/>
  <c r="D57" i="1"/>
  <c r="E56" i="1"/>
  <c r="EK185" i="1"/>
  <c r="G185" i="1"/>
  <c r="EK55" i="1"/>
  <c r="G55" i="1"/>
  <c r="DG189" i="1"/>
  <c r="DK188" i="1"/>
  <c r="CC203" i="1"/>
  <c r="CD202" i="1"/>
  <c r="CF202" i="1"/>
  <c r="CJ201" i="1"/>
  <c r="EG50" i="1"/>
  <c r="EH50" i="1"/>
  <c r="EF51" i="1"/>
  <c r="EM50" i="1"/>
  <c r="CJ289" i="1"/>
  <c r="EN50" i="1"/>
  <c r="CD290" i="1"/>
  <c r="CF290" i="1"/>
  <c r="CC291" i="1"/>
  <c r="EL51" i="1"/>
  <c r="EM51" i="1"/>
  <c r="DK52" i="1"/>
  <c r="DL52" i="1"/>
  <c r="DI53" i="1"/>
  <c r="BP57" i="1"/>
  <c r="BO58" i="1"/>
  <c r="BQ57" i="1"/>
  <c r="CC62" i="1"/>
  <c r="CD61" i="1"/>
  <c r="CF61" i="1"/>
  <c r="EG184" i="1"/>
  <c r="EH184" i="1"/>
  <c r="EL185" i="1"/>
  <c r="BO187" i="1"/>
  <c r="BQ186" i="1"/>
  <c r="BP186" i="1"/>
  <c r="CW58" i="1"/>
  <c r="CV59" i="1"/>
  <c r="CX58" i="1"/>
  <c r="EF185" i="1"/>
  <c r="EH185" i="1"/>
  <c r="CX188" i="1"/>
  <c r="CV189" i="1"/>
  <c r="CW188" i="1"/>
  <c r="DI192" i="1"/>
  <c r="DL191" i="1"/>
  <c r="EJ185" i="1"/>
  <c r="DG190" i="1"/>
  <c r="DK189" i="1"/>
  <c r="D188" i="1"/>
  <c r="E187" i="1"/>
  <c r="EJ55" i="1"/>
  <c r="EK56" i="1"/>
  <c r="G56" i="1"/>
  <c r="E57" i="1"/>
  <c r="D58" i="1"/>
  <c r="EK186" i="1"/>
  <c r="G186" i="1"/>
  <c r="CJ202" i="1"/>
  <c r="CC204" i="1"/>
  <c r="CD203" i="1"/>
  <c r="EM185" i="1"/>
  <c r="CJ290" i="1"/>
  <c r="EG51" i="1"/>
  <c r="DK53" i="1"/>
  <c r="DL53" i="1"/>
  <c r="DI54" i="1"/>
  <c r="CC292" i="1"/>
  <c r="CD291" i="1"/>
  <c r="CF291" i="1"/>
  <c r="EL52" i="1"/>
  <c r="EF52" i="1"/>
  <c r="EN51" i="1"/>
  <c r="EH51" i="1"/>
  <c r="CV60" i="1"/>
  <c r="CX59" i="1"/>
  <c r="CW59" i="1"/>
  <c r="BO59" i="1"/>
  <c r="BP58" i="1"/>
  <c r="BQ58" i="1"/>
  <c r="EF186" i="1"/>
  <c r="EH186" i="1"/>
  <c r="CW189" i="1"/>
  <c r="CV190" i="1"/>
  <c r="CX189" i="1"/>
  <c r="EL186" i="1"/>
  <c r="BQ187" i="1"/>
  <c r="BO188" i="1"/>
  <c r="BP187" i="1"/>
  <c r="CD62" i="1"/>
  <c r="CF62" i="1"/>
  <c r="CC63" i="1"/>
  <c r="EG185" i="1"/>
  <c r="DI193" i="1"/>
  <c r="DL192" i="1"/>
  <c r="EJ186" i="1"/>
  <c r="EM186" i="1"/>
  <c r="E58" i="1"/>
  <c r="D59" i="1"/>
  <c r="DG191" i="1"/>
  <c r="DK190" i="1"/>
  <c r="EJ56" i="1"/>
  <c r="EK57" i="1"/>
  <c r="G57" i="1"/>
  <c r="EK187" i="1"/>
  <c r="G187" i="1"/>
  <c r="D189" i="1"/>
  <c r="E188" i="1"/>
  <c r="CF203" i="1"/>
  <c r="CC209" i="1"/>
  <c r="CD204" i="1"/>
  <c r="CF204" i="1"/>
  <c r="EG52" i="1"/>
  <c r="DL54" i="1"/>
  <c r="DK54" i="1"/>
  <c r="DI55" i="1"/>
  <c r="EL53" i="1"/>
  <c r="EH52" i="1"/>
  <c r="EF53" i="1"/>
  <c r="EH53" i="1"/>
  <c r="EM52" i="1"/>
  <c r="CC293" i="1"/>
  <c r="CD292" i="1"/>
  <c r="CF292" i="1"/>
  <c r="EN52" i="1"/>
  <c r="CJ291" i="1"/>
  <c r="CC64" i="1"/>
  <c r="CD63" i="1"/>
  <c r="CF63" i="1"/>
  <c r="CV191" i="1"/>
  <c r="CX190" i="1"/>
  <c r="CW190" i="1"/>
  <c r="BP59" i="1"/>
  <c r="BQ59" i="1"/>
  <c r="BO60" i="1"/>
  <c r="EF187" i="1"/>
  <c r="BO189" i="1"/>
  <c r="BQ188" i="1"/>
  <c r="BP188" i="1"/>
  <c r="CW60" i="1"/>
  <c r="CX60" i="1"/>
  <c r="CV61" i="1"/>
  <c r="EL187" i="1"/>
  <c r="EG186" i="1"/>
  <c r="EJ57" i="1"/>
  <c r="E59" i="1"/>
  <c r="D60" i="1"/>
  <c r="EJ187" i="1"/>
  <c r="EK58" i="1"/>
  <c r="G58" i="1"/>
  <c r="DI194" i="1"/>
  <c r="DL193" i="1"/>
  <c r="E189" i="1"/>
  <c r="D190" i="1"/>
  <c r="G188" i="1"/>
  <c r="EK188" i="1"/>
  <c r="DG192" i="1"/>
  <c r="DK191" i="1"/>
  <c r="CD205" i="1"/>
  <c r="CJ203" i="1"/>
  <c r="CF205" i="1"/>
  <c r="CJ204" i="1"/>
  <c r="CC210" i="1"/>
  <c r="CD209" i="1"/>
  <c r="CF209" i="1"/>
  <c r="CC294" i="1"/>
  <c r="CD293" i="1"/>
  <c r="CF293" i="1"/>
  <c r="EM53" i="1"/>
  <c r="EN53" i="1"/>
  <c r="DL55" i="1"/>
  <c r="DK55" i="1"/>
  <c r="DI56" i="1"/>
  <c r="CJ292" i="1"/>
  <c r="EF54" i="1"/>
  <c r="EL54" i="1"/>
  <c r="EM54" i="1"/>
  <c r="EG53" i="1"/>
  <c r="BQ189" i="1"/>
  <c r="BO190" i="1"/>
  <c r="BP189" i="1"/>
  <c r="EG187" i="1"/>
  <c r="BP60" i="1"/>
  <c r="BO61" i="1"/>
  <c r="BQ60" i="1"/>
  <c r="EH187" i="1"/>
  <c r="CV192" i="1"/>
  <c r="CW191" i="1"/>
  <c r="CX191" i="1"/>
  <c r="EM187" i="1"/>
  <c r="EL188" i="1"/>
  <c r="CX61" i="1"/>
  <c r="CV62" i="1"/>
  <c r="CW61" i="1"/>
  <c r="CC65" i="1"/>
  <c r="CD64" i="1"/>
  <c r="CF64" i="1"/>
  <c r="EF188" i="1"/>
  <c r="DG193" i="1"/>
  <c r="DK192" i="1"/>
  <c r="D191" i="1"/>
  <c r="E190" i="1"/>
  <c r="EJ58" i="1"/>
  <c r="G189" i="1"/>
  <c r="EK189" i="1"/>
  <c r="D61" i="1"/>
  <c r="E60" i="1"/>
  <c r="EJ188" i="1"/>
  <c r="DL194" i="1"/>
  <c r="DI195" i="1"/>
  <c r="G59" i="1"/>
  <c r="EK59" i="1"/>
  <c r="CJ209" i="1"/>
  <c r="CD210" i="1"/>
  <c r="CF210" i="1"/>
  <c r="CC211" i="1"/>
  <c r="EL55" i="1"/>
  <c r="EM55" i="1"/>
  <c r="EG54" i="1"/>
  <c r="EH54" i="1"/>
  <c r="EN54" i="1"/>
  <c r="EF55" i="1"/>
  <c r="EH55" i="1"/>
  <c r="CJ293" i="1"/>
  <c r="DI57" i="1"/>
  <c r="DL56" i="1"/>
  <c r="DK56" i="1"/>
  <c r="CD294" i="1"/>
  <c r="CF294" i="1"/>
  <c r="CC295" i="1"/>
  <c r="EG188" i="1"/>
  <c r="EF189" i="1"/>
  <c r="EH189" i="1"/>
  <c r="BO62" i="1"/>
  <c r="BQ61" i="1"/>
  <c r="BP61" i="1"/>
  <c r="BO191" i="1"/>
  <c r="BP190" i="1"/>
  <c r="BQ190" i="1"/>
  <c r="EL189" i="1"/>
  <c r="CC66" i="1"/>
  <c r="CD65" i="1"/>
  <c r="CF65" i="1"/>
  <c r="EH188" i="1"/>
  <c r="EM188" i="1"/>
  <c r="CV193" i="1"/>
  <c r="CX192" i="1"/>
  <c r="CW192" i="1"/>
  <c r="CW62" i="1"/>
  <c r="CV63" i="1"/>
  <c r="CX62" i="1"/>
  <c r="EK190" i="1"/>
  <c r="G190" i="1"/>
  <c r="DG194" i="1"/>
  <c r="DK193" i="1"/>
  <c r="G60" i="1"/>
  <c r="EK60" i="1"/>
  <c r="D192" i="1"/>
  <c r="E191" i="1"/>
  <c r="E61" i="1"/>
  <c r="D62" i="1"/>
  <c r="EJ189" i="1"/>
  <c r="DI196" i="1"/>
  <c r="DL195" i="1"/>
  <c r="EN55" i="1"/>
  <c r="CD211" i="1"/>
  <c r="CF211" i="1"/>
  <c r="CC212" i="1"/>
  <c r="CJ210" i="1"/>
  <c r="CJ294" i="1"/>
  <c r="EG55" i="1"/>
  <c r="EF56" i="1"/>
  <c r="CC296" i="1"/>
  <c r="CD295" i="1"/>
  <c r="CF295" i="1"/>
  <c r="EL56" i="1"/>
  <c r="DI58" i="1"/>
  <c r="DL57" i="1"/>
  <c r="DK57" i="1"/>
  <c r="CD66" i="1"/>
  <c r="CF66" i="1"/>
  <c r="CC67" i="1"/>
  <c r="BQ62" i="1"/>
  <c r="BO63" i="1"/>
  <c r="BP62" i="1"/>
  <c r="EL190" i="1"/>
  <c r="EG189" i="1"/>
  <c r="CX193" i="1"/>
  <c r="CV194" i="1"/>
  <c r="CW193" i="1"/>
  <c r="CW63" i="1"/>
  <c r="CX63" i="1"/>
  <c r="CV64" i="1"/>
  <c r="EF190" i="1"/>
  <c r="EM189" i="1"/>
  <c r="BP191" i="1"/>
  <c r="BQ191" i="1"/>
  <c r="BO192" i="1"/>
  <c r="E62" i="1"/>
  <c r="D63" i="1"/>
  <c r="E192" i="1"/>
  <c r="D193" i="1"/>
  <c r="EK61" i="1"/>
  <c r="G61" i="1"/>
  <c r="EJ60" i="1"/>
  <c r="DG195" i="1"/>
  <c r="DK194" i="1"/>
  <c r="G191" i="1"/>
  <c r="EK191" i="1"/>
  <c r="EJ190" i="1"/>
  <c r="DI197" i="1"/>
  <c r="DL196" i="1"/>
  <c r="CC213" i="1"/>
  <c r="CD212" i="1"/>
  <c r="CF212" i="1"/>
  <c r="CJ211" i="1"/>
  <c r="EM190" i="1"/>
  <c r="EF57" i="1"/>
  <c r="EH57" i="1"/>
  <c r="EM56" i="1"/>
  <c r="EN56" i="1"/>
  <c r="EG56" i="1"/>
  <c r="EL57" i="1"/>
  <c r="EM57" i="1"/>
  <c r="DK58" i="1"/>
  <c r="DL58" i="1"/>
  <c r="DI59" i="1"/>
  <c r="CJ295" i="1"/>
  <c r="CD296" i="1"/>
  <c r="CF296" i="1"/>
  <c r="CC297" i="1"/>
  <c r="EH56" i="1"/>
  <c r="EG190" i="1"/>
  <c r="CV65" i="1"/>
  <c r="CX64" i="1"/>
  <c r="CW64" i="1"/>
  <c r="EH190" i="1"/>
  <c r="BQ192" i="1"/>
  <c r="BO193" i="1"/>
  <c r="BP192" i="1"/>
  <c r="BP63" i="1"/>
  <c r="BO64" i="1"/>
  <c r="BQ63" i="1"/>
  <c r="EL191" i="1"/>
  <c r="EF191" i="1"/>
  <c r="CX194" i="1"/>
  <c r="CW194" i="1"/>
  <c r="CV195" i="1"/>
  <c r="CC68" i="1"/>
  <c r="CD67" i="1"/>
  <c r="CF67" i="1"/>
  <c r="G62" i="1"/>
  <c r="EK62" i="1"/>
  <c r="EJ191" i="1"/>
  <c r="DG196" i="1"/>
  <c r="DK195" i="1"/>
  <c r="E193" i="1"/>
  <c r="D194" i="1"/>
  <c r="G192" i="1"/>
  <c r="EK192" i="1"/>
  <c r="DL197" i="1"/>
  <c r="DI198" i="1"/>
  <c r="EJ61" i="1"/>
  <c r="D64" i="1"/>
  <c r="E63" i="1"/>
  <c r="CJ212" i="1"/>
  <c r="EN57" i="1"/>
  <c r="CD213" i="1"/>
  <c r="CF213" i="1"/>
  <c r="CC214" i="1"/>
  <c r="EL58" i="1"/>
  <c r="DI60" i="1"/>
  <c r="DK59" i="1"/>
  <c r="DL59" i="1"/>
  <c r="CC298" i="1"/>
  <c r="CD297" i="1"/>
  <c r="CF297" i="1"/>
  <c r="EF58" i="1"/>
  <c r="CJ296" i="1"/>
  <c r="EM191" i="1"/>
  <c r="EG57" i="1"/>
  <c r="BP193" i="1"/>
  <c r="BO194" i="1"/>
  <c r="BQ193" i="1"/>
  <c r="EL192" i="1"/>
  <c r="EG191" i="1"/>
  <c r="CD68" i="1"/>
  <c r="CF68" i="1"/>
  <c r="CC69" i="1"/>
  <c r="CV66" i="1"/>
  <c r="CX65" i="1"/>
  <c r="CW65" i="1"/>
  <c r="CW195" i="1"/>
  <c r="CX195" i="1"/>
  <c r="CV196" i="1"/>
  <c r="BQ64" i="1"/>
  <c r="BP64" i="1"/>
  <c r="BO65" i="1"/>
  <c r="EH191" i="1"/>
  <c r="EF192" i="1"/>
  <c r="EJ62" i="1"/>
  <c r="DI199" i="1"/>
  <c r="DL198" i="1"/>
  <c r="G193" i="1"/>
  <c r="EK193" i="1"/>
  <c r="E194" i="1"/>
  <c r="D195" i="1"/>
  <c r="E64" i="1"/>
  <c r="D65" i="1"/>
  <c r="EJ192" i="1"/>
  <c r="DG197" i="1"/>
  <c r="DK196" i="1"/>
  <c r="EK63" i="1"/>
  <c r="G63" i="1"/>
  <c r="CC215" i="1"/>
  <c r="CD214" i="1"/>
  <c r="CF214" i="1"/>
  <c r="CJ213" i="1"/>
  <c r="EM192" i="1"/>
  <c r="CJ297" i="1"/>
  <c r="CC299" i="1"/>
  <c r="CD298" i="1"/>
  <c r="CF298" i="1"/>
  <c r="EL59" i="1"/>
  <c r="EN59" i="1"/>
  <c r="EF59" i="1"/>
  <c r="DI61" i="1"/>
  <c r="DK60" i="1"/>
  <c r="DL60" i="1"/>
  <c r="EM58" i="1"/>
  <c r="EN58" i="1"/>
  <c r="EG58" i="1"/>
  <c r="EH58" i="1"/>
  <c r="BQ65" i="1"/>
  <c r="BO66" i="1"/>
  <c r="BP65" i="1"/>
  <c r="EG192" i="1"/>
  <c r="CX196" i="1"/>
  <c r="CV197" i="1"/>
  <c r="CW196" i="1"/>
  <c r="CC70" i="1"/>
  <c r="CD69" i="1"/>
  <c r="CF69" i="1"/>
  <c r="EH192" i="1"/>
  <c r="EL193" i="1"/>
  <c r="CW66" i="1"/>
  <c r="CX66" i="1"/>
  <c r="CV67" i="1"/>
  <c r="BO195" i="1"/>
  <c r="BP194" i="1"/>
  <c r="BQ194" i="1"/>
  <c r="EF193" i="1"/>
  <c r="EH193" i="1"/>
  <c r="EJ193" i="1"/>
  <c r="G194" i="1"/>
  <c r="EK194" i="1"/>
  <c r="D66" i="1"/>
  <c r="E65" i="1"/>
  <c r="EK64" i="1"/>
  <c r="G64" i="1"/>
  <c r="DI200" i="1"/>
  <c r="DL199" i="1"/>
  <c r="EJ63" i="1"/>
  <c r="DG198" i="1"/>
  <c r="DK197" i="1"/>
  <c r="D196" i="1"/>
  <c r="E195" i="1"/>
  <c r="CJ214" i="1"/>
  <c r="CC216" i="1"/>
  <c r="CD215" i="1"/>
  <c r="CF215" i="1"/>
  <c r="EG59" i="1"/>
  <c r="EM59" i="1"/>
  <c r="CJ298" i="1"/>
  <c r="EH59" i="1"/>
  <c r="EL60" i="1"/>
  <c r="CD299" i="1"/>
  <c r="CF299" i="1"/>
  <c r="CC300" i="1"/>
  <c r="EF60" i="1"/>
  <c r="DL61" i="1"/>
  <c r="DK61" i="1"/>
  <c r="DI62" i="1"/>
  <c r="CW67" i="1"/>
  <c r="CX67" i="1"/>
  <c r="CV68" i="1"/>
  <c r="BQ195" i="1"/>
  <c r="BO196" i="1"/>
  <c r="BP195" i="1"/>
  <c r="EL194" i="1"/>
  <c r="CD70" i="1"/>
  <c r="CF70" i="1"/>
  <c r="CC71" i="1"/>
  <c r="EG193" i="1"/>
  <c r="EF194" i="1"/>
  <c r="BP66" i="1"/>
  <c r="BO67" i="1"/>
  <c r="BQ66" i="1"/>
  <c r="EM193" i="1"/>
  <c r="CV198" i="1"/>
  <c r="CX197" i="1"/>
  <c r="CW197" i="1"/>
  <c r="DG199" i="1"/>
  <c r="DK198" i="1"/>
  <c r="DI201" i="1"/>
  <c r="DL200" i="1"/>
  <c r="EJ64" i="1"/>
  <c r="EJ194" i="1"/>
  <c r="E66" i="1"/>
  <c r="D67" i="1"/>
  <c r="G195" i="1"/>
  <c r="EK195" i="1"/>
  <c r="E196" i="1"/>
  <c r="D197" i="1"/>
  <c r="G65" i="1"/>
  <c r="EK65" i="1"/>
  <c r="CJ215" i="1"/>
  <c r="CD216" i="1"/>
  <c r="CF216" i="1"/>
  <c r="CC217" i="1"/>
  <c r="EG60" i="1"/>
  <c r="EL61" i="1"/>
  <c r="EH60" i="1"/>
  <c r="CC301" i="1"/>
  <c r="CD300" i="1"/>
  <c r="CF300" i="1"/>
  <c r="CJ299" i="1"/>
  <c r="EM60" i="1"/>
  <c r="EN60" i="1"/>
  <c r="EM194" i="1"/>
  <c r="DI63" i="1"/>
  <c r="DL62" i="1"/>
  <c r="DK62" i="1"/>
  <c r="EF61" i="1"/>
  <c r="EH61" i="1"/>
  <c r="CV69" i="1"/>
  <c r="CW68" i="1"/>
  <c r="CX68" i="1"/>
  <c r="BQ67" i="1"/>
  <c r="BP67" i="1"/>
  <c r="BO68" i="1"/>
  <c r="CD71" i="1"/>
  <c r="CF71" i="1"/>
  <c r="CC72" i="1"/>
  <c r="CX198" i="1"/>
  <c r="CW198" i="1"/>
  <c r="CV199" i="1"/>
  <c r="EG194" i="1"/>
  <c r="BO197" i="1"/>
  <c r="BP196" i="1"/>
  <c r="BQ196" i="1"/>
  <c r="EH194" i="1"/>
  <c r="EF195" i="1"/>
  <c r="EL195" i="1"/>
  <c r="E67" i="1"/>
  <c r="D68" i="1"/>
  <c r="E197" i="1"/>
  <c r="D198" i="1"/>
  <c r="EK66" i="1"/>
  <c r="G66" i="1"/>
  <c r="DI202" i="1"/>
  <c r="DL201" i="1"/>
  <c r="G196" i="1"/>
  <c r="EK196" i="1"/>
  <c r="DG200" i="1"/>
  <c r="DK199" i="1"/>
  <c r="EJ195" i="1"/>
  <c r="EJ65" i="1"/>
  <c r="CC218" i="1"/>
  <c r="CD217" i="1"/>
  <c r="CF217" i="1"/>
  <c r="CJ216" i="1"/>
  <c r="DL63" i="1"/>
  <c r="DK63" i="1"/>
  <c r="DI64" i="1"/>
  <c r="CD301" i="1"/>
  <c r="CF301" i="1"/>
  <c r="CC302" i="1"/>
  <c r="EM61" i="1"/>
  <c r="EN61" i="1"/>
  <c r="EM195" i="1"/>
  <c r="EG61" i="1"/>
  <c r="CJ300" i="1"/>
  <c r="EF62" i="1"/>
  <c r="EH62" i="1"/>
  <c r="EL62" i="1"/>
  <c r="EL196" i="1"/>
  <c r="CC76" i="1"/>
  <c r="CD72" i="1"/>
  <c r="CF72" i="1"/>
  <c r="EF196" i="1"/>
  <c r="EH196" i="1"/>
  <c r="CX199" i="1"/>
  <c r="CV200" i="1"/>
  <c r="CW199" i="1"/>
  <c r="BQ197" i="1"/>
  <c r="BO198" i="1"/>
  <c r="BP197" i="1"/>
  <c r="BP68" i="1"/>
  <c r="BQ68" i="1"/>
  <c r="BO69" i="1"/>
  <c r="EG195" i="1"/>
  <c r="EH195" i="1"/>
  <c r="CV70" i="1"/>
  <c r="CX69" i="1"/>
  <c r="CW69" i="1"/>
  <c r="E198" i="1"/>
  <c r="D199" i="1"/>
  <c r="DI203" i="1"/>
  <c r="DL202" i="1"/>
  <c r="EJ66" i="1"/>
  <c r="EJ196" i="1"/>
  <c r="G197" i="1"/>
  <c r="EK197" i="1"/>
  <c r="D69" i="1"/>
  <c r="E68" i="1"/>
  <c r="DG201" i="1"/>
  <c r="DK200" i="1"/>
  <c r="EK67" i="1"/>
  <c r="G67" i="1"/>
  <c r="CJ217" i="1"/>
  <c r="CD218" i="1"/>
  <c r="CF218" i="1"/>
  <c r="CC219" i="1"/>
  <c r="EM196" i="1"/>
  <c r="CD302" i="1"/>
  <c r="CF302" i="1"/>
  <c r="CC303" i="1"/>
  <c r="EM62" i="1"/>
  <c r="EN62" i="1"/>
  <c r="CJ301" i="1"/>
  <c r="DI65" i="1"/>
  <c r="DL64" i="1"/>
  <c r="DK64" i="1"/>
  <c r="EG62" i="1"/>
  <c r="EF63" i="1"/>
  <c r="EL63" i="1"/>
  <c r="BP69" i="1"/>
  <c r="BO70" i="1"/>
  <c r="BQ69" i="1"/>
  <c r="CW200" i="1"/>
  <c r="CV201" i="1"/>
  <c r="CX200" i="1"/>
  <c r="CV71" i="1"/>
  <c r="CW70" i="1"/>
  <c r="CX70" i="1"/>
  <c r="EG196" i="1"/>
  <c r="EF197" i="1"/>
  <c r="EH197" i="1"/>
  <c r="BQ198" i="1"/>
  <c r="BP198" i="1"/>
  <c r="BO199" i="1"/>
  <c r="CD76" i="1"/>
  <c r="CF76" i="1"/>
  <c r="CC77" i="1"/>
  <c r="EL197" i="1"/>
  <c r="DG202" i="1"/>
  <c r="DK201" i="1"/>
  <c r="DL203" i="1"/>
  <c r="DI204" i="1"/>
  <c r="D200" i="1"/>
  <c r="E199" i="1"/>
  <c r="EJ67" i="1"/>
  <c r="EJ197" i="1"/>
  <c r="G198" i="1"/>
  <c r="EK198" i="1"/>
  <c r="G68" i="1"/>
  <c r="EK68" i="1"/>
  <c r="E69" i="1"/>
  <c r="D70" i="1"/>
  <c r="CC220" i="1"/>
  <c r="CD219" i="1"/>
  <c r="CF219" i="1"/>
  <c r="CJ218" i="1"/>
  <c r="EG63" i="1"/>
  <c r="EH63" i="1"/>
  <c r="EF64" i="1"/>
  <c r="CC304" i="1"/>
  <c r="CD303" i="1"/>
  <c r="CF303" i="1"/>
  <c r="DI66" i="1"/>
  <c r="DK65" i="1"/>
  <c r="DL65" i="1"/>
  <c r="EM63" i="1"/>
  <c r="EN63" i="1"/>
  <c r="EL64" i="1"/>
  <c r="EN64" i="1"/>
  <c r="CJ302" i="1"/>
  <c r="EL198" i="1"/>
  <c r="BP70" i="1"/>
  <c r="BO71" i="1"/>
  <c r="BQ70" i="1"/>
  <c r="CX71" i="1"/>
  <c r="CV72" i="1"/>
  <c r="CW71" i="1"/>
  <c r="EG197" i="1"/>
  <c r="EM197" i="1"/>
  <c r="CC78" i="1"/>
  <c r="CD77" i="1"/>
  <c r="CF77" i="1"/>
  <c r="CW201" i="1"/>
  <c r="CX201" i="1"/>
  <c r="CV202" i="1"/>
  <c r="EF198" i="1"/>
  <c r="EH198" i="1"/>
  <c r="BQ199" i="1"/>
  <c r="BO200" i="1"/>
  <c r="BP199" i="1"/>
  <c r="EJ198" i="1"/>
  <c r="D71" i="1"/>
  <c r="E70" i="1"/>
  <c r="EK69" i="1"/>
  <c r="G69" i="1"/>
  <c r="DI209" i="1"/>
  <c r="DL204" i="1"/>
  <c r="EK199" i="1"/>
  <c r="G199" i="1"/>
  <c r="E200" i="1"/>
  <c r="D201" i="1"/>
  <c r="EJ68" i="1"/>
  <c r="DG203" i="1"/>
  <c r="DK202" i="1"/>
  <c r="EM198" i="1"/>
  <c r="CJ219" i="1"/>
  <c r="CC221" i="1"/>
  <c r="CD220" i="1"/>
  <c r="CF220" i="1"/>
  <c r="CD304" i="1"/>
  <c r="CF304" i="1"/>
  <c r="CC305" i="1"/>
  <c r="EG64" i="1"/>
  <c r="EH64" i="1"/>
  <c r="EL65" i="1"/>
  <c r="EF65" i="1"/>
  <c r="EH65" i="1"/>
  <c r="EM64" i="1"/>
  <c r="DL66" i="1"/>
  <c r="DK66" i="1"/>
  <c r="DI67" i="1"/>
  <c r="CJ303" i="1"/>
  <c r="CW202" i="1"/>
  <c r="CV203" i="1"/>
  <c r="CX202" i="1"/>
  <c r="EL199" i="1"/>
  <c r="BP71" i="1"/>
  <c r="BQ71" i="1"/>
  <c r="BO72" i="1"/>
  <c r="EG198" i="1"/>
  <c r="CD78" i="1"/>
  <c r="CF78" i="1"/>
  <c r="CC79" i="1"/>
  <c r="CW72" i="1"/>
  <c r="CX72" i="1"/>
  <c r="CV76" i="1"/>
  <c r="BO201" i="1"/>
  <c r="BQ200" i="1"/>
  <c r="BP200" i="1"/>
  <c r="EF199" i="1"/>
  <c r="EJ199" i="1"/>
  <c r="EJ69" i="1"/>
  <c r="E71" i="1"/>
  <c r="D72" i="1"/>
  <c r="EK70" i="1"/>
  <c r="G70" i="1"/>
  <c r="E201" i="1"/>
  <c r="D202" i="1"/>
  <c r="DL209" i="1"/>
  <c r="DI210" i="1"/>
  <c r="DG204" i="1"/>
  <c r="DK203" i="1"/>
  <c r="EK200" i="1"/>
  <c r="G200" i="1"/>
  <c r="CJ220" i="1"/>
  <c r="CD221" i="1"/>
  <c r="CF221" i="1"/>
  <c r="CC222" i="1"/>
  <c r="EM199" i="1"/>
  <c r="EM65" i="1"/>
  <c r="EN65" i="1"/>
  <c r="DL67" i="1"/>
  <c r="DI68" i="1"/>
  <c r="DK67" i="1"/>
  <c r="CD305" i="1"/>
  <c r="CF305" i="1"/>
  <c r="CC306" i="1"/>
  <c r="EF66" i="1"/>
  <c r="EL66" i="1"/>
  <c r="EM66" i="1"/>
  <c r="EG65" i="1"/>
  <c r="CJ304" i="1"/>
  <c r="EF200" i="1"/>
  <c r="EH200" i="1"/>
  <c r="CD79" i="1"/>
  <c r="CF79" i="1"/>
  <c r="CC80" i="1"/>
  <c r="EL200" i="1"/>
  <c r="EG199" i="1"/>
  <c r="BP201" i="1"/>
  <c r="BQ201" i="1"/>
  <c r="BO202" i="1"/>
  <c r="EH199" i="1"/>
  <c r="CW203" i="1"/>
  <c r="CV204" i="1"/>
  <c r="CX203" i="1"/>
  <c r="CX76" i="1"/>
  <c r="CV77" i="1"/>
  <c r="CW76" i="1"/>
  <c r="BP72" i="1"/>
  <c r="BQ72" i="1"/>
  <c r="BO76" i="1"/>
  <c r="D76" i="1"/>
  <c r="E72" i="1"/>
  <c r="EK201" i="1"/>
  <c r="G201" i="1"/>
  <c r="EJ200" i="1"/>
  <c r="EM200" i="1"/>
  <c r="DL210" i="1"/>
  <c r="DI211" i="1"/>
  <c r="DG209" i="1"/>
  <c r="DK204" i="1"/>
  <c r="EK71" i="1"/>
  <c r="G71" i="1"/>
  <c r="D203" i="1"/>
  <c r="E202" i="1"/>
  <c r="EJ70" i="1"/>
  <c r="CC223" i="1"/>
  <c r="CD222" i="1"/>
  <c r="CF222" i="1"/>
  <c r="CJ221" i="1"/>
  <c r="EF67" i="1"/>
  <c r="EH67" i="1"/>
  <c r="DI69" i="1"/>
  <c r="DL68" i="1"/>
  <c r="DK68" i="1"/>
  <c r="EG66" i="1"/>
  <c r="EN66" i="1"/>
  <c r="EL67" i="1"/>
  <c r="EH66" i="1"/>
  <c r="CD306" i="1"/>
  <c r="CF306" i="1"/>
  <c r="CC307" i="1"/>
  <c r="CJ305" i="1"/>
  <c r="EF201" i="1"/>
  <c r="EH201" i="1"/>
  <c r="CC81" i="1"/>
  <c r="CD80" i="1"/>
  <c r="CF80" i="1"/>
  <c r="EL201" i="1"/>
  <c r="EG200" i="1"/>
  <c r="CW77" i="1"/>
  <c r="CX77" i="1"/>
  <c r="CV78" i="1"/>
  <c r="BP76" i="1"/>
  <c r="BO77" i="1"/>
  <c r="BQ76" i="1"/>
  <c r="CX204" i="1"/>
  <c r="CW204" i="1"/>
  <c r="CV209" i="1"/>
  <c r="BO203" i="1"/>
  <c r="BP202" i="1"/>
  <c r="BQ202" i="1"/>
  <c r="E76" i="1"/>
  <c r="D77" i="1"/>
  <c r="D204" i="1"/>
  <c r="E203" i="1"/>
  <c r="DG210" i="1"/>
  <c r="DK209" i="1"/>
  <c r="EJ201" i="1"/>
  <c r="EK202" i="1"/>
  <c r="G202" i="1"/>
  <c r="DK205" i="1"/>
  <c r="DK206" i="1"/>
  <c r="EJ71" i="1"/>
  <c r="DI212" i="1"/>
  <c r="DL211" i="1"/>
  <c r="EK72" i="1"/>
  <c r="G72" i="1"/>
  <c r="CJ222" i="1"/>
  <c r="CC224" i="1"/>
  <c r="CD223" i="1"/>
  <c r="CF223" i="1"/>
  <c r="CC308" i="1"/>
  <c r="CD307" i="1"/>
  <c r="CF307" i="1"/>
  <c r="EM67" i="1"/>
  <c r="EL68" i="1"/>
  <c r="DL69" i="1"/>
  <c r="DK69" i="1"/>
  <c r="DI70" i="1"/>
  <c r="EF68" i="1"/>
  <c r="EN67" i="1"/>
  <c r="CJ306" i="1"/>
  <c r="EM201" i="1"/>
  <c r="EG67" i="1"/>
  <c r="EL202" i="1"/>
  <c r="EF202" i="1"/>
  <c r="EH202" i="1"/>
  <c r="BP77" i="1"/>
  <c r="BQ77" i="1"/>
  <c r="BO78" i="1"/>
  <c r="CV79" i="1"/>
  <c r="CW78" i="1"/>
  <c r="CX78" i="1"/>
  <c r="BO204" i="1"/>
  <c r="BQ203" i="1"/>
  <c r="BP203" i="1"/>
  <c r="CX209" i="1"/>
  <c r="CV210" i="1"/>
  <c r="CW209" i="1"/>
  <c r="CC82" i="1"/>
  <c r="CD81" i="1"/>
  <c r="CF81" i="1"/>
  <c r="EG201" i="1"/>
  <c r="DG211" i="1"/>
  <c r="DK210" i="1"/>
  <c r="EJ202" i="1"/>
  <c r="D209" i="1"/>
  <c r="E204" i="1"/>
  <c r="E77" i="1"/>
  <c r="D78" i="1"/>
  <c r="EK76" i="1"/>
  <c r="G76" i="1"/>
  <c r="EK203" i="1"/>
  <c r="G203" i="1"/>
  <c r="EJ72" i="1"/>
  <c r="EJ73" i="1"/>
  <c r="EK73" i="1"/>
  <c r="DL212" i="1"/>
  <c r="DI213" i="1"/>
  <c r="CJ223" i="1"/>
  <c r="CC225" i="1"/>
  <c r="CD224" i="1"/>
  <c r="CF224" i="1"/>
  <c r="EF69" i="1"/>
  <c r="EL69" i="1"/>
  <c r="EN69" i="1"/>
  <c r="EM68" i="1"/>
  <c r="EN68" i="1"/>
  <c r="EM202" i="1"/>
  <c r="EG68" i="1"/>
  <c r="EH68" i="1"/>
  <c r="CJ307" i="1"/>
  <c r="DK70" i="1"/>
  <c r="DL70" i="1"/>
  <c r="DI71" i="1"/>
  <c r="CD308" i="1"/>
  <c r="CF308" i="1"/>
  <c r="CC313" i="1"/>
  <c r="CW210" i="1"/>
  <c r="CV211" i="1"/>
  <c r="CX210" i="1"/>
  <c r="BQ78" i="1"/>
  <c r="BP78" i="1"/>
  <c r="BO79" i="1"/>
  <c r="EF203" i="1"/>
  <c r="EH203" i="1"/>
  <c r="EL203" i="1"/>
  <c r="EL205" i="1"/>
  <c r="EG202" i="1"/>
  <c r="BO209" i="1"/>
  <c r="BP204" i="1"/>
  <c r="BQ204" i="1"/>
  <c r="CW79" i="1"/>
  <c r="CV80" i="1"/>
  <c r="CX79" i="1"/>
  <c r="CC83" i="1"/>
  <c r="CD82" i="1"/>
  <c r="CF82" i="1"/>
  <c r="DG212" i="1"/>
  <c r="DK211" i="1"/>
  <c r="E78" i="1"/>
  <c r="D79" i="1"/>
  <c r="EJ203" i="1"/>
  <c r="G77" i="1"/>
  <c r="EK77" i="1"/>
  <c r="EK204" i="1"/>
  <c r="G204" i="1"/>
  <c r="DI214" i="1"/>
  <c r="DL213" i="1"/>
  <c r="EJ76" i="1"/>
  <c r="E209" i="1"/>
  <c r="D210" i="1"/>
  <c r="EM203" i="1"/>
  <c r="CJ224" i="1"/>
  <c r="CC226" i="1"/>
  <c r="CD225" i="1"/>
  <c r="CF225" i="1"/>
  <c r="EF70" i="1"/>
  <c r="EH70" i="1"/>
  <c r="EL70" i="1"/>
  <c r="EG69" i="1"/>
  <c r="EH69" i="1"/>
  <c r="CD313" i="1"/>
  <c r="CF313" i="1"/>
  <c r="CC314" i="1"/>
  <c r="CJ308" i="1"/>
  <c r="EM69" i="1"/>
  <c r="DK71" i="1"/>
  <c r="DL71" i="1"/>
  <c r="DI72" i="1"/>
  <c r="BO80" i="1"/>
  <c r="BP79" i="1"/>
  <c r="BQ79" i="1"/>
  <c r="CC84" i="1"/>
  <c r="CD83" i="1"/>
  <c r="CF83" i="1"/>
  <c r="EF204" i="1"/>
  <c r="EH204" i="1"/>
  <c r="CX80" i="1"/>
  <c r="CW80" i="1"/>
  <c r="CV81" i="1"/>
  <c r="BO210" i="1"/>
  <c r="BQ209" i="1"/>
  <c r="BP209" i="1"/>
  <c r="CV212" i="1"/>
  <c r="CW211" i="1"/>
  <c r="CX211" i="1"/>
  <c r="EG203" i="1"/>
  <c r="EJ77" i="1"/>
  <c r="D211" i="1"/>
  <c r="E210" i="1"/>
  <c r="DI215" i="1"/>
  <c r="DL214" i="1"/>
  <c r="EK209" i="1"/>
  <c r="G209" i="1"/>
  <c r="D80" i="1"/>
  <c r="E79" i="1"/>
  <c r="EJ204" i="1"/>
  <c r="G78" i="1"/>
  <c r="EK78" i="1"/>
  <c r="DG213" i="1"/>
  <c r="DK212" i="1"/>
  <c r="EF206" i="1"/>
  <c r="EH206" i="1"/>
  <c r="CJ225" i="1"/>
  <c r="CD226" i="1"/>
  <c r="CF226" i="1"/>
  <c r="CC227" i="1"/>
  <c r="DL72" i="1"/>
  <c r="DI76" i="1"/>
  <c r="DK72" i="1"/>
  <c r="EM70" i="1"/>
  <c r="EN70" i="1"/>
  <c r="EL71" i="1"/>
  <c r="CD314" i="1"/>
  <c r="CF314" i="1"/>
  <c r="CC315" i="1"/>
  <c r="EF71" i="1"/>
  <c r="EG70" i="1"/>
  <c r="EG71" i="1"/>
  <c r="CJ313" i="1"/>
  <c r="EL209" i="1"/>
  <c r="BO81" i="1"/>
  <c r="BQ80" i="1"/>
  <c r="BP80" i="1"/>
  <c r="BP210" i="1"/>
  <c r="BQ210" i="1"/>
  <c r="BO211" i="1"/>
  <c r="CV82" i="1"/>
  <c r="CW81" i="1"/>
  <c r="CX81" i="1"/>
  <c r="CC85" i="1"/>
  <c r="CD84" i="1"/>
  <c r="CF84" i="1"/>
  <c r="CX212" i="1"/>
  <c r="CV213" i="1"/>
  <c r="CW212" i="1"/>
  <c r="EF209" i="1"/>
  <c r="EG204" i="1"/>
  <c r="DL215" i="1"/>
  <c r="DI216" i="1"/>
  <c r="E211" i="1"/>
  <c r="D212" i="1"/>
  <c r="EJ209" i="1"/>
  <c r="G210" i="1"/>
  <c r="EK210" i="1"/>
  <c r="DG214" i="1"/>
  <c r="DK213" i="1"/>
  <c r="EJ78" i="1"/>
  <c r="EK79" i="1"/>
  <c r="G79" i="1"/>
  <c r="E80" i="1"/>
  <c r="D81" i="1"/>
  <c r="EF207" i="1"/>
  <c r="ED208" i="1"/>
  <c r="CC228" i="1"/>
  <c r="CD227" i="1"/>
  <c r="CF227" i="1"/>
  <c r="CJ226" i="1"/>
  <c r="EM209" i="1"/>
  <c r="EH71" i="1"/>
  <c r="CD315" i="1"/>
  <c r="CF315" i="1"/>
  <c r="CC316" i="1"/>
  <c r="EF72" i="1"/>
  <c r="EF73" i="1"/>
  <c r="CJ314" i="1"/>
  <c r="DK76" i="1"/>
  <c r="DI77" i="1"/>
  <c r="DL76" i="1"/>
  <c r="EM71" i="1"/>
  <c r="EN71" i="1"/>
  <c r="EL72" i="1"/>
  <c r="CC86" i="1"/>
  <c r="CD85" i="1"/>
  <c r="CF85" i="1"/>
  <c r="BO212" i="1"/>
  <c r="BQ211" i="1"/>
  <c r="BP211" i="1"/>
  <c r="EH209" i="1"/>
  <c r="EG209" i="1"/>
  <c r="EL210" i="1"/>
  <c r="EF210" i="1"/>
  <c r="CW82" i="1"/>
  <c r="CX82" i="1"/>
  <c r="CV83" i="1"/>
  <c r="BO82" i="1"/>
  <c r="BP81" i="1"/>
  <c r="BQ81" i="1"/>
  <c r="CX213" i="1"/>
  <c r="CV214" i="1"/>
  <c r="CW213" i="1"/>
  <c r="DL216" i="1"/>
  <c r="DI217" i="1"/>
  <c r="DG215" i="1"/>
  <c r="DK214" i="1"/>
  <c r="D82" i="1"/>
  <c r="E81" i="1"/>
  <c r="E212" i="1"/>
  <c r="D213" i="1"/>
  <c r="EK211" i="1"/>
  <c r="G211" i="1"/>
  <c r="EJ79" i="1"/>
  <c r="G80" i="1"/>
  <c r="EK80" i="1"/>
  <c r="EJ210" i="1"/>
  <c r="CJ227" i="1"/>
  <c r="CD228" i="1"/>
  <c r="CF228" i="1"/>
  <c r="CC229" i="1"/>
  <c r="EM210" i="1"/>
  <c r="EH72" i="1"/>
  <c r="EF74" i="1"/>
  <c r="EG73" i="1"/>
  <c r="CD316" i="1"/>
  <c r="CF316" i="1"/>
  <c r="CC317" i="1"/>
  <c r="EL76" i="1"/>
  <c r="EM76" i="1"/>
  <c r="CJ315" i="1"/>
  <c r="DI78" i="1"/>
  <c r="DK77" i="1"/>
  <c r="DL77" i="1"/>
  <c r="EF76" i="1"/>
  <c r="EM72" i="1"/>
  <c r="EN72" i="1"/>
  <c r="EL73" i="1"/>
  <c r="EG72" i="1"/>
  <c r="CV215" i="1"/>
  <c r="CX214" i="1"/>
  <c r="CW214" i="1"/>
  <c r="EF211" i="1"/>
  <c r="EH211" i="1"/>
  <c r="EG210" i="1"/>
  <c r="EL211" i="1"/>
  <c r="BO83" i="1"/>
  <c r="BQ82" i="1"/>
  <c r="BP82" i="1"/>
  <c r="BO213" i="1"/>
  <c r="BQ212" i="1"/>
  <c r="BP212" i="1"/>
  <c r="CX83" i="1"/>
  <c r="CW83" i="1"/>
  <c r="CV84" i="1"/>
  <c r="EH210" i="1"/>
  <c r="CD86" i="1"/>
  <c r="CF86" i="1"/>
  <c r="CC87" i="1"/>
  <c r="EJ211" i="1"/>
  <c r="D83" i="1"/>
  <c r="E82" i="1"/>
  <c r="G81" i="1"/>
  <c r="EK81" i="1"/>
  <c r="EK212" i="1"/>
  <c r="G212" i="1"/>
  <c r="DI218" i="1"/>
  <c r="DL217" i="1"/>
  <c r="E213" i="1"/>
  <c r="D214" i="1"/>
  <c r="DG216" i="1"/>
  <c r="DK215" i="1"/>
  <c r="EJ80" i="1"/>
  <c r="CC230" i="1"/>
  <c r="CD229" i="1"/>
  <c r="CF229" i="1"/>
  <c r="CJ228" i="1"/>
  <c r="EG76" i="1"/>
  <c r="EH76" i="1"/>
  <c r="CC318" i="1"/>
  <c r="CD317" i="1"/>
  <c r="CF317" i="1"/>
  <c r="EL77" i="1"/>
  <c r="EM77" i="1"/>
  <c r="CJ316" i="1"/>
  <c r="EF77" i="1"/>
  <c r="EH77" i="1"/>
  <c r="EG74" i="1"/>
  <c r="EH73" i="1"/>
  <c r="EN76" i="1"/>
  <c r="EN73" i="1"/>
  <c r="DK78" i="1"/>
  <c r="DL78" i="1"/>
  <c r="DI79" i="1"/>
  <c r="CD87" i="1"/>
  <c r="CF87" i="1"/>
  <c r="CC88" i="1"/>
  <c r="EL212" i="1"/>
  <c r="EG211" i="1"/>
  <c r="BP213" i="1"/>
  <c r="BQ213" i="1"/>
  <c r="BO214" i="1"/>
  <c r="CX84" i="1"/>
  <c r="CW84" i="1"/>
  <c r="CV85" i="1"/>
  <c r="BQ83" i="1"/>
  <c r="BP83" i="1"/>
  <c r="BO84" i="1"/>
  <c r="EM211" i="1"/>
  <c r="EF212" i="1"/>
  <c r="CV216" i="1"/>
  <c r="CX215" i="1"/>
  <c r="CW215" i="1"/>
  <c r="EJ212" i="1"/>
  <c r="D84" i="1"/>
  <c r="E83" i="1"/>
  <c r="DL218" i="1"/>
  <c r="DI219" i="1"/>
  <c r="DG217" i="1"/>
  <c r="DK216" i="1"/>
  <c r="G213" i="1"/>
  <c r="EK213" i="1"/>
  <c r="D215" i="1"/>
  <c r="E214" i="1"/>
  <c r="EJ81" i="1"/>
  <c r="EK82" i="1"/>
  <c r="G82" i="1"/>
  <c r="CJ229" i="1"/>
  <c r="CC231" i="1"/>
  <c r="CD230" i="1"/>
  <c r="CF230" i="1"/>
  <c r="CJ317" i="1"/>
  <c r="CD318" i="1"/>
  <c r="CF318" i="1"/>
  <c r="CC319" i="1"/>
  <c r="DL79" i="1"/>
  <c r="DK79" i="1"/>
  <c r="DI80" i="1"/>
  <c r="EG77" i="1"/>
  <c r="EN77" i="1"/>
  <c r="EF78" i="1"/>
  <c r="EH78" i="1"/>
  <c r="EL78" i="1"/>
  <c r="EG212" i="1"/>
  <c r="EM212" i="1"/>
  <c r="BQ84" i="1"/>
  <c r="BP84" i="1"/>
  <c r="BO85" i="1"/>
  <c r="CD88" i="1"/>
  <c r="CF88" i="1"/>
  <c r="CC89" i="1"/>
  <c r="CW216" i="1"/>
  <c r="CV217" i="1"/>
  <c r="CX216" i="1"/>
  <c r="EL213" i="1"/>
  <c r="BP214" i="1"/>
  <c r="BQ214" i="1"/>
  <c r="BO215" i="1"/>
  <c r="EH212" i="1"/>
  <c r="EF213" i="1"/>
  <c r="EH213" i="1"/>
  <c r="CX85" i="1"/>
  <c r="CW85" i="1"/>
  <c r="CV86" i="1"/>
  <c r="EK83" i="1"/>
  <c r="G83" i="1"/>
  <c r="G214" i="1"/>
  <c r="EK214" i="1"/>
  <c r="D85" i="1"/>
  <c r="E84" i="1"/>
  <c r="D216" i="1"/>
  <c r="E215" i="1"/>
  <c r="DG218" i="1"/>
  <c r="DK217" i="1"/>
  <c r="DI220" i="1"/>
  <c r="DL219" i="1"/>
  <c r="EJ82" i="1"/>
  <c r="EJ213" i="1"/>
  <c r="CJ230" i="1"/>
  <c r="CD231" i="1"/>
  <c r="CF231" i="1"/>
  <c r="CC232" i="1"/>
  <c r="EM213" i="1"/>
  <c r="DL80" i="1"/>
  <c r="DI81" i="1"/>
  <c r="DK80" i="1"/>
  <c r="EN78" i="1"/>
  <c r="EM78" i="1"/>
  <c r="EF79" i="1"/>
  <c r="EL79" i="1"/>
  <c r="EG78" i="1"/>
  <c r="CD319" i="1"/>
  <c r="CF319" i="1"/>
  <c r="CC320" i="1"/>
  <c r="CJ318" i="1"/>
  <c r="BQ85" i="1"/>
  <c r="BO86" i="1"/>
  <c r="BP85" i="1"/>
  <c r="CW86" i="1"/>
  <c r="CV87" i="1"/>
  <c r="CX86" i="1"/>
  <c r="BQ215" i="1"/>
  <c r="BO216" i="1"/>
  <c r="BP215" i="1"/>
  <c r="CW217" i="1"/>
  <c r="CX217" i="1"/>
  <c r="CV218" i="1"/>
  <c r="EF214" i="1"/>
  <c r="EL214" i="1"/>
  <c r="EG213" i="1"/>
  <c r="CD89" i="1"/>
  <c r="CF89" i="1"/>
  <c r="CC90" i="1"/>
  <c r="EJ214" i="1"/>
  <c r="DI221" i="1"/>
  <c r="DL220" i="1"/>
  <c r="E85" i="1"/>
  <c r="D86" i="1"/>
  <c r="DG219" i="1"/>
  <c r="DK218" i="1"/>
  <c r="G215" i="1"/>
  <c r="EK215" i="1"/>
  <c r="E216" i="1"/>
  <c r="D217" i="1"/>
  <c r="G84" i="1"/>
  <c r="EK84" i="1"/>
  <c r="EJ83" i="1"/>
  <c r="CD232" i="1"/>
  <c r="CF232" i="1"/>
  <c r="CC233" i="1"/>
  <c r="CJ231" i="1"/>
  <c r="CD320" i="1"/>
  <c r="CF320" i="1"/>
  <c r="CC321" i="1"/>
  <c r="CJ319" i="1"/>
  <c r="EH79" i="1"/>
  <c r="EG79" i="1"/>
  <c r="EF80" i="1"/>
  <c r="EH80" i="1"/>
  <c r="EN79" i="1"/>
  <c r="EM79" i="1"/>
  <c r="DK81" i="1"/>
  <c r="DI82" i="1"/>
  <c r="DL81" i="1"/>
  <c r="EL80" i="1"/>
  <c r="BP216" i="1"/>
  <c r="BQ216" i="1"/>
  <c r="BO217" i="1"/>
  <c r="EL215" i="1"/>
  <c r="CX87" i="1"/>
  <c r="CV88" i="1"/>
  <c r="CW87" i="1"/>
  <c r="CD90" i="1"/>
  <c r="CF90" i="1"/>
  <c r="CC91" i="1"/>
  <c r="CW218" i="1"/>
  <c r="CV219" i="1"/>
  <c r="CX218" i="1"/>
  <c r="EG214" i="1"/>
  <c r="EH214" i="1"/>
  <c r="EM214" i="1"/>
  <c r="BO87" i="1"/>
  <c r="BP86" i="1"/>
  <c r="BQ86" i="1"/>
  <c r="EF215" i="1"/>
  <c r="EH215" i="1"/>
  <c r="D218" i="1"/>
  <c r="E217" i="1"/>
  <c r="DG220" i="1"/>
  <c r="DK219" i="1"/>
  <c r="DI222" i="1"/>
  <c r="DL221" i="1"/>
  <c r="EJ84" i="1"/>
  <c r="D87" i="1"/>
  <c r="E86" i="1"/>
  <c r="EK216" i="1"/>
  <c r="G216" i="1"/>
  <c r="EJ215" i="1"/>
  <c r="EM215" i="1"/>
  <c r="G85" i="1"/>
  <c r="EK85" i="1"/>
  <c r="CC234" i="1"/>
  <c r="CD233" i="1"/>
  <c r="CF233" i="1"/>
  <c r="CJ232" i="1"/>
  <c r="EF81" i="1"/>
  <c r="EH81" i="1"/>
  <c r="DL82" i="1"/>
  <c r="DK82" i="1"/>
  <c r="DI83" i="1"/>
  <c r="EM80" i="1"/>
  <c r="EN80" i="1"/>
  <c r="EG80" i="1"/>
  <c r="CC322" i="1"/>
  <c r="CD321" i="1"/>
  <c r="CF321" i="1"/>
  <c r="CJ320" i="1"/>
  <c r="EL81" i="1"/>
  <c r="EM81" i="1"/>
  <c r="EG215" i="1"/>
  <c r="CW88" i="1"/>
  <c r="CX88" i="1"/>
  <c r="CV89" i="1"/>
  <c r="BO218" i="1"/>
  <c r="BP217" i="1"/>
  <c r="BQ217" i="1"/>
  <c r="BO88" i="1"/>
  <c r="BP87" i="1"/>
  <c r="BQ87" i="1"/>
  <c r="CW219" i="1"/>
  <c r="CV220" i="1"/>
  <c r="CX219" i="1"/>
  <c r="EL216" i="1"/>
  <c r="EF216" i="1"/>
  <c r="EH216" i="1"/>
  <c r="CD91" i="1"/>
  <c r="CF91" i="1"/>
  <c r="CC92" i="1"/>
  <c r="G217" i="1"/>
  <c r="EK217" i="1"/>
  <c r="DG221" i="1"/>
  <c r="DK220" i="1"/>
  <c r="D219" i="1"/>
  <c r="E218" i="1"/>
  <c r="E87" i="1"/>
  <c r="D88" i="1"/>
  <c r="DL222" i="1"/>
  <c r="DI223" i="1"/>
  <c r="EK86" i="1"/>
  <c r="G86" i="1"/>
  <c r="EJ85" i="1"/>
  <c r="EJ216" i="1"/>
  <c r="CJ233" i="1"/>
  <c r="CD234" i="1"/>
  <c r="CF234" i="1"/>
  <c r="CC235" i="1"/>
  <c r="CC323" i="1"/>
  <c r="CD322" i="1"/>
  <c r="CF322" i="1"/>
  <c r="EF82" i="1"/>
  <c r="DI84" i="1"/>
  <c r="DK83" i="1"/>
  <c r="DL83" i="1"/>
  <c r="EL82" i="1"/>
  <c r="EN82" i="1"/>
  <c r="CJ321" i="1"/>
  <c r="EN81" i="1"/>
  <c r="EG81" i="1"/>
  <c r="EG216" i="1"/>
  <c r="CV90" i="1"/>
  <c r="CW89" i="1"/>
  <c r="CX89" i="1"/>
  <c r="BO89" i="1"/>
  <c r="BQ88" i="1"/>
  <c r="BP88" i="1"/>
  <c r="EM216" i="1"/>
  <c r="EL217" i="1"/>
  <c r="CD92" i="1"/>
  <c r="CF92" i="1"/>
  <c r="CC93" i="1"/>
  <c r="EF217" i="1"/>
  <c r="EH217" i="1"/>
  <c r="BO219" i="1"/>
  <c r="BP218" i="1"/>
  <c r="BQ218" i="1"/>
  <c r="CX220" i="1"/>
  <c r="CW220" i="1"/>
  <c r="CV221" i="1"/>
  <c r="DI224" i="1"/>
  <c r="DL223" i="1"/>
  <c r="EK218" i="1"/>
  <c r="G218" i="1"/>
  <c r="EJ217" i="1"/>
  <c r="D89" i="1"/>
  <c r="E88" i="1"/>
  <c r="E219" i="1"/>
  <c r="D220" i="1"/>
  <c r="DG222" i="1"/>
  <c r="DK221" i="1"/>
  <c r="EK87" i="1"/>
  <c r="G87" i="1"/>
  <c r="EJ86" i="1"/>
  <c r="CC236" i="1"/>
  <c r="CD235" i="1"/>
  <c r="CF235" i="1"/>
  <c r="CJ234" i="1"/>
  <c r="EM217" i="1"/>
  <c r="EL83" i="1"/>
  <c r="DL84" i="1"/>
  <c r="DK84" i="1"/>
  <c r="DI85" i="1"/>
  <c r="EF83" i="1"/>
  <c r="EG82" i="1"/>
  <c r="EH82" i="1"/>
  <c r="CJ322" i="1"/>
  <c r="EM82" i="1"/>
  <c r="CD323" i="1"/>
  <c r="CF323" i="1"/>
  <c r="CC324" i="1"/>
  <c r="CW221" i="1"/>
  <c r="CV222" i="1"/>
  <c r="CX221" i="1"/>
  <c r="BP89" i="1"/>
  <c r="BQ89" i="1"/>
  <c r="BO90" i="1"/>
  <c r="CC94" i="1"/>
  <c r="CD93" i="1"/>
  <c r="CF93" i="1"/>
  <c r="EL218" i="1"/>
  <c r="CV91" i="1"/>
  <c r="CX90" i="1"/>
  <c r="CW90" i="1"/>
  <c r="EF218" i="1"/>
  <c r="BQ219" i="1"/>
  <c r="BO220" i="1"/>
  <c r="BP219" i="1"/>
  <c r="EG217" i="1"/>
  <c r="E89" i="1"/>
  <c r="D90" i="1"/>
  <c r="EJ218" i="1"/>
  <c r="G219" i="1"/>
  <c r="EK219" i="1"/>
  <c r="G88" i="1"/>
  <c r="EK88" i="1"/>
  <c r="EJ87" i="1"/>
  <c r="DG223" i="1"/>
  <c r="DK222" i="1"/>
  <c r="D221" i="1"/>
  <c r="E220" i="1"/>
  <c r="DI225" i="1"/>
  <c r="DL224" i="1"/>
  <c r="CJ235" i="1"/>
  <c r="CC237" i="1"/>
  <c r="CD236" i="1"/>
  <c r="CF236" i="1"/>
  <c r="EM218" i="1"/>
  <c r="CC325" i="1"/>
  <c r="CD324" i="1"/>
  <c r="CF324" i="1"/>
  <c r="CJ323" i="1"/>
  <c r="EG83" i="1"/>
  <c r="EH83" i="1"/>
  <c r="DL85" i="1"/>
  <c r="DI86" i="1"/>
  <c r="DK85" i="1"/>
  <c r="EF84" i="1"/>
  <c r="EH84" i="1"/>
  <c r="EL84" i="1"/>
  <c r="EM83" i="1"/>
  <c r="EN83" i="1"/>
  <c r="EG218" i="1"/>
  <c r="EH218" i="1"/>
  <c r="EF219" i="1"/>
  <c r="BO221" i="1"/>
  <c r="BQ220" i="1"/>
  <c r="BP220" i="1"/>
  <c r="CV92" i="1"/>
  <c r="CX91" i="1"/>
  <c r="CW91" i="1"/>
  <c r="CX222" i="1"/>
  <c r="CV223" i="1"/>
  <c r="CW222" i="1"/>
  <c r="BP90" i="1"/>
  <c r="BQ90" i="1"/>
  <c r="BO91" i="1"/>
  <c r="CC95" i="1"/>
  <c r="CD94" i="1"/>
  <c r="CF94" i="1"/>
  <c r="EL219" i="1"/>
  <c r="E221" i="1"/>
  <c r="D222" i="1"/>
  <c r="D91" i="1"/>
  <c r="E90" i="1"/>
  <c r="DI226" i="1"/>
  <c r="DL225" i="1"/>
  <c r="EJ88" i="1"/>
  <c r="EJ219" i="1"/>
  <c r="EK89" i="1"/>
  <c r="G89" i="1"/>
  <c r="DG224" i="1"/>
  <c r="DK223" i="1"/>
  <c r="EK220" i="1"/>
  <c r="G220" i="1"/>
  <c r="CJ236" i="1"/>
  <c r="CD237" i="1"/>
  <c r="CF237" i="1"/>
  <c r="CC238" i="1"/>
  <c r="EM84" i="1"/>
  <c r="EN84" i="1"/>
  <c r="EG84" i="1"/>
  <c r="EF85" i="1"/>
  <c r="EH85" i="1"/>
  <c r="DL86" i="1"/>
  <c r="DI87" i="1"/>
  <c r="DK86" i="1"/>
  <c r="EL85" i="1"/>
  <c r="CJ324" i="1"/>
  <c r="EM219" i="1"/>
  <c r="CC326" i="1"/>
  <c r="CD325" i="1"/>
  <c r="CF325" i="1"/>
  <c r="BP221" i="1"/>
  <c r="BO222" i="1"/>
  <c r="BQ221" i="1"/>
  <c r="EG219" i="1"/>
  <c r="CW223" i="1"/>
  <c r="CV224" i="1"/>
  <c r="CX223" i="1"/>
  <c r="EL220" i="1"/>
  <c r="CC96" i="1"/>
  <c r="CD95" i="1"/>
  <c r="CF95" i="1"/>
  <c r="EH219" i="1"/>
  <c r="BP91" i="1"/>
  <c r="BQ91" i="1"/>
  <c r="BO92" i="1"/>
  <c r="CX92" i="1"/>
  <c r="CW92" i="1"/>
  <c r="CV93" i="1"/>
  <c r="EF220" i="1"/>
  <c r="EH220" i="1"/>
  <c r="EJ89" i="1"/>
  <c r="E222" i="1"/>
  <c r="D223" i="1"/>
  <c r="DG225" i="1"/>
  <c r="DK224" i="1"/>
  <c r="EJ220" i="1"/>
  <c r="DL226" i="1"/>
  <c r="DI227" i="1"/>
  <c r="G90" i="1"/>
  <c r="EK90" i="1"/>
  <c r="EK221" i="1"/>
  <c r="G221" i="1"/>
  <c r="E91" i="1"/>
  <c r="D92" i="1"/>
  <c r="CD238" i="1"/>
  <c r="CF238" i="1"/>
  <c r="CC239" i="1"/>
  <c r="CD239" i="1"/>
  <c r="CF239" i="1"/>
  <c r="CJ237" i="1"/>
  <c r="CF240" i="1"/>
  <c r="EM220" i="1"/>
  <c r="CJ325" i="1"/>
  <c r="EF86" i="1"/>
  <c r="CC327" i="1"/>
  <c r="CD326" i="1"/>
  <c r="CF326" i="1"/>
  <c r="DI88" i="1"/>
  <c r="DL87" i="1"/>
  <c r="DK87" i="1"/>
  <c r="EM85" i="1"/>
  <c r="EL86" i="1"/>
  <c r="EM86" i="1"/>
  <c r="EN86" i="1"/>
  <c r="EN85" i="1"/>
  <c r="EG85" i="1"/>
  <c r="CD96" i="1"/>
  <c r="CF96" i="1"/>
  <c r="CC97" i="1"/>
  <c r="CX224" i="1"/>
  <c r="CV225" i="1"/>
  <c r="CW224" i="1"/>
  <c r="BO93" i="1"/>
  <c r="BQ92" i="1"/>
  <c r="BP92" i="1"/>
  <c r="EG220" i="1"/>
  <c r="EL221" i="1"/>
  <c r="CW93" i="1"/>
  <c r="CV94" i="1"/>
  <c r="CX93" i="1"/>
  <c r="BQ222" i="1"/>
  <c r="BO223" i="1"/>
  <c r="BP222" i="1"/>
  <c r="EF221" i="1"/>
  <c r="EJ90" i="1"/>
  <c r="D93" i="1"/>
  <c r="E92" i="1"/>
  <c r="EK91" i="1"/>
  <c r="G91" i="1"/>
  <c r="EJ221" i="1"/>
  <c r="DG226" i="1"/>
  <c r="DK225" i="1"/>
  <c r="DL227" i="1"/>
  <c r="DI228" i="1"/>
  <c r="D224" i="1"/>
  <c r="E223" i="1"/>
  <c r="G222" i="1"/>
  <c r="EK222" i="1"/>
  <c r="CJ239" i="1"/>
  <c r="CJ238" i="1"/>
  <c r="EM221" i="1"/>
  <c r="CJ326" i="1"/>
  <c r="CC328" i="1"/>
  <c r="CD327" i="1"/>
  <c r="CF327" i="1"/>
  <c r="EG86" i="1"/>
  <c r="DK88" i="1"/>
  <c r="DL88" i="1"/>
  <c r="DI89" i="1"/>
  <c r="EF87" i="1"/>
  <c r="EL87" i="1"/>
  <c r="EM87" i="1"/>
  <c r="EH86" i="1"/>
  <c r="EF222" i="1"/>
  <c r="EH222" i="1"/>
  <c r="BQ223" i="1"/>
  <c r="BP223" i="1"/>
  <c r="BO224" i="1"/>
  <c r="BQ93" i="1"/>
  <c r="BP93" i="1"/>
  <c r="BO94" i="1"/>
  <c r="EG221" i="1"/>
  <c r="EL222" i="1"/>
  <c r="CW225" i="1"/>
  <c r="CV226" i="1"/>
  <c r="CX225" i="1"/>
  <c r="CV95" i="1"/>
  <c r="CW94" i="1"/>
  <c r="CX94" i="1"/>
  <c r="EH221" i="1"/>
  <c r="CD97" i="1"/>
  <c r="CF97" i="1"/>
  <c r="CC98" i="1"/>
  <c r="DG227" i="1"/>
  <c r="DK226" i="1"/>
  <c r="EK223" i="1"/>
  <c r="G223" i="1"/>
  <c r="DL228" i="1"/>
  <c r="DI229" i="1"/>
  <c r="EJ91" i="1"/>
  <c r="D225" i="1"/>
  <c r="E224" i="1"/>
  <c r="G92" i="1"/>
  <c r="EK92" i="1"/>
  <c r="EJ222" i="1"/>
  <c r="D94" i="1"/>
  <c r="E93" i="1"/>
  <c r="EM222" i="1"/>
  <c r="EG87" i="1"/>
  <c r="EH87" i="1"/>
  <c r="EN87" i="1"/>
  <c r="DL89" i="1"/>
  <c r="DK89" i="1"/>
  <c r="DI90" i="1"/>
  <c r="CC329" i="1"/>
  <c r="CD328" i="1"/>
  <c r="CF328" i="1"/>
  <c r="EL88" i="1"/>
  <c r="EM88" i="1"/>
  <c r="EN88" i="1"/>
  <c r="CJ327" i="1"/>
  <c r="EF88" i="1"/>
  <c r="EH88" i="1"/>
  <c r="BQ224" i="1"/>
  <c r="BP224" i="1"/>
  <c r="BO225" i="1"/>
  <c r="EF223" i="1"/>
  <c r="CD98" i="1"/>
  <c r="CF98" i="1"/>
  <c r="CC99" i="1"/>
  <c r="CX226" i="1"/>
  <c r="CW226" i="1"/>
  <c r="CV227" i="1"/>
  <c r="EL223" i="1"/>
  <c r="EG222" i="1"/>
  <c r="CX95" i="1"/>
  <c r="CV96" i="1"/>
  <c r="CW95" i="1"/>
  <c r="BO95" i="1"/>
  <c r="BQ94" i="1"/>
  <c r="BP94" i="1"/>
  <c r="G224" i="1"/>
  <c r="EK224" i="1"/>
  <c r="DL229" i="1"/>
  <c r="DI230" i="1"/>
  <c r="EJ92" i="1"/>
  <c r="E225" i="1"/>
  <c r="D226" i="1"/>
  <c r="EJ223" i="1"/>
  <c r="D95" i="1"/>
  <c r="E94" i="1"/>
  <c r="EK93" i="1"/>
  <c r="G93" i="1"/>
  <c r="DG228" i="1"/>
  <c r="DK227" i="1"/>
  <c r="EM223" i="1"/>
  <c r="EL89" i="1"/>
  <c r="EF89" i="1"/>
  <c r="CJ328" i="1"/>
  <c r="EG88" i="1"/>
  <c r="CD329" i="1"/>
  <c r="CF329" i="1"/>
  <c r="CC330" i="1"/>
  <c r="DL90" i="1"/>
  <c r="DI91" i="1"/>
  <c r="DK90" i="1"/>
  <c r="EG223" i="1"/>
  <c r="EH223" i="1"/>
  <c r="CV97" i="1"/>
  <c r="CX96" i="1"/>
  <c r="CW96" i="1"/>
  <c r="BQ225" i="1"/>
  <c r="BP225" i="1"/>
  <c r="BO226" i="1"/>
  <c r="CW227" i="1"/>
  <c r="CX227" i="1"/>
  <c r="CV228" i="1"/>
  <c r="EF224" i="1"/>
  <c r="EH224" i="1"/>
  <c r="BQ95" i="1"/>
  <c r="BO96" i="1"/>
  <c r="BP95" i="1"/>
  <c r="CD99" i="1"/>
  <c r="CF99" i="1"/>
  <c r="CC100" i="1"/>
  <c r="EL224" i="1"/>
  <c r="DL230" i="1"/>
  <c r="DI231" i="1"/>
  <c r="EK94" i="1"/>
  <c r="G94" i="1"/>
  <c r="EK225" i="1"/>
  <c r="G225" i="1"/>
  <c r="EJ93" i="1"/>
  <c r="EJ224" i="1"/>
  <c r="E226" i="1"/>
  <c r="D227" i="1"/>
  <c r="E95" i="1"/>
  <c r="D96" i="1"/>
  <c r="DG229" i="1"/>
  <c r="DK228" i="1"/>
  <c r="EM224" i="1"/>
  <c r="EL90" i="1"/>
  <c r="CJ329" i="1"/>
  <c r="DI92" i="1"/>
  <c r="DK91" i="1"/>
  <c r="DL91" i="1"/>
  <c r="CD330" i="1"/>
  <c r="CF330" i="1"/>
  <c r="CC331" i="1"/>
  <c r="EG89" i="1"/>
  <c r="EM89" i="1"/>
  <c r="EN90" i="1"/>
  <c r="EN89" i="1"/>
  <c r="EF90" i="1"/>
  <c r="EH90" i="1"/>
  <c r="EH89" i="1"/>
  <c r="CD100" i="1"/>
  <c r="CF100" i="1"/>
  <c r="CC101" i="1"/>
  <c r="BQ226" i="1"/>
  <c r="BP226" i="1"/>
  <c r="BO227" i="1"/>
  <c r="EG224" i="1"/>
  <c r="EL225" i="1"/>
  <c r="BQ96" i="1"/>
  <c r="BO97" i="1"/>
  <c r="BP96" i="1"/>
  <c r="EF225" i="1"/>
  <c r="EH225" i="1"/>
  <c r="CX228" i="1"/>
  <c r="CV229" i="1"/>
  <c r="CW228" i="1"/>
  <c r="CV98" i="1"/>
  <c r="CX97" i="1"/>
  <c r="CW97" i="1"/>
  <c r="EJ94" i="1"/>
  <c r="DG230" i="1"/>
  <c r="DK229" i="1"/>
  <c r="D97" i="1"/>
  <c r="E96" i="1"/>
  <c r="DL231" i="1"/>
  <c r="DI232" i="1"/>
  <c r="D228" i="1"/>
  <c r="E227" i="1"/>
  <c r="EK95" i="1"/>
  <c r="G95" i="1"/>
  <c r="EJ225" i="1"/>
  <c r="G226" i="1"/>
  <c r="EK226" i="1"/>
  <c r="EM225" i="1"/>
  <c r="EL91" i="1"/>
  <c r="EF91" i="1"/>
  <c r="DK92" i="1"/>
  <c r="DI93" i="1"/>
  <c r="DL92" i="1"/>
  <c r="EG90" i="1"/>
  <c r="EM90" i="1"/>
  <c r="EN91" i="1"/>
  <c r="CJ330" i="1"/>
  <c r="CC332" i="1"/>
  <c r="CD331" i="1"/>
  <c r="CF331" i="1"/>
  <c r="CV99" i="1"/>
  <c r="CW98" i="1"/>
  <c r="CX98" i="1"/>
  <c r="BP227" i="1"/>
  <c r="BQ227" i="1"/>
  <c r="BO228" i="1"/>
  <c r="EF226" i="1"/>
  <c r="EH226" i="1"/>
  <c r="CV230" i="1"/>
  <c r="CW229" i="1"/>
  <c r="CX229" i="1"/>
  <c r="EL226" i="1"/>
  <c r="BP97" i="1"/>
  <c r="BO98" i="1"/>
  <c r="BQ97" i="1"/>
  <c r="CD101" i="1"/>
  <c r="CF101" i="1"/>
  <c r="CC102" i="1"/>
  <c r="EG225" i="1"/>
  <c r="E97" i="1"/>
  <c r="D98" i="1"/>
  <c r="DI233" i="1"/>
  <c r="DL232" i="1"/>
  <c r="EK96" i="1"/>
  <c r="G96" i="1"/>
  <c r="EK227" i="1"/>
  <c r="G227" i="1"/>
  <c r="EJ226" i="1"/>
  <c r="D229" i="1"/>
  <c r="E228" i="1"/>
  <c r="DG231" i="1"/>
  <c r="DK230" i="1"/>
  <c r="EJ95" i="1"/>
  <c r="EM226" i="1"/>
  <c r="CJ331" i="1"/>
  <c r="CC333" i="1"/>
  <c r="CD332" i="1"/>
  <c r="CF332" i="1"/>
  <c r="EL92" i="1"/>
  <c r="EN92" i="1"/>
  <c r="EF92" i="1"/>
  <c r="EH92" i="1"/>
  <c r="DL93" i="1"/>
  <c r="DK93" i="1"/>
  <c r="DI94" i="1"/>
  <c r="EG91" i="1"/>
  <c r="EH91" i="1"/>
  <c r="EM91" i="1"/>
  <c r="BP228" i="1"/>
  <c r="BQ228" i="1"/>
  <c r="BO229" i="1"/>
  <c r="EL227" i="1"/>
  <c r="CV231" i="1"/>
  <c r="CW230" i="1"/>
  <c r="CX230" i="1"/>
  <c r="EF227" i="1"/>
  <c r="CC103" i="1"/>
  <c r="CD102" i="1"/>
  <c r="CF102" i="1"/>
  <c r="BP98" i="1"/>
  <c r="BQ98" i="1"/>
  <c r="BO99" i="1"/>
  <c r="EG226" i="1"/>
  <c r="EH227" i="1"/>
  <c r="CW99" i="1"/>
  <c r="CV100" i="1"/>
  <c r="CX99" i="1"/>
  <c r="DG232" i="1"/>
  <c r="DK231" i="1"/>
  <c r="EJ227" i="1"/>
  <c r="EJ96" i="1"/>
  <c r="G228" i="1"/>
  <c r="EK228" i="1"/>
  <c r="E229" i="1"/>
  <c r="D230" i="1"/>
  <c r="DI234" i="1"/>
  <c r="DL233" i="1"/>
  <c r="D99" i="1"/>
  <c r="E98" i="1"/>
  <c r="EK97" i="1"/>
  <c r="G97" i="1"/>
  <c r="EM92" i="1"/>
  <c r="CJ332" i="1"/>
  <c r="DL94" i="1"/>
  <c r="DI95" i="1"/>
  <c r="DK94" i="1"/>
  <c r="CC334" i="1"/>
  <c r="CD333" i="1"/>
  <c r="CF333" i="1"/>
  <c r="EF93" i="1"/>
  <c r="EG92" i="1"/>
  <c r="EL93" i="1"/>
  <c r="EN93" i="1"/>
  <c r="EM227" i="1"/>
  <c r="BO100" i="1"/>
  <c r="BP99" i="1"/>
  <c r="BQ99" i="1"/>
  <c r="CW231" i="1"/>
  <c r="CV232" i="1"/>
  <c r="CX231" i="1"/>
  <c r="CC104" i="1"/>
  <c r="CD103" i="1"/>
  <c r="CF103" i="1"/>
  <c r="BQ229" i="1"/>
  <c r="BO230" i="1"/>
  <c r="BP229" i="1"/>
  <c r="CX100" i="1"/>
  <c r="CV101" i="1"/>
  <c r="CW100" i="1"/>
  <c r="EL228" i="1"/>
  <c r="EG227" i="1"/>
  <c r="EF228" i="1"/>
  <c r="EJ97" i="1"/>
  <c r="EJ228" i="1"/>
  <c r="G98" i="1"/>
  <c r="EK98" i="1"/>
  <c r="DI235" i="1"/>
  <c r="DL234" i="1"/>
  <c r="DG233" i="1"/>
  <c r="DK232" i="1"/>
  <c r="D100" i="1"/>
  <c r="E99" i="1"/>
  <c r="E230" i="1"/>
  <c r="D231" i="1"/>
  <c r="G229" i="1"/>
  <c r="EK229" i="1"/>
  <c r="EM228" i="1"/>
  <c r="EG93" i="1"/>
  <c r="EL94" i="1"/>
  <c r="CJ333" i="1"/>
  <c r="EM93" i="1"/>
  <c r="CC335" i="1"/>
  <c r="CD334" i="1"/>
  <c r="CF334" i="1"/>
  <c r="EF94" i="1"/>
  <c r="EH94" i="1"/>
  <c r="DI96" i="1"/>
  <c r="DL95" i="1"/>
  <c r="DK95" i="1"/>
  <c r="EH93" i="1"/>
  <c r="EG228" i="1"/>
  <c r="EH228" i="1"/>
  <c r="CV102" i="1"/>
  <c r="CW101" i="1"/>
  <c r="CV233" i="1"/>
  <c r="CX232" i="1"/>
  <c r="CW232" i="1"/>
  <c r="EF229" i="1"/>
  <c r="BO231" i="1"/>
  <c r="BQ230" i="1"/>
  <c r="BP230" i="1"/>
  <c r="EL229" i="1"/>
  <c r="BQ100" i="1"/>
  <c r="BP100" i="1"/>
  <c r="BO101" i="1"/>
  <c r="CC105" i="1"/>
  <c r="CD104" i="1"/>
  <c r="CF104" i="1"/>
  <c r="EJ229" i="1"/>
  <c r="EK230" i="1"/>
  <c r="G230" i="1"/>
  <c r="G99" i="1"/>
  <c r="EK99" i="1"/>
  <c r="DL235" i="1"/>
  <c r="DI236" i="1"/>
  <c r="DG234" i="1"/>
  <c r="DK233" i="1"/>
  <c r="E231" i="1"/>
  <c r="D232" i="1"/>
  <c r="E100" i="1"/>
  <c r="D101" i="1"/>
  <c r="EJ98" i="1"/>
  <c r="DI97" i="1"/>
  <c r="DK96" i="1"/>
  <c r="DL96" i="1"/>
  <c r="EG94" i="1"/>
  <c r="CJ334" i="1"/>
  <c r="EM94" i="1"/>
  <c r="EN94" i="1"/>
  <c r="EF95" i="1"/>
  <c r="CD335" i="1"/>
  <c r="CF335" i="1"/>
  <c r="CC336" i="1"/>
  <c r="EL95" i="1"/>
  <c r="CV234" i="1"/>
  <c r="CW233" i="1"/>
  <c r="CX233" i="1"/>
  <c r="CD105" i="1"/>
  <c r="CF105" i="1"/>
  <c r="CC106" i="1"/>
  <c r="EF230" i="1"/>
  <c r="EL230" i="1"/>
  <c r="BP231" i="1"/>
  <c r="BQ231" i="1"/>
  <c r="BO232" i="1"/>
  <c r="EM229" i="1"/>
  <c r="BP101" i="1"/>
  <c r="BO102" i="1"/>
  <c r="BQ101" i="1"/>
  <c r="CW102" i="1"/>
  <c r="CV103" i="1"/>
  <c r="EG229" i="1"/>
  <c r="EH229" i="1"/>
  <c r="D102" i="1"/>
  <c r="E101" i="1"/>
  <c r="DI237" i="1"/>
  <c r="DL236" i="1"/>
  <c r="D233" i="1"/>
  <c r="E232" i="1"/>
  <c r="EJ230" i="1"/>
  <c r="EJ99" i="1"/>
  <c r="G100" i="1"/>
  <c r="EK100" i="1"/>
  <c r="EK231" i="1"/>
  <c r="G231" i="1"/>
  <c r="DG235" i="1"/>
  <c r="DK234" i="1"/>
  <c r="CJ335" i="1"/>
  <c r="EL96" i="1"/>
  <c r="EG95" i="1"/>
  <c r="EH95" i="1"/>
  <c r="EF96" i="1"/>
  <c r="EH96" i="1"/>
  <c r="EM95" i="1"/>
  <c r="DK97" i="1"/>
  <c r="DI98" i="1"/>
  <c r="DL97" i="1"/>
  <c r="EM230" i="1"/>
  <c r="CC337" i="1"/>
  <c r="CD336" i="1"/>
  <c r="CF336" i="1"/>
  <c r="EN95" i="1"/>
  <c r="BP232" i="1"/>
  <c r="BQ232" i="1"/>
  <c r="BO233" i="1"/>
  <c r="EF231" i="1"/>
  <c r="CC107" i="1"/>
  <c r="CD107" i="1"/>
  <c r="CF107" i="1"/>
  <c r="CD106" i="1"/>
  <c r="CF106" i="1"/>
  <c r="CV104" i="1"/>
  <c r="CW103" i="1"/>
  <c r="BP102" i="1"/>
  <c r="BQ102" i="1"/>
  <c r="BO103" i="1"/>
  <c r="EL231" i="1"/>
  <c r="EG230" i="1"/>
  <c r="EH230" i="1"/>
  <c r="CW234" i="1"/>
  <c r="CV235" i="1"/>
  <c r="CX234" i="1"/>
  <c r="E233" i="1"/>
  <c r="D234" i="1"/>
  <c r="DL237" i="1"/>
  <c r="DI238" i="1"/>
  <c r="EK232" i="1"/>
  <c r="G232" i="1"/>
  <c r="EK101" i="1"/>
  <c r="G101" i="1"/>
  <c r="EJ231" i="1"/>
  <c r="DG236" i="1"/>
  <c r="DK235" i="1"/>
  <c r="EJ100" i="1"/>
  <c r="D103" i="1"/>
  <c r="E102" i="1"/>
  <c r="DI99" i="1"/>
  <c r="DK98" i="1"/>
  <c r="DL98" i="1"/>
  <c r="EF97" i="1"/>
  <c r="EH97" i="1"/>
  <c r="CJ336" i="1"/>
  <c r="CC338" i="1"/>
  <c r="CD337" i="1"/>
  <c r="CF337" i="1"/>
  <c r="EG96" i="1"/>
  <c r="EO96" i="1"/>
  <c r="EO97" i="1"/>
  <c r="EO98" i="1"/>
  <c r="EM96" i="1"/>
  <c r="EN96" i="1"/>
  <c r="EM231" i="1"/>
  <c r="EL97" i="1"/>
  <c r="CW104" i="1"/>
  <c r="CV105" i="1"/>
  <c r="CW105" i="1"/>
  <c r="EG231" i="1"/>
  <c r="BP233" i="1"/>
  <c r="BO234" i="1"/>
  <c r="BQ233" i="1"/>
  <c r="CX235" i="1"/>
  <c r="CV236" i="1"/>
  <c r="CW235" i="1"/>
  <c r="BQ103" i="1"/>
  <c r="BP103" i="1"/>
  <c r="BO104" i="1"/>
  <c r="EL232" i="1"/>
  <c r="EF232" i="1"/>
  <c r="EH232" i="1"/>
  <c r="EH231" i="1"/>
  <c r="EJ232" i="1"/>
  <c r="D235" i="1"/>
  <c r="E234" i="1"/>
  <c r="EK102" i="1"/>
  <c r="G102" i="1"/>
  <c r="G233" i="1"/>
  <c r="EK233" i="1"/>
  <c r="DL238" i="1"/>
  <c r="DI239" i="1"/>
  <c r="EJ101" i="1"/>
  <c r="D104" i="1"/>
  <c r="E103" i="1"/>
  <c r="DG237" i="1"/>
  <c r="DK236" i="1"/>
  <c r="EM232" i="1"/>
  <c r="CC339" i="1"/>
  <c r="CD338" i="1"/>
  <c r="CF338" i="1"/>
  <c r="EL98" i="1"/>
  <c r="EM98" i="1"/>
  <c r="EG97" i="1"/>
  <c r="EF98" i="1"/>
  <c r="EH98" i="1"/>
  <c r="EM97" i="1"/>
  <c r="EN97" i="1"/>
  <c r="CJ337" i="1"/>
  <c r="DK99" i="1"/>
  <c r="DL99" i="1"/>
  <c r="DI100" i="1"/>
  <c r="BO235" i="1"/>
  <c r="BQ234" i="1"/>
  <c r="BP234" i="1"/>
  <c r="BP104" i="1"/>
  <c r="BQ104" i="1"/>
  <c r="BO105" i="1"/>
  <c r="EF233" i="1"/>
  <c r="EG232" i="1"/>
  <c r="CX236" i="1"/>
  <c r="CW236" i="1"/>
  <c r="CV237" i="1"/>
  <c r="EL233" i="1"/>
  <c r="DI244" i="1"/>
  <c r="DL239" i="1"/>
  <c r="EJ102" i="1"/>
  <c r="G234" i="1"/>
  <c r="EK234" i="1"/>
  <c r="D236" i="1"/>
  <c r="E235" i="1"/>
  <c r="D105" i="1"/>
  <c r="E105" i="1"/>
  <c r="E104" i="1"/>
  <c r="EJ233" i="1"/>
  <c r="DG238" i="1"/>
  <c r="DK237" i="1"/>
  <c r="G103" i="1"/>
  <c r="EK103" i="1"/>
  <c r="EN98" i="1"/>
  <c r="EM233" i="1"/>
  <c r="DL100" i="1"/>
  <c r="DK100" i="1"/>
  <c r="DI101" i="1"/>
  <c r="EL99" i="1"/>
  <c r="EG98" i="1"/>
  <c r="CJ338" i="1"/>
  <c r="EF99" i="1"/>
  <c r="CC340" i="1"/>
  <c r="CD339" i="1"/>
  <c r="CF339" i="1"/>
  <c r="EG233" i="1"/>
  <c r="EH233" i="1"/>
  <c r="CX237" i="1"/>
  <c r="CW237" i="1"/>
  <c r="CV238" i="1"/>
  <c r="BP105" i="1"/>
  <c r="BQ105" i="1"/>
  <c r="EF234" i="1"/>
  <c r="EH234" i="1"/>
  <c r="EL234" i="1"/>
  <c r="BQ235" i="1"/>
  <c r="BO236" i="1"/>
  <c r="BP235" i="1"/>
  <c r="DG239" i="1"/>
  <c r="DK238" i="1"/>
  <c r="EJ103" i="1"/>
  <c r="DI245" i="1"/>
  <c r="DL244" i="1"/>
  <c r="EK105" i="1"/>
  <c r="G105" i="1"/>
  <c r="EK104" i="1"/>
  <c r="G104" i="1"/>
  <c r="E236" i="1"/>
  <c r="D237" i="1"/>
  <c r="EJ234" i="1"/>
  <c r="G235" i="1"/>
  <c r="EK235" i="1"/>
  <c r="EM234" i="1"/>
  <c r="CJ339" i="1"/>
  <c r="CD340" i="1"/>
  <c r="CF340" i="1"/>
  <c r="CC341" i="1"/>
  <c r="EM99" i="1"/>
  <c r="EN99" i="1"/>
  <c r="EF100" i="1"/>
  <c r="DK101" i="1"/>
  <c r="DI102" i="1"/>
  <c r="DL101" i="1"/>
  <c r="EL100" i="1"/>
  <c r="EG99" i="1"/>
  <c r="EH99" i="1"/>
  <c r="EF235" i="1"/>
  <c r="BO237" i="1"/>
  <c r="BQ236" i="1"/>
  <c r="BP236" i="1"/>
  <c r="EG234" i="1"/>
  <c r="CV239" i="1"/>
  <c r="CX238" i="1"/>
  <c r="CW238" i="1"/>
  <c r="EL235" i="1"/>
  <c r="DI246" i="1"/>
  <c r="DL245" i="1"/>
  <c r="D238" i="1"/>
  <c r="E237" i="1"/>
  <c r="EJ104" i="1"/>
  <c r="EK236" i="1"/>
  <c r="G236" i="1"/>
  <c r="EJ105" i="1"/>
  <c r="EK106" i="1"/>
  <c r="EJ235" i="1"/>
  <c r="DG244" i="1"/>
  <c r="DK239" i="1"/>
  <c r="EN100" i="1"/>
  <c r="EM100" i="1"/>
  <c r="EL101" i="1"/>
  <c r="EM101" i="1"/>
  <c r="DL102" i="1"/>
  <c r="DK102" i="1"/>
  <c r="DI103" i="1"/>
  <c r="CC342" i="1"/>
  <c r="CD341" i="1"/>
  <c r="CF341" i="1"/>
  <c r="EF101" i="1"/>
  <c r="CJ340" i="1"/>
  <c r="EG100" i="1"/>
  <c r="EH100" i="1"/>
  <c r="EL236" i="1"/>
  <c r="EF236" i="1"/>
  <c r="BO238" i="1"/>
  <c r="BQ237" i="1"/>
  <c r="BP237" i="1"/>
  <c r="EM235" i="1"/>
  <c r="EG235" i="1"/>
  <c r="EH235" i="1"/>
  <c r="CW239" i="1"/>
  <c r="CV244" i="1"/>
  <c r="CX239" i="1"/>
  <c r="EJ106" i="1"/>
  <c r="EJ236" i="1"/>
  <c r="G237" i="1"/>
  <c r="EK237" i="1"/>
  <c r="DK240" i="1"/>
  <c r="DK241" i="1"/>
  <c r="DG245" i="1"/>
  <c r="DK244" i="1"/>
  <c r="E238" i="1"/>
  <c r="D239" i="1"/>
  <c r="DI247" i="1"/>
  <c r="DL246" i="1"/>
  <c r="EM236" i="1"/>
  <c r="EN101" i="1"/>
  <c r="EG101" i="1"/>
  <c r="EH101" i="1"/>
  <c r="EH102" i="1"/>
  <c r="DI104" i="1"/>
  <c r="DL103" i="1"/>
  <c r="DK103" i="1"/>
  <c r="EF102" i="1"/>
  <c r="EL102" i="1"/>
  <c r="CJ341" i="1"/>
  <c r="CC348" i="1"/>
  <c r="CD342" i="1"/>
  <c r="CF342" i="1"/>
  <c r="CX244" i="1"/>
  <c r="CW244" i="1"/>
  <c r="CV245" i="1"/>
  <c r="EL237" i="1"/>
  <c r="EF237" i="1"/>
  <c r="EH237" i="1"/>
  <c r="EG236" i="1"/>
  <c r="EH236" i="1"/>
  <c r="BQ238" i="1"/>
  <c r="BO239" i="1"/>
  <c r="BP238" i="1"/>
  <c r="DI248" i="1"/>
  <c r="DL247" i="1"/>
  <c r="EJ237" i="1"/>
  <c r="DG246" i="1"/>
  <c r="DK245" i="1"/>
  <c r="D244" i="1"/>
  <c r="E239" i="1"/>
  <c r="G238" i="1"/>
  <c r="EK238" i="1"/>
  <c r="CJ342" i="1"/>
  <c r="CC349" i="1"/>
  <c r="CD348" i="1"/>
  <c r="CF348" i="1"/>
  <c r="CJ348" i="1"/>
  <c r="EL103" i="1"/>
  <c r="EF103" i="1"/>
  <c r="EH103" i="1"/>
  <c r="DL104" i="1"/>
  <c r="DI105" i="1"/>
  <c r="DK104" i="1"/>
  <c r="EM102" i="1"/>
  <c r="EN103" i="1"/>
  <c r="EN102" i="1"/>
  <c r="EG102" i="1"/>
  <c r="EM237" i="1"/>
  <c r="EG237" i="1"/>
  <c r="BQ239" i="1"/>
  <c r="BP239" i="1"/>
  <c r="BO244" i="1"/>
  <c r="EL238" i="1"/>
  <c r="EF238" i="1"/>
  <c r="EH238" i="1"/>
  <c r="CX245" i="1"/>
  <c r="CW245" i="1"/>
  <c r="CV246" i="1"/>
  <c r="E244" i="1"/>
  <c r="D245" i="1"/>
  <c r="DI249" i="1"/>
  <c r="DL248" i="1"/>
  <c r="EK239" i="1"/>
  <c r="G239" i="1"/>
  <c r="DG247" i="1"/>
  <c r="DK246" i="1"/>
  <c r="EJ238" i="1"/>
  <c r="EG103" i="1"/>
  <c r="EM103" i="1"/>
  <c r="EF104" i="1"/>
  <c r="EH104" i="1"/>
  <c r="CC350" i="1"/>
  <c r="CD349" i="1"/>
  <c r="CF349" i="1"/>
  <c r="CJ349" i="1"/>
  <c r="DK105" i="1"/>
  <c r="DL105" i="1"/>
  <c r="EL104" i="1"/>
  <c r="EG238" i="1"/>
  <c r="EM238" i="1"/>
  <c r="CW246" i="1"/>
  <c r="CV247" i="1"/>
  <c r="CX246" i="1"/>
  <c r="BO245" i="1"/>
  <c r="BP244" i="1"/>
  <c r="BQ244" i="1"/>
  <c r="EF239" i="1"/>
  <c r="EH239" i="1"/>
  <c r="EL239" i="1"/>
  <c r="EK244" i="1"/>
  <c r="G244" i="1"/>
  <c r="D246" i="1"/>
  <c r="E245" i="1"/>
  <c r="DG248" i="1"/>
  <c r="DK247" i="1"/>
  <c r="DI250" i="1"/>
  <c r="DL249" i="1"/>
  <c r="EJ239" i="1"/>
  <c r="EM239" i="1"/>
  <c r="EF105" i="1"/>
  <c r="EL105" i="1"/>
  <c r="EN104" i="1"/>
  <c r="EM104" i="1"/>
  <c r="CD350" i="1"/>
  <c r="CF350" i="1"/>
  <c r="CJ350" i="1"/>
  <c r="CC351" i="1"/>
  <c r="EG104" i="1"/>
  <c r="CW247" i="1"/>
  <c r="CV248" i="1"/>
  <c r="CX247" i="1"/>
  <c r="EF240" i="1"/>
  <c r="EL244" i="1"/>
  <c r="EG239" i="1"/>
  <c r="EF244" i="1"/>
  <c r="BQ245" i="1"/>
  <c r="BP245" i="1"/>
  <c r="BO246" i="1"/>
  <c r="DI251" i="1"/>
  <c r="DL250" i="1"/>
  <c r="G245" i="1"/>
  <c r="EK245" i="1"/>
  <c r="E246" i="1"/>
  <c r="D247" i="1"/>
  <c r="EJ244" i="1"/>
  <c r="DG249" i="1"/>
  <c r="DK248" i="1"/>
  <c r="EG105" i="1"/>
  <c r="EE107" i="1"/>
  <c r="EM105" i="1"/>
  <c r="EN105" i="1"/>
  <c r="EL106" i="1"/>
  <c r="EN177" i="1"/>
  <c r="EN203" i="1"/>
  <c r="EN236" i="1"/>
  <c r="EN191" i="1"/>
  <c r="EN200" i="1"/>
  <c r="EN186" i="1"/>
  <c r="EN244" i="1"/>
  <c r="EN187" i="1"/>
  <c r="EN196" i="1"/>
  <c r="CC352" i="1"/>
  <c r="CD351" i="1"/>
  <c r="CF351" i="1"/>
  <c r="CJ351" i="1"/>
  <c r="EN234" i="1"/>
  <c r="EN229" i="1"/>
  <c r="EF106" i="1"/>
  <c r="EH105" i="1"/>
  <c r="EN237" i="1"/>
  <c r="EN222" i="1"/>
  <c r="EN197" i="1"/>
  <c r="EN210" i="1"/>
  <c r="EH240" i="1"/>
  <c r="EF241" i="1"/>
  <c r="EF242" i="1"/>
  <c r="EE243" i="1"/>
  <c r="BO247" i="1"/>
  <c r="BP246" i="1"/>
  <c r="BQ246" i="1"/>
  <c r="EF245" i="1"/>
  <c r="EH245" i="1"/>
  <c r="CV249" i="1"/>
  <c r="CX248" i="1"/>
  <c r="CW248" i="1"/>
  <c r="EG244" i="1"/>
  <c r="EH244" i="1"/>
  <c r="EM244" i="1"/>
  <c r="EL245" i="1"/>
  <c r="EN245" i="1"/>
  <c r="D248" i="1"/>
  <c r="E247" i="1"/>
  <c r="EK246" i="1"/>
  <c r="G246" i="1"/>
  <c r="DL251" i="1"/>
  <c r="DI252" i="1"/>
  <c r="EJ245" i="1"/>
  <c r="DG250" i="1"/>
  <c r="DK249" i="1"/>
  <c r="EN185" i="1"/>
  <c r="EN181" i="1"/>
  <c r="EN194" i="1"/>
  <c r="EN178" i="1"/>
  <c r="EM245" i="1"/>
  <c r="EN180" i="1"/>
  <c r="EN235" i="1"/>
  <c r="EN227" i="1"/>
  <c r="EN193" i="1"/>
  <c r="EN221" i="1"/>
  <c r="EN192" i="1"/>
  <c r="EN239" i="1"/>
  <c r="EN216" i="1"/>
  <c r="EN198" i="1"/>
  <c r="EN231" i="1"/>
  <c r="EN224" i="1"/>
  <c r="EN199" i="1"/>
  <c r="EN238" i="1"/>
  <c r="EN184" i="1"/>
  <c r="EN228" i="1"/>
  <c r="EN214" i="1"/>
  <c r="EN189" i="1"/>
  <c r="EN215" i="1"/>
  <c r="EN212" i="1"/>
  <c r="EN232" i="1"/>
  <c r="EG106" i="1"/>
  <c r="EG107" i="1"/>
  <c r="EH106" i="1"/>
  <c r="EF107" i="1"/>
  <c r="EN225" i="1"/>
  <c r="EN106" i="1"/>
  <c r="EN195" i="1"/>
  <c r="EN219" i="1"/>
  <c r="EN179" i="1"/>
  <c r="EN190" i="1"/>
  <c r="EN223" i="1"/>
  <c r="EN213" i="1"/>
  <c r="EN218" i="1"/>
  <c r="EN217" i="1"/>
  <c r="EN182" i="1"/>
  <c r="EN211" i="1"/>
  <c r="EN220" i="1"/>
  <c r="EN226" i="1"/>
  <c r="EN209" i="1"/>
  <c r="EN204" i="1"/>
  <c r="EN230" i="1"/>
  <c r="CC353" i="1"/>
  <c r="CD352" i="1"/>
  <c r="CF352" i="1"/>
  <c r="CJ352" i="1"/>
  <c r="EN233" i="1"/>
  <c r="EN202" i="1"/>
  <c r="EN188" i="1"/>
  <c r="EN201" i="1"/>
  <c r="EN183" i="1"/>
  <c r="EG245" i="1"/>
  <c r="EL246" i="1"/>
  <c r="EN246" i="1"/>
  <c r="EF246" i="1"/>
  <c r="BO248" i="1"/>
  <c r="BQ247" i="1"/>
  <c r="BP247" i="1"/>
  <c r="CX249" i="1"/>
  <c r="CW249" i="1"/>
  <c r="CV250" i="1"/>
  <c r="EJ246" i="1"/>
  <c r="DG251" i="1"/>
  <c r="DK250" i="1"/>
  <c r="D249" i="1"/>
  <c r="E248" i="1"/>
  <c r="DI253" i="1"/>
  <c r="DL252" i="1"/>
  <c r="G247" i="1"/>
  <c r="EK247" i="1"/>
  <c r="CD353" i="1"/>
  <c r="CF353" i="1"/>
  <c r="CJ353" i="1"/>
  <c r="CC354" i="1"/>
  <c r="EF247" i="1"/>
  <c r="EH247" i="1"/>
  <c r="EM246" i="1"/>
  <c r="EL247" i="1"/>
  <c r="BO249" i="1"/>
  <c r="BP248" i="1"/>
  <c r="BQ248" i="1"/>
  <c r="EH246" i="1"/>
  <c r="CW250" i="1"/>
  <c r="CX250" i="1"/>
  <c r="CV251" i="1"/>
  <c r="DL253" i="1"/>
  <c r="DI254" i="1"/>
  <c r="EJ247" i="1"/>
  <c r="EN247" i="1"/>
  <c r="DG252" i="1"/>
  <c r="DK251" i="1"/>
  <c r="EK248" i="1"/>
  <c r="G248" i="1"/>
  <c r="D250" i="1"/>
  <c r="E249" i="1"/>
  <c r="CC355" i="1"/>
  <c r="CD354" i="1"/>
  <c r="CF354" i="1"/>
  <c r="CJ354" i="1"/>
  <c r="BQ249" i="1"/>
  <c r="BP249" i="1"/>
  <c r="BO250" i="1"/>
  <c r="EF248" i="1"/>
  <c r="CX251" i="1"/>
  <c r="CV252" i="1"/>
  <c r="CW251" i="1"/>
  <c r="EG247" i="1"/>
  <c r="EM247" i="1"/>
  <c r="EL248" i="1"/>
  <c r="DG253" i="1"/>
  <c r="DK252" i="1"/>
  <c r="EJ248" i="1"/>
  <c r="EN248" i="1"/>
  <c r="G249" i="1"/>
  <c r="EK249" i="1"/>
  <c r="DL254" i="1"/>
  <c r="DI255" i="1"/>
  <c r="E250" i="1"/>
  <c r="D251" i="1"/>
  <c r="CC356" i="1"/>
  <c r="CD355" i="1"/>
  <c r="CF355" i="1"/>
  <c r="CJ355" i="1"/>
  <c r="CV253" i="1"/>
  <c r="CW252" i="1"/>
  <c r="CX252" i="1"/>
  <c r="EL249" i="1"/>
  <c r="EG248" i="1"/>
  <c r="EH248" i="1"/>
  <c r="BQ250" i="1"/>
  <c r="BP250" i="1"/>
  <c r="BO251" i="1"/>
  <c r="EM248" i="1"/>
  <c r="EF249" i="1"/>
  <c r="EJ249" i="1"/>
  <c r="EN249" i="1"/>
  <c r="DG254" i="1"/>
  <c r="DK253" i="1"/>
  <c r="E251" i="1"/>
  <c r="D252" i="1"/>
  <c r="G250" i="1"/>
  <c r="EK250" i="1"/>
  <c r="DL255" i="1"/>
  <c r="DI256" i="1"/>
  <c r="EM249" i="1"/>
  <c r="CC357" i="1"/>
  <c r="CD356" i="1"/>
  <c r="CF356" i="1"/>
  <c r="CJ356" i="1"/>
  <c r="EL250" i="1"/>
  <c r="BQ251" i="1"/>
  <c r="BO252" i="1"/>
  <c r="BP251" i="1"/>
  <c r="EF250" i="1"/>
  <c r="EG249" i="1"/>
  <c r="EH249" i="1"/>
  <c r="CW253" i="1"/>
  <c r="CX253" i="1"/>
  <c r="CV254" i="1"/>
  <c r="E252" i="1"/>
  <c r="D253" i="1"/>
  <c r="G251" i="1"/>
  <c r="EK251" i="1"/>
  <c r="EJ250" i="1"/>
  <c r="EM250" i="1"/>
  <c r="EN250" i="1"/>
  <c r="DG255" i="1"/>
  <c r="DK254" i="1"/>
  <c r="DI257" i="1"/>
  <c r="DL256" i="1"/>
  <c r="CC358" i="1"/>
  <c r="CD357" i="1"/>
  <c r="CF357" i="1"/>
  <c r="CJ357" i="1"/>
  <c r="EF251" i="1"/>
  <c r="BQ252" i="1"/>
  <c r="BP252" i="1"/>
  <c r="BO253" i="1"/>
  <c r="EL251" i="1"/>
  <c r="EG250" i="1"/>
  <c r="CX254" i="1"/>
  <c r="CV255" i="1"/>
  <c r="CW254" i="1"/>
  <c r="EH250" i="1"/>
  <c r="DL257" i="1"/>
  <c r="DI258" i="1"/>
  <c r="EJ251" i="1"/>
  <c r="EM251" i="1"/>
  <c r="EN251" i="1"/>
  <c r="E253" i="1"/>
  <c r="D254" i="1"/>
  <c r="DG256" i="1"/>
  <c r="DK255" i="1"/>
  <c r="EK252" i="1"/>
  <c r="G252" i="1"/>
  <c r="CC359" i="1"/>
  <c r="CD358" i="1"/>
  <c r="CF358" i="1"/>
  <c r="CJ358" i="1"/>
  <c r="BP253" i="1"/>
  <c r="BQ253" i="1"/>
  <c r="BO254" i="1"/>
  <c r="EL252" i="1"/>
  <c r="EG251" i="1"/>
  <c r="EH251" i="1"/>
  <c r="EF252" i="1"/>
  <c r="CX255" i="1"/>
  <c r="CW255" i="1"/>
  <c r="CV256" i="1"/>
  <c r="DI259" i="1"/>
  <c r="DL258" i="1"/>
  <c r="EJ252" i="1"/>
  <c r="EN252" i="1"/>
  <c r="DG257" i="1"/>
  <c r="DK256" i="1"/>
  <c r="E254" i="1"/>
  <c r="D255" i="1"/>
  <c r="EK253" i="1"/>
  <c r="G253" i="1"/>
  <c r="CD359" i="1"/>
  <c r="CF359" i="1"/>
  <c r="CJ359" i="1"/>
  <c r="CC360" i="1"/>
  <c r="BO255" i="1"/>
  <c r="BQ254" i="1"/>
  <c r="BP254" i="1"/>
  <c r="CW256" i="1"/>
  <c r="CX256" i="1"/>
  <c r="CV257" i="1"/>
  <c r="EG252" i="1"/>
  <c r="EL253" i="1"/>
  <c r="EM252" i="1"/>
  <c r="EH252" i="1"/>
  <c r="EF253" i="1"/>
  <c r="EH253" i="1"/>
  <c r="D256" i="1"/>
  <c r="E255" i="1"/>
  <c r="G254" i="1"/>
  <c r="EK254" i="1"/>
  <c r="DG258" i="1"/>
  <c r="DK257" i="1"/>
  <c r="DI260" i="1"/>
  <c r="DL259" i="1"/>
  <c r="EJ253" i="1"/>
  <c r="EN253" i="1"/>
  <c r="EM253" i="1"/>
  <c r="CC361" i="1"/>
  <c r="CD360" i="1"/>
  <c r="CF360" i="1"/>
  <c r="CJ360" i="1"/>
  <c r="EF254" i="1"/>
  <c r="EH254" i="1"/>
  <c r="BQ255" i="1"/>
  <c r="BO256" i="1"/>
  <c r="BP255" i="1"/>
  <c r="EG253" i="1"/>
  <c r="CV258" i="1"/>
  <c r="CW257" i="1"/>
  <c r="CX257" i="1"/>
  <c r="EL254" i="1"/>
  <c r="EN254" i="1"/>
  <c r="DG259" i="1"/>
  <c r="DK258" i="1"/>
  <c r="EJ254" i="1"/>
  <c r="DL260" i="1"/>
  <c r="DI261" i="1"/>
  <c r="G255" i="1"/>
  <c r="EK255" i="1"/>
  <c r="D257" i="1"/>
  <c r="E256" i="1"/>
  <c r="EM254" i="1"/>
  <c r="CD361" i="1"/>
  <c r="CF361" i="1"/>
  <c r="CJ361" i="1"/>
  <c r="CC362" i="1"/>
  <c r="EF255" i="1"/>
  <c r="BQ256" i="1"/>
  <c r="BP256" i="1"/>
  <c r="BO257" i="1"/>
  <c r="EL255" i="1"/>
  <c r="EG254" i="1"/>
  <c r="EH255" i="1"/>
  <c r="CX258" i="1"/>
  <c r="CV259" i="1"/>
  <c r="CW258" i="1"/>
  <c r="E257" i="1"/>
  <c r="D258" i="1"/>
  <c r="DL261" i="1"/>
  <c r="DI262" i="1"/>
  <c r="EJ255" i="1"/>
  <c r="EN255" i="1"/>
  <c r="EK256" i="1"/>
  <c r="G256" i="1"/>
  <c r="DG260" i="1"/>
  <c r="DK259" i="1"/>
  <c r="CC363" i="1"/>
  <c r="CD362" i="1"/>
  <c r="CF362" i="1"/>
  <c r="CJ362" i="1"/>
  <c r="BQ257" i="1"/>
  <c r="BO258" i="1"/>
  <c r="BP257" i="1"/>
  <c r="CW259" i="1"/>
  <c r="CV260" i="1"/>
  <c r="CX259" i="1"/>
  <c r="EF256" i="1"/>
  <c r="EL256" i="1"/>
  <c r="EM255" i="1"/>
  <c r="EG255" i="1"/>
  <c r="EH256" i="1"/>
  <c r="DG261" i="1"/>
  <c r="DK260" i="1"/>
  <c r="DI263" i="1"/>
  <c r="DL262" i="1"/>
  <c r="EJ256" i="1"/>
  <c r="EM256" i="1"/>
  <c r="EN256" i="1"/>
  <c r="D259" i="1"/>
  <c r="E258" i="1"/>
  <c r="EK257" i="1"/>
  <c r="G257" i="1"/>
  <c r="CC364" i="1"/>
  <c r="CD363" i="1"/>
  <c r="CF363" i="1"/>
  <c r="CJ363" i="1"/>
  <c r="EG256" i="1"/>
  <c r="CW260" i="1"/>
  <c r="CV261" i="1"/>
  <c r="CX260" i="1"/>
  <c r="EF257" i="1"/>
  <c r="EH257" i="1"/>
  <c r="BP258" i="1"/>
  <c r="BO259" i="1"/>
  <c r="BQ258" i="1"/>
  <c r="EL257" i="1"/>
  <c r="EN257" i="1"/>
  <c r="EJ257" i="1"/>
  <c r="E259" i="1"/>
  <c r="D260" i="1"/>
  <c r="DL263" i="1"/>
  <c r="DI264" i="1"/>
  <c r="G258" i="1"/>
  <c r="EK258" i="1"/>
  <c r="DG262" i="1"/>
  <c r="DK261" i="1"/>
  <c r="EM257" i="1"/>
  <c r="CD364" i="1"/>
  <c r="CF364" i="1"/>
  <c r="CJ364" i="1"/>
  <c r="CC365" i="1"/>
  <c r="EL258" i="1"/>
  <c r="BO260" i="1"/>
  <c r="BP259" i="1"/>
  <c r="BQ259" i="1"/>
  <c r="EF258" i="1"/>
  <c r="CV262" i="1"/>
  <c r="CX261" i="1"/>
  <c r="CW261" i="1"/>
  <c r="EG257" i="1"/>
  <c r="E260" i="1"/>
  <c r="D261" i="1"/>
  <c r="G259" i="1"/>
  <c r="EK259" i="1"/>
  <c r="DG263" i="1"/>
  <c r="DK262" i="1"/>
  <c r="DI265" i="1"/>
  <c r="DL264" i="1"/>
  <c r="EJ258" i="1"/>
  <c r="EM258" i="1"/>
  <c r="EN258" i="1"/>
  <c r="CD365" i="1"/>
  <c r="CF365" i="1"/>
  <c r="CJ365" i="1"/>
  <c r="CC366" i="1"/>
  <c r="EL259" i="1"/>
  <c r="EN259" i="1"/>
  <c r="EF259" i="1"/>
  <c r="EH259" i="1"/>
  <c r="BQ260" i="1"/>
  <c r="BP260" i="1"/>
  <c r="BO261" i="1"/>
  <c r="EG258" i="1"/>
  <c r="CV263" i="1"/>
  <c r="CX262" i="1"/>
  <c r="CW262" i="1"/>
  <c r="EH258" i="1"/>
  <c r="EJ259" i="1"/>
  <c r="DI266" i="1"/>
  <c r="DL265" i="1"/>
  <c r="E261" i="1"/>
  <c r="D262" i="1"/>
  <c r="G260" i="1"/>
  <c r="EK260" i="1"/>
  <c r="DG264" i="1"/>
  <c r="DK263" i="1"/>
  <c r="CC367" i="1"/>
  <c r="CD366" i="1"/>
  <c r="CF366" i="1"/>
  <c r="CJ366" i="1"/>
  <c r="EM259" i="1"/>
  <c r="EF260" i="1"/>
  <c r="EL260" i="1"/>
  <c r="CV264" i="1"/>
  <c r="CX263" i="1"/>
  <c r="CW263" i="1"/>
  <c r="EG259" i="1"/>
  <c r="BP261" i="1"/>
  <c r="BO262" i="1"/>
  <c r="BQ261" i="1"/>
  <c r="EH260" i="1"/>
  <c r="EJ260" i="1"/>
  <c r="EN260" i="1"/>
  <c r="DI267" i="1"/>
  <c r="DL266" i="1"/>
  <c r="DG265" i="1"/>
  <c r="DK264" i="1"/>
  <c r="D263" i="1"/>
  <c r="E262" i="1"/>
  <c r="G261" i="1"/>
  <c r="EK261" i="1"/>
  <c r="EM260" i="1"/>
  <c r="CD367" i="1"/>
  <c r="CF367" i="1"/>
  <c r="CJ367" i="1"/>
  <c r="CC368" i="1"/>
  <c r="CD368" i="1"/>
  <c r="CF368" i="1"/>
  <c r="CJ368" i="1"/>
  <c r="CX264" i="1"/>
  <c r="CW264" i="1"/>
  <c r="CV265" i="1"/>
  <c r="EL261" i="1"/>
  <c r="EN261" i="1"/>
  <c r="BO263" i="1"/>
  <c r="BQ262" i="1"/>
  <c r="BP262" i="1"/>
  <c r="EF261" i="1"/>
  <c r="EG260" i="1"/>
  <c r="DL267" i="1"/>
  <c r="DI268" i="1"/>
  <c r="EK262" i="1"/>
  <c r="G262" i="1"/>
  <c r="E263" i="1"/>
  <c r="D264" i="1"/>
  <c r="DG266" i="1"/>
  <c r="DK265" i="1"/>
  <c r="EJ261" i="1"/>
  <c r="EM261" i="1"/>
  <c r="BQ263" i="1"/>
  <c r="BO264" i="1"/>
  <c r="BP263" i="1"/>
  <c r="EF262" i="1"/>
  <c r="EL262" i="1"/>
  <c r="CV266" i="1"/>
  <c r="CW265" i="1"/>
  <c r="CX265" i="1"/>
  <c r="EG261" i="1"/>
  <c r="EH262" i="1"/>
  <c r="EH261" i="1"/>
  <c r="EJ262" i="1"/>
  <c r="EN262" i="1"/>
  <c r="EK263" i="1"/>
  <c r="G263" i="1"/>
  <c r="DI269" i="1"/>
  <c r="DL268" i="1"/>
  <c r="D265" i="1"/>
  <c r="E264" i="1"/>
  <c r="DG267" i="1"/>
  <c r="DK266" i="1"/>
  <c r="EG262" i="1"/>
  <c r="EF263" i="1"/>
  <c r="CX266" i="1"/>
  <c r="CV267" i="1"/>
  <c r="CW266" i="1"/>
  <c r="EM262" i="1"/>
  <c r="BP264" i="1"/>
  <c r="BQ264" i="1"/>
  <c r="BO265" i="1"/>
  <c r="EL263" i="1"/>
  <c r="EJ263" i="1"/>
  <c r="EN263" i="1"/>
  <c r="DI270" i="1"/>
  <c r="DL269" i="1"/>
  <c r="DG268" i="1"/>
  <c r="DK267" i="1"/>
  <c r="EK264" i="1"/>
  <c r="G264" i="1"/>
  <c r="E265" i="1"/>
  <c r="D266" i="1"/>
  <c r="CX267" i="1"/>
  <c r="CW267" i="1"/>
  <c r="CV268" i="1"/>
  <c r="BO266" i="1"/>
  <c r="BP265" i="1"/>
  <c r="BQ265" i="1"/>
  <c r="EG263" i="1"/>
  <c r="EL264" i="1"/>
  <c r="EH263" i="1"/>
  <c r="EM263" i="1"/>
  <c r="EF264" i="1"/>
  <c r="E266" i="1"/>
  <c r="D267" i="1"/>
  <c r="G265" i="1"/>
  <c r="EK265" i="1"/>
  <c r="DL270" i="1"/>
  <c r="DI271" i="1"/>
  <c r="DG269" i="1"/>
  <c r="DK268" i="1"/>
  <c r="EJ264" i="1"/>
  <c r="EM264" i="1"/>
  <c r="EN264" i="1"/>
  <c r="EG264" i="1"/>
  <c r="EF265" i="1"/>
  <c r="BP266" i="1"/>
  <c r="BO267" i="1"/>
  <c r="BQ266" i="1"/>
  <c r="EL265" i="1"/>
  <c r="CX268" i="1"/>
  <c r="CV269" i="1"/>
  <c r="CW268" i="1"/>
  <c r="EH264" i="1"/>
  <c r="G266" i="1"/>
  <c r="EK266" i="1"/>
  <c r="DG270" i="1"/>
  <c r="DK269" i="1"/>
  <c r="EJ265" i="1"/>
  <c r="EN265" i="1"/>
  <c r="DI272" i="1"/>
  <c r="DL271" i="1"/>
  <c r="E267" i="1"/>
  <c r="D268" i="1"/>
  <c r="EG265" i="1"/>
  <c r="EF266" i="1"/>
  <c r="CV270" i="1"/>
  <c r="CX269" i="1"/>
  <c r="CW269" i="1"/>
  <c r="EH266" i="1"/>
  <c r="BP267" i="1"/>
  <c r="BO268" i="1"/>
  <c r="BQ267" i="1"/>
  <c r="EH265" i="1"/>
  <c r="EM265" i="1"/>
  <c r="EL266" i="1"/>
  <c r="EN266" i="1"/>
  <c r="EK267" i="1"/>
  <c r="G267" i="1"/>
  <c r="EJ266" i="1"/>
  <c r="DG271" i="1"/>
  <c r="DK270" i="1"/>
  <c r="D269" i="1"/>
  <c r="E268" i="1"/>
  <c r="DI273" i="1"/>
  <c r="DL272" i="1"/>
  <c r="EM266" i="1"/>
  <c r="EF267" i="1"/>
  <c r="CX270" i="1"/>
  <c r="CV271" i="1"/>
  <c r="CW270" i="1"/>
  <c r="EL267" i="1"/>
  <c r="EG266" i="1"/>
  <c r="BO269" i="1"/>
  <c r="BQ268" i="1"/>
  <c r="BP268" i="1"/>
  <c r="E269" i="1"/>
  <c r="D270" i="1"/>
  <c r="DL273" i="1"/>
  <c r="DI278" i="1"/>
  <c r="G268" i="1"/>
  <c r="EK268" i="1"/>
  <c r="EJ267" i="1"/>
  <c r="EN267" i="1"/>
  <c r="DG272" i="1"/>
  <c r="DK271" i="1"/>
  <c r="EM267" i="1"/>
  <c r="EF268" i="1"/>
  <c r="EH268" i="1"/>
  <c r="CV272" i="1"/>
  <c r="CX271" i="1"/>
  <c r="CW271" i="1"/>
  <c r="EL268" i="1"/>
  <c r="BQ269" i="1"/>
  <c r="BP269" i="1"/>
  <c r="BO270" i="1"/>
  <c r="EG267" i="1"/>
  <c r="EH267" i="1"/>
  <c r="E270" i="1"/>
  <c r="D271" i="1"/>
  <c r="EK269" i="1"/>
  <c r="G269" i="1"/>
  <c r="EJ268" i="1"/>
  <c r="EN268" i="1"/>
  <c r="DI279" i="1"/>
  <c r="DL278" i="1"/>
  <c r="DG273" i="1"/>
  <c r="DK272" i="1"/>
  <c r="EM268" i="1"/>
  <c r="EL269" i="1"/>
  <c r="CX272" i="1"/>
  <c r="CV273" i="1"/>
  <c r="CW272" i="1"/>
  <c r="BP270" i="1"/>
  <c r="BO271" i="1"/>
  <c r="BQ270" i="1"/>
  <c r="EG268" i="1"/>
  <c r="EF269" i="1"/>
  <c r="DI280" i="1"/>
  <c r="DL279" i="1"/>
  <c r="EJ269" i="1"/>
  <c r="EM269" i="1"/>
  <c r="EN269" i="1"/>
  <c r="D272" i="1"/>
  <c r="E271" i="1"/>
  <c r="DG278" i="1"/>
  <c r="DK273" i="1"/>
  <c r="EK270" i="1"/>
  <c r="G270" i="1"/>
  <c r="EF270" i="1"/>
  <c r="EH270" i="1"/>
  <c r="EG269" i="1"/>
  <c r="BO272" i="1"/>
  <c r="BQ271" i="1"/>
  <c r="BP271" i="1"/>
  <c r="CV278" i="1"/>
  <c r="CW273" i="1"/>
  <c r="CX273" i="1"/>
  <c r="EL270" i="1"/>
  <c r="EN270" i="1"/>
  <c r="EH269" i="1"/>
  <c r="EJ270" i="1"/>
  <c r="G271" i="1"/>
  <c r="EK271" i="1"/>
  <c r="E272" i="1"/>
  <c r="D273" i="1"/>
  <c r="DG279" i="1"/>
  <c r="DK278" i="1"/>
  <c r="DL280" i="1"/>
  <c r="DI281" i="1"/>
  <c r="EM270" i="1"/>
  <c r="EF271" i="1"/>
  <c r="EL271" i="1"/>
  <c r="BO273" i="1"/>
  <c r="BP272" i="1"/>
  <c r="BQ272" i="1"/>
  <c r="CX278" i="1"/>
  <c r="CV279" i="1"/>
  <c r="CW278" i="1"/>
  <c r="EG270" i="1"/>
  <c r="E273" i="1"/>
  <c r="D278" i="1"/>
  <c r="EK272" i="1"/>
  <c r="G272" i="1"/>
  <c r="DG280" i="1"/>
  <c r="DK279" i="1"/>
  <c r="EJ271" i="1"/>
  <c r="EN271" i="1"/>
  <c r="DI282" i="1"/>
  <c r="DL281" i="1"/>
  <c r="EM271" i="1"/>
  <c r="EF272" i="1"/>
  <c r="BQ273" i="1"/>
  <c r="BP273" i="1"/>
  <c r="BO278" i="1"/>
  <c r="EL272" i="1"/>
  <c r="CV280" i="1"/>
  <c r="CX279" i="1"/>
  <c r="CW279" i="1"/>
  <c r="EG271" i="1"/>
  <c r="EH271" i="1"/>
  <c r="EH272" i="1"/>
  <c r="E278" i="1"/>
  <c r="D279" i="1"/>
  <c r="DG281" i="1"/>
  <c r="DK280" i="1"/>
  <c r="G273" i="1"/>
  <c r="EK273" i="1"/>
  <c r="DI283" i="1"/>
  <c r="DL282" i="1"/>
  <c r="EJ272" i="1"/>
  <c r="EN272" i="1"/>
  <c r="EM272" i="1"/>
  <c r="BP278" i="1"/>
  <c r="BO279" i="1"/>
  <c r="BQ278" i="1"/>
  <c r="CX280" i="1"/>
  <c r="CW280" i="1"/>
  <c r="CV281" i="1"/>
  <c r="EF273" i="1"/>
  <c r="EH273" i="1"/>
  <c r="EL273" i="1"/>
  <c r="EN273" i="1"/>
  <c r="EG272" i="1"/>
  <c r="DI284" i="1"/>
  <c r="DL283" i="1"/>
  <c r="DG282" i="1"/>
  <c r="DK281" i="1"/>
  <c r="E279" i="1"/>
  <c r="D280" i="1"/>
  <c r="EJ273" i="1"/>
  <c r="G278" i="1"/>
  <c r="EK278" i="1"/>
  <c r="EF275" i="1"/>
  <c r="EM273" i="1"/>
  <c r="EL278" i="1"/>
  <c r="EG273" i="1"/>
  <c r="BO280" i="1"/>
  <c r="BQ279" i="1"/>
  <c r="BP279" i="1"/>
  <c r="EF278" i="1"/>
  <c r="CW281" i="1"/>
  <c r="CX281" i="1"/>
  <c r="CV282" i="1"/>
  <c r="D281" i="1"/>
  <c r="E280" i="1"/>
  <c r="DI285" i="1"/>
  <c r="DL284" i="1"/>
  <c r="EJ278" i="1"/>
  <c r="EM278" i="1"/>
  <c r="EN278" i="1"/>
  <c r="EK279" i="1"/>
  <c r="G279" i="1"/>
  <c r="DG283" i="1"/>
  <c r="DK282" i="1"/>
  <c r="EC275" i="1"/>
  <c r="EH276" i="1"/>
  <c r="EF277" i="1"/>
  <c r="EH275" i="1"/>
  <c r="BQ280" i="1"/>
  <c r="BO281" i="1"/>
  <c r="BP280" i="1"/>
  <c r="EL279" i="1"/>
  <c r="EN279" i="1"/>
  <c r="EG278" i="1"/>
  <c r="EH278" i="1"/>
  <c r="EF279" i="1"/>
  <c r="EH279" i="1"/>
  <c r="CV283" i="1"/>
  <c r="CW282" i="1"/>
  <c r="CX282" i="1"/>
  <c r="DG284" i="1"/>
  <c r="DK283" i="1"/>
  <c r="EJ279" i="1"/>
  <c r="G280" i="1"/>
  <c r="EK280" i="1"/>
  <c r="E281" i="1"/>
  <c r="D282" i="1"/>
  <c r="DI286" i="1"/>
  <c r="DL285" i="1"/>
  <c r="EF280" i="1"/>
  <c r="EH280" i="1"/>
  <c r="BQ281" i="1"/>
  <c r="BP281" i="1"/>
  <c r="BO282" i="1"/>
  <c r="EM279" i="1"/>
  <c r="CV284" i="1"/>
  <c r="CX283" i="1"/>
  <c r="CW283" i="1"/>
  <c r="EL280" i="1"/>
  <c r="EG279" i="1"/>
  <c r="E282" i="1"/>
  <c r="D283" i="1"/>
  <c r="DG285" i="1"/>
  <c r="DK284" i="1"/>
  <c r="DI287" i="1"/>
  <c r="DL286" i="1"/>
  <c r="EK281" i="1"/>
  <c r="G281" i="1"/>
  <c r="EJ280" i="1"/>
  <c r="EM280" i="1"/>
  <c r="EN280" i="1"/>
  <c r="EL281" i="1"/>
  <c r="BP282" i="1"/>
  <c r="BQ282" i="1"/>
  <c r="BO283" i="1"/>
  <c r="EG280" i="1"/>
  <c r="CW284" i="1"/>
  <c r="CV285" i="1"/>
  <c r="CX284" i="1"/>
  <c r="EF281" i="1"/>
  <c r="EJ281" i="1"/>
  <c r="EN281" i="1"/>
  <c r="E283" i="1"/>
  <c r="D284" i="1"/>
  <c r="DG286" i="1"/>
  <c r="DK285" i="1"/>
  <c r="G282" i="1"/>
  <c r="EK282" i="1"/>
  <c r="DL287" i="1"/>
  <c r="DI288" i="1"/>
  <c r="EM281" i="1"/>
  <c r="EG281" i="1"/>
  <c r="EH281" i="1"/>
  <c r="CV286" i="1"/>
  <c r="CX285" i="1"/>
  <c r="CW285" i="1"/>
  <c r="BQ283" i="1"/>
  <c r="BP283" i="1"/>
  <c r="BO284" i="1"/>
  <c r="EL282" i="1"/>
  <c r="EF282" i="1"/>
  <c r="DG287" i="1"/>
  <c r="DK286" i="1"/>
  <c r="EK283" i="1"/>
  <c r="G283" i="1"/>
  <c r="DI289" i="1"/>
  <c r="DL288" i="1"/>
  <c r="D285" i="1"/>
  <c r="E284" i="1"/>
  <c r="EJ282" i="1"/>
  <c r="EM282" i="1"/>
  <c r="EN282" i="1"/>
  <c r="CW286" i="1"/>
  <c r="CX286" i="1"/>
  <c r="CV287" i="1"/>
  <c r="EG282" i="1"/>
  <c r="BP284" i="1"/>
  <c r="BO285" i="1"/>
  <c r="BQ284" i="1"/>
  <c r="EH282" i="1"/>
  <c r="EF283" i="1"/>
  <c r="EL283" i="1"/>
  <c r="DI290" i="1"/>
  <c r="DL289" i="1"/>
  <c r="E285" i="1"/>
  <c r="D286" i="1"/>
  <c r="G284" i="1"/>
  <c r="EK284" i="1"/>
  <c r="EJ283" i="1"/>
  <c r="EN283" i="1"/>
  <c r="DG288" i="1"/>
  <c r="DK287" i="1"/>
  <c r="EM283" i="1"/>
  <c r="EF284" i="1"/>
  <c r="EG283" i="1"/>
  <c r="CV288" i="1"/>
  <c r="CX287" i="1"/>
  <c r="CW287" i="1"/>
  <c r="EL284" i="1"/>
  <c r="BO286" i="1"/>
  <c r="BQ285" i="1"/>
  <c r="BP285" i="1"/>
  <c r="EH283" i="1"/>
  <c r="EJ284" i="1"/>
  <c r="EN284" i="1"/>
  <c r="DL290" i="1"/>
  <c r="DI291" i="1"/>
  <c r="DG289" i="1"/>
  <c r="DK288" i="1"/>
  <c r="D287" i="1"/>
  <c r="E286" i="1"/>
  <c r="G285" i="1"/>
  <c r="EK285" i="1"/>
  <c r="CW288" i="1"/>
  <c r="CV289" i="1"/>
  <c r="CX288" i="1"/>
  <c r="EM284" i="1"/>
  <c r="EF285" i="1"/>
  <c r="EH285" i="1"/>
  <c r="EL285" i="1"/>
  <c r="BO287" i="1"/>
  <c r="BQ286" i="1"/>
  <c r="BP286" i="1"/>
  <c r="EG284" i="1"/>
  <c r="EH284" i="1"/>
  <c r="D288" i="1"/>
  <c r="E287" i="1"/>
  <c r="DI292" i="1"/>
  <c r="DL291" i="1"/>
  <c r="EK286" i="1"/>
  <c r="G286" i="1"/>
  <c r="EJ285" i="1"/>
  <c r="EN285" i="1"/>
  <c r="DG290" i="1"/>
  <c r="DK289" i="1"/>
  <c r="EG285" i="1"/>
  <c r="EM285" i="1"/>
  <c r="EF286" i="1"/>
  <c r="EL286" i="1"/>
  <c r="CX289" i="1"/>
  <c r="CW289" i="1"/>
  <c r="CV290" i="1"/>
  <c r="BP287" i="1"/>
  <c r="BQ287" i="1"/>
  <c r="BO288" i="1"/>
  <c r="EJ286" i="1"/>
  <c r="EN286" i="1"/>
  <c r="DI293" i="1"/>
  <c r="DL292" i="1"/>
  <c r="G287" i="1"/>
  <c r="EK287" i="1"/>
  <c r="E288" i="1"/>
  <c r="D289" i="1"/>
  <c r="DG291" i="1"/>
  <c r="DK290" i="1"/>
  <c r="EM286" i="1"/>
  <c r="BP288" i="1"/>
  <c r="BO289" i="1"/>
  <c r="BQ288" i="1"/>
  <c r="EG286" i="1"/>
  <c r="EF287" i="1"/>
  <c r="CV291" i="1"/>
  <c r="CW290" i="1"/>
  <c r="CX290" i="1"/>
  <c r="EL287" i="1"/>
  <c r="EH286" i="1"/>
  <c r="EK288" i="1"/>
  <c r="G288" i="1"/>
  <c r="E289" i="1"/>
  <c r="D290" i="1"/>
  <c r="DI294" i="1"/>
  <c r="DL293" i="1"/>
  <c r="DG292" i="1"/>
  <c r="DK291" i="1"/>
  <c r="EJ287" i="1"/>
  <c r="EM287" i="1"/>
  <c r="EN287" i="1"/>
  <c r="EG287" i="1"/>
  <c r="EH287" i="1"/>
  <c r="EL288" i="1"/>
  <c r="EM288" i="1"/>
  <c r="CW291" i="1"/>
  <c r="CV292" i="1"/>
  <c r="CX291" i="1"/>
  <c r="BO290" i="1"/>
  <c r="BQ289" i="1"/>
  <c r="BP289" i="1"/>
  <c r="EF288" i="1"/>
  <c r="EH288" i="1"/>
  <c r="DG293" i="1"/>
  <c r="DK292" i="1"/>
  <c r="EJ288" i="1"/>
  <c r="EN288" i="1"/>
  <c r="DI295" i="1"/>
  <c r="DL294" i="1"/>
  <c r="E290" i="1"/>
  <c r="D291" i="1"/>
  <c r="EK289" i="1"/>
  <c r="G289" i="1"/>
  <c r="EF289" i="1"/>
  <c r="EH289" i="1"/>
  <c r="CX292" i="1"/>
  <c r="CV293" i="1"/>
  <c r="CW292" i="1"/>
  <c r="EL289" i="1"/>
  <c r="BP290" i="1"/>
  <c r="BO291" i="1"/>
  <c r="BQ290" i="1"/>
  <c r="D292" i="1"/>
  <c r="E291" i="1"/>
  <c r="EK290" i="1"/>
  <c r="G290" i="1"/>
  <c r="DG294" i="1"/>
  <c r="DK293" i="1"/>
  <c r="EJ289" i="1"/>
  <c r="EN289" i="1"/>
  <c r="DL295" i="1"/>
  <c r="DI296" i="1"/>
  <c r="EM289" i="1"/>
  <c r="EL290" i="1"/>
  <c r="BP291" i="1"/>
  <c r="BO292" i="1"/>
  <c r="BQ291" i="1"/>
  <c r="CV294" i="1"/>
  <c r="CX293" i="1"/>
  <c r="CW293" i="1"/>
  <c r="EF290" i="1"/>
  <c r="EG289" i="1"/>
  <c r="E292" i="1"/>
  <c r="D293" i="1"/>
  <c r="DG295" i="1"/>
  <c r="DK294" i="1"/>
  <c r="DI297" i="1"/>
  <c r="DL296" i="1"/>
  <c r="EJ290" i="1"/>
  <c r="EN290" i="1"/>
  <c r="EK291" i="1"/>
  <c r="G291" i="1"/>
  <c r="EG290" i="1"/>
  <c r="EH290" i="1"/>
  <c r="EL291" i="1"/>
  <c r="BP292" i="1"/>
  <c r="BQ292" i="1"/>
  <c r="BO293" i="1"/>
  <c r="CV295" i="1"/>
  <c r="CW294" i="1"/>
  <c r="CX294" i="1"/>
  <c r="EM290" i="1"/>
  <c r="EF291" i="1"/>
  <c r="DL297" i="1"/>
  <c r="DI298" i="1"/>
  <c r="EJ291" i="1"/>
  <c r="EN291" i="1"/>
  <c r="DG296" i="1"/>
  <c r="DK295" i="1"/>
  <c r="E293" i="1"/>
  <c r="D294" i="1"/>
  <c r="EK292" i="1"/>
  <c r="G292" i="1"/>
  <c r="EF292" i="1"/>
  <c r="EH292" i="1"/>
  <c r="EG291" i="1"/>
  <c r="BP293" i="1"/>
  <c r="BQ293" i="1"/>
  <c r="BO294" i="1"/>
  <c r="EL292" i="1"/>
  <c r="EH291" i="1"/>
  <c r="EM291" i="1"/>
  <c r="CX295" i="1"/>
  <c r="CW295" i="1"/>
  <c r="CV296" i="1"/>
  <c r="DG297" i="1"/>
  <c r="DK296" i="1"/>
  <c r="EJ292" i="1"/>
  <c r="EN292" i="1"/>
  <c r="D295" i="1"/>
  <c r="E294" i="1"/>
  <c r="EK293" i="1"/>
  <c r="G293" i="1"/>
  <c r="DI299" i="1"/>
  <c r="DL298" i="1"/>
  <c r="EL293" i="1"/>
  <c r="CV297" i="1"/>
  <c r="CX296" i="1"/>
  <c r="CW296" i="1"/>
  <c r="EG292" i="1"/>
  <c r="BQ294" i="1"/>
  <c r="BP294" i="1"/>
  <c r="BO295" i="1"/>
  <c r="EM292" i="1"/>
  <c r="EF293" i="1"/>
  <c r="EH293" i="1"/>
  <c r="DG298" i="1"/>
  <c r="DK297" i="1"/>
  <c r="EJ293" i="1"/>
  <c r="EN293" i="1"/>
  <c r="G294" i="1"/>
  <c r="EK294" i="1"/>
  <c r="DI300" i="1"/>
  <c r="DL299" i="1"/>
  <c r="D296" i="1"/>
  <c r="E295" i="1"/>
  <c r="EL294" i="1"/>
  <c r="EM293" i="1"/>
  <c r="EF294" i="1"/>
  <c r="EG293" i="1"/>
  <c r="BQ295" i="1"/>
  <c r="BP295" i="1"/>
  <c r="BO296" i="1"/>
  <c r="CW297" i="1"/>
  <c r="CV298" i="1"/>
  <c r="CX297" i="1"/>
  <c r="G295" i="1"/>
  <c r="EK295" i="1"/>
  <c r="E296" i="1"/>
  <c r="D297" i="1"/>
  <c r="EJ294" i="1"/>
  <c r="EN294" i="1"/>
  <c r="DG299" i="1"/>
  <c r="DK298" i="1"/>
  <c r="DL300" i="1"/>
  <c r="DI301" i="1"/>
  <c r="EM294" i="1"/>
  <c r="EF295" i="1"/>
  <c r="EH295" i="1"/>
  <c r="EL295" i="1"/>
  <c r="EG294" i="1"/>
  <c r="EH294" i="1"/>
  <c r="BQ296" i="1"/>
  <c r="BO297" i="1"/>
  <c r="BP296" i="1"/>
  <c r="CX298" i="1"/>
  <c r="CV299" i="1"/>
  <c r="CW298" i="1"/>
  <c r="DG300" i="1"/>
  <c r="DK299" i="1"/>
  <c r="E297" i="1"/>
  <c r="D298" i="1"/>
  <c r="EK296" i="1"/>
  <c r="G296" i="1"/>
  <c r="DI302" i="1"/>
  <c r="DL301" i="1"/>
  <c r="EJ295" i="1"/>
  <c r="EM295" i="1"/>
  <c r="EN295" i="1"/>
  <c r="EG295" i="1"/>
  <c r="CX299" i="1"/>
  <c r="CW299" i="1"/>
  <c r="CV300" i="1"/>
  <c r="BP297" i="1"/>
  <c r="BQ297" i="1"/>
  <c r="BO298" i="1"/>
  <c r="EL296" i="1"/>
  <c r="EF296" i="1"/>
  <c r="DG301" i="1"/>
  <c r="DK300" i="1"/>
  <c r="EJ296" i="1"/>
  <c r="EM296" i="1"/>
  <c r="EN296" i="1"/>
  <c r="DL302" i="1"/>
  <c r="DI303" i="1"/>
  <c r="E298" i="1"/>
  <c r="D299" i="1"/>
  <c r="EK297" i="1"/>
  <c r="G297" i="1"/>
  <c r="EF297" i="1"/>
  <c r="BQ298" i="1"/>
  <c r="BP298" i="1"/>
  <c r="BO299" i="1"/>
  <c r="EG296" i="1"/>
  <c r="EH297" i="1"/>
  <c r="EL297" i="1"/>
  <c r="CV301" i="1"/>
  <c r="CX300" i="1"/>
  <c r="CW300" i="1"/>
  <c r="EH296" i="1"/>
  <c r="E299" i="1"/>
  <c r="D300" i="1"/>
  <c r="DG302" i="1"/>
  <c r="DK301" i="1"/>
  <c r="DI304" i="1"/>
  <c r="DL303" i="1"/>
  <c r="EK298" i="1"/>
  <c r="G298" i="1"/>
  <c r="EJ297" i="1"/>
  <c r="EM297" i="1"/>
  <c r="EN297" i="1"/>
  <c r="BQ299" i="1"/>
  <c r="BP299" i="1"/>
  <c r="BO300" i="1"/>
  <c r="EF298" i="1"/>
  <c r="CX301" i="1"/>
  <c r="CV302" i="1"/>
  <c r="CW301" i="1"/>
  <c r="EL298" i="1"/>
  <c r="EG297" i="1"/>
  <c r="EH298" i="1"/>
  <c r="DL304" i="1"/>
  <c r="DI305" i="1"/>
  <c r="EJ298" i="1"/>
  <c r="EN298" i="1"/>
  <c r="DG303" i="1"/>
  <c r="DK302" i="1"/>
  <c r="E300" i="1"/>
  <c r="D301" i="1"/>
  <c r="EK299" i="1"/>
  <c r="G299" i="1"/>
  <c r="CW302" i="1"/>
  <c r="CV303" i="1"/>
  <c r="CX302" i="1"/>
  <c r="EG298" i="1"/>
  <c r="EM298" i="1"/>
  <c r="BQ300" i="1"/>
  <c r="BO301" i="1"/>
  <c r="BP300" i="1"/>
  <c r="EF299" i="1"/>
  <c r="EH299" i="1"/>
  <c r="EL299" i="1"/>
  <c r="EJ299" i="1"/>
  <c r="EN299" i="1"/>
  <c r="DG304" i="1"/>
  <c r="DK303" i="1"/>
  <c r="DL305" i="1"/>
  <c r="DI306" i="1"/>
  <c r="D302" i="1"/>
  <c r="E301" i="1"/>
  <c r="G300" i="1"/>
  <c r="EK300" i="1"/>
  <c r="EM299" i="1"/>
  <c r="EG299" i="1"/>
  <c r="EF300" i="1"/>
  <c r="CV304" i="1"/>
  <c r="CX303" i="1"/>
  <c r="CW303" i="1"/>
  <c r="EL300" i="1"/>
  <c r="BP301" i="1"/>
  <c r="BO302" i="1"/>
  <c r="BQ301" i="1"/>
  <c r="EJ300" i="1"/>
  <c r="EN300" i="1"/>
  <c r="DG305" i="1"/>
  <c r="DK304" i="1"/>
  <c r="G301" i="1"/>
  <c r="EK301" i="1"/>
  <c r="DI307" i="1"/>
  <c r="DL306" i="1"/>
  <c r="E302" i="1"/>
  <c r="D303" i="1"/>
  <c r="EL301" i="1"/>
  <c r="EN301" i="1"/>
  <c r="EG300" i="1"/>
  <c r="BQ302" i="1"/>
  <c r="BO303" i="1"/>
  <c r="BP302" i="1"/>
  <c r="EM300" i="1"/>
  <c r="CW304" i="1"/>
  <c r="CX304" i="1"/>
  <c r="CV305" i="1"/>
  <c r="EF301" i="1"/>
  <c r="EH300" i="1"/>
  <c r="DL307" i="1"/>
  <c r="DI308" i="1"/>
  <c r="G302" i="1"/>
  <c r="EK302" i="1"/>
  <c r="EJ301" i="1"/>
  <c r="DG306" i="1"/>
  <c r="DK305" i="1"/>
  <c r="D304" i="1"/>
  <c r="E303" i="1"/>
  <c r="EM301" i="1"/>
  <c r="EG301" i="1"/>
  <c r="EL302" i="1"/>
  <c r="EF302" i="1"/>
  <c r="EH301" i="1"/>
  <c r="CX305" i="1"/>
  <c r="CW305" i="1"/>
  <c r="CV306" i="1"/>
  <c r="BQ303" i="1"/>
  <c r="BO304" i="1"/>
  <c r="BP303" i="1"/>
  <c r="EJ302" i="1"/>
  <c r="EM302" i="1"/>
  <c r="EN302" i="1"/>
  <c r="E304" i="1"/>
  <c r="D305" i="1"/>
  <c r="G303" i="1"/>
  <c r="EK303" i="1"/>
  <c r="DL308" i="1"/>
  <c r="DI313" i="1"/>
  <c r="DG307" i="1"/>
  <c r="DK306" i="1"/>
  <c r="EF303" i="1"/>
  <c r="EH303" i="1"/>
  <c r="EG302" i="1"/>
  <c r="BO305" i="1"/>
  <c r="BQ304" i="1"/>
  <c r="BP304" i="1"/>
  <c r="EL303" i="1"/>
  <c r="CX306" i="1"/>
  <c r="CV307" i="1"/>
  <c r="CW306" i="1"/>
  <c r="EH302" i="1"/>
  <c r="D306" i="1"/>
  <c r="E305" i="1"/>
  <c r="G304" i="1"/>
  <c r="EK304" i="1"/>
  <c r="DG308" i="1"/>
  <c r="DK307" i="1"/>
  <c r="EJ303" i="1"/>
  <c r="EN303" i="1"/>
  <c r="DL313" i="1"/>
  <c r="DI314" i="1"/>
  <c r="EM303" i="1"/>
  <c r="BQ305" i="1"/>
  <c r="BO306" i="1"/>
  <c r="BP305" i="1"/>
  <c r="EF304" i="1"/>
  <c r="EH304" i="1"/>
  <c r="EL304" i="1"/>
  <c r="EN304" i="1"/>
  <c r="CV308" i="1"/>
  <c r="CW307" i="1"/>
  <c r="CX307" i="1"/>
  <c r="EG303" i="1"/>
  <c r="DI315" i="1"/>
  <c r="DL314" i="1"/>
  <c r="EJ304" i="1"/>
  <c r="DG313" i="1"/>
  <c r="DK308" i="1"/>
  <c r="EK305" i="1"/>
  <c r="G305" i="1"/>
  <c r="E306" i="1"/>
  <c r="D307" i="1"/>
  <c r="CV313" i="1"/>
  <c r="CX308" i="1"/>
  <c r="CW308" i="1"/>
  <c r="EM304" i="1"/>
  <c r="EG304" i="1"/>
  <c r="EF305" i="1"/>
  <c r="BO307" i="1"/>
  <c r="BP306" i="1"/>
  <c r="BQ306" i="1"/>
  <c r="EL305" i="1"/>
  <c r="D308" i="1"/>
  <c r="E307" i="1"/>
  <c r="DG314" i="1"/>
  <c r="DK313" i="1"/>
  <c r="EK306" i="1"/>
  <c r="G306" i="1"/>
  <c r="EJ305" i="1"/>
  <c r="EN305" i="1"/>
  <c r="DI316" i="1"/>
  <c r="DL315" i="1"/>
  <c r="EM305" i="1"/>
  <c r="EG305" i="1"/>
  <c r="EH305" i="1"/>
  <c r="EL306" i="1"/>
  <c r="CX313" i="1"/>
  <c r="CW313" i="1"/>
  <c r="CV314" i="1"/>
  <c r="EF306" i="1"/>
  <c r="BQ307" i="1"/>
  <c r="BO308" i="1"/>
  <c r="BP307" i="1"/>
  <c r="DI317" i="1"/>
  <c r="DL316" i="1"/>
  <c r="DG315" i="1"/>
  <c r="DK314" i="1"/>
  <c r="EJ306" i="1"/>
  <c r="EN306" i="1"/>
  <c r="EK307" i="1"/>
  <c r="G307" i="1"/>
  <c r="E308" i="1"/>
  <c r="D313" i="1"/>
  <c r="BO313" i="1"/>
  <c r="BQ308" i="1"/>
  <c r="BP308" i="1"/>
  <c r="EF307" i="1"/>
  <c r="EL307" i="1"/>
  <c r="EM306" i="1"/>
  <c r="EG306" i="1"/>
  <c r="CV315" i="1"/>
  <c r="CW314" i="1"/>
  <c r="CX314" i="1"/>
  <c r="EH306" i="1"/>
  <c r="DG316" i="1"/>
  <c r="DK315" i="1"/>
  <c r="EJ307" i="1"/>
  <c r="EN307" i="1"/>
  <c r="G308" i="1"/>
  <c r="EK308" i="1"/>
  <c r="E313" i="1"/>
  <c r="D314" i="1"/>
  <c r="DL317" i="1"/>
  <c r="DI318" i="1"/>
  <c r="EM307" i="1"/>
  <c r="EG307" i="1"/>
  <c r="CW315" i="1"/>
  <c r="CV316" i="1"/>
  <c r="CX315" i="1"/>
  <c r="EH307" i="1"/>
  <c r="EF308" i="1"/>
  <c r="EF309" i="1"/>
  <c r="EL308" i="1"/>
  <c r="BQ313" i="1"/>
  <c r="BP313" i="1"/>
  <c r="BO314" i="1"/>
  <c r="EJ308" i="1"/>
  <c r="EM308" i="1"/>
  <c r="EN308" i="1"/>
  <c r="DG317" i="1"/>
  <c r="DK316" i="1"/>
  <c r="G313" i="1"/>
  <c r="EK313" i="1"/>
  <c r="DI319" i="1"/>
  <c r="DL318" i="1"/>
  <c r="D315" i="1"/>
  <c r="E314" i="1"/>
  <c r="EH309" i="1"/>
  <c r="EI309" i="1"/>
  <c r="EF311" i="1"/>
  <c r="EH310" i="1"/>
  <c r="EF313" i="1"/>
  <c r="EG308" i="1"/>
  <c r="EH308" i="1"/>
  <c r="EL313" i="1"/>
  <c r="CV317" i="1"/>
  <c r="CX316" i="1"/>
  <c r="CW316" i="1"/>
  <c r="BQ314" i="1"/>
  <c r="BO315" i="1"/>
  <c r="BP314" i="1"/>
  <c r="DG318" i="1"/>
  <c r="DK317" i="1"/>
  <c r="DI320" i="1"/>
  <c r="DL319" i="1"/>
  <c r="G314" i="1"/>
  <c r="EK314" i="1"/>
  <c r="E315" i="1"/>
  <c r="D316" i="1"/>
  <c r="EJ313" i="1"/>
  <c r="EM313" i="1"/>
  <c r="EN313" i="1"/>
  <c r="EH313" i="1"/>
  <c r="EG313" i="1"/>
  <c r="EF314" i="1"/>
  <c r="BO316" i="1"/>
  <c r="BP315" i="1"/>
  <c r="BQ315" i="1"/>
  <c r="CV318" i="1"/>
  <c r="CW317" i="1"/>
  <c r="CX317" i="1"/>
  <c r="EL314" i="1"/>
  <c r="DL320" i="1"/>
  <c r="DI321" i="1"/>
  <c r="EJ314" i="1"/>
  <c r="EN314" i="1"/>
  <c r="DG319" i="1"/>
  <c r="DK318" i="1"/>
  <c r="D317" i="1"/>
  <c r="E316" i="1"/>
  <c r="EK315" i="1"/>
  <c r="G315" i="1"/>
  <c r="EF315" i="1"/>
  <c r="EH315" i="1"/>
  <c r="EM314" i="1"/>
  <c r="EG314" i="1"/>
  <c r="CV319" i="1"/>
  <c r="CW318" i="1"/>
  <c r="CX318" i="1"/>
  <c r="EH314" i="1"/>
  <c r="BP316" i="1"/>
  <c r="BQ316" i="1"/>
  <c r="BO317" i="1"/>
  <c r="EL315" i="1"/>
  <c r="D318" i="1"/>
  <c r="E317" i="1"/>
  <c r="DG320" i="1"/>
  <c r="DK319" i="1"/>
  <c r="EJ315" i="1"/>
  <c r="EN315" i="1"/>
  <c r="DI322" i="1"/>
  <c r="DL321" i="1"/>
  <c r="EK316" i="1"/>
  <c r="G316" i="1"/>
  <c r="EM315" i="1"/>
  <c r="CW319" i="1"/>
  <c r="CV320" i="1"/>
  <c r="CX319" i="1"/>
  <c r="BQ317" i="1"/>
  <c r="BO318" i="1"/>
  <c r="BP317" i="1"/>
  <c r="EL316" i="1"/>
  <c r="EF316" i="1"/>
  <c r="EH316" i="1"/>
  <c r="EG315" i="1"/>
  <c r="DI323" i="1"/>
  <c r="DL322" i="1"/>
  <c r="G317" i="1"/>
  <c r="EK317" i="1"/>
  <c r="DG321" i="1"/>
  <c r="DK320" i="1"/>
  <c r="E318" i="1"/>
  <c r="D319" i="1"/>
  <c r="EJ316" i="1"/>
  <c r="EN316" i="1"/>
  <c r="EF317" i="1"/>
  <c r="BQ318" i="1"/>
  <c r="BO319" i="1"/>
  <c r="BP318" i="1"/>
  <c r="EL317" i="1"/>
  <c r="EM316" i="1"/>
  <c r="EG316" i="1"/>
  <c r="CX320" i="1"/>
  <c r="CV321" i="1"/>
  <c r="CW320" i="1"/>
  <c r="D320" i="1"/>
  <c r="E319" i="1"/>
  <c r="G318" i="1"/>
  <c r="EK318" i="1"/>
  <c r="DG322" i="1"/>
  <c r="DK321" i="1"/>
  <c r="EJ317" i="1"/>
  <c r="EN317" i="1"/>
  <c r="DI324" i="1"/>
  <c r="DL323" i="1"/>
  <c r="EM317" i="1"/>
  <c r="CW321" i="1"/>
  <c r="CV322" i="1"/>
  <c r="CX321" i="1"/>
  <c r="BP319" i="1"/>
  <c r="BO320" i="1"/>
  <c r="BQ319" i="1"/>
  <c r="EL318" i="1"/>
  <c r="EF318" i="1"/>
  <c r="EG317" i="1"/>
  <c r="EH317" i="1"/>
  <c r="EH318" i="1"/>
  <c r="DI325" i="1"/>
  <c r="DL324" i="1"/>
  <c r="DG323" i="1"/>
  <c r="DK322" i="1"/>
  <c r="EK319" i="1"/>
  <c r="G319" i="1"/>
  <c r="E320" i="1"/>
  <c r="D321" i="1"/>
  <c r="EJ318" i="1"/>
  <c r="EN318" i="1"/>
  <c r="EL319" i="1"/>
  <c r="EN319" i="1"/>
  <c r="BO321" i="1"/>
  <c r="BQ320" i="1"/>
  <c r="BP320" i="1"/>
  <c r="EM318" i="1"/>
  <c r="EF319" i="1"/>
  <c r="EH319" i="1"/>
  <c r="CW322" i="1"/>
  <c r="CX322" i="1"/>
  <c r="CV323" i="1"/>
  <c r="EG318" i="1"/>
  <c r="E321" i="1"/>
  <c r="D322" i="1"/>
  <c r="EK320" i="1"/>
  <c r="G320" i="1"/>
  <c r="EJ319" i="1"/>
  <c r="DG324" i="1"/>
  <c r="DK323" i="1"/>
  <c r="DI326" i="1"/>
  <c r="DL325" i="1"/>
  <c r="EM319" i="1"/>
  <c r="EF320" i="1"/>
  <c r="EL320" i="1"/>
  <c r="EM320" i="1"/>
  <c r="CV324" i="1"/>
  <c r="CX323" i="1"/>
  <c r="CW323" i="1"/>
  <c r="BP321" i="1"/>
  <c r="BQ321" i="1"/>
  <c r="BO322" i="1"/>
  <c r="EG319" i="1"/>
  <c r="DL326" i="1"/>
  <c r="DI327" i="1"/>
  <c r="EJ320" i="1"/>
  <c r="EN320" i="1"/>
  <c r="DG325" i="1"/>
  <c r="DK324" i="1"/>
  <c r="D323" i="1"/>
  <c r="E322" i="1"/>
  <c r="EK321" i="1"/>
  <c r="EJ321" i="1"/>
  <c r="G321" i="1"/>
  <c r="EH320" i="1"/>
  <c r="CV325" i="1"/>
  <c r="CX324" i="1"/>
  <c r="CW324" i="1"/>
  <c r="EF321" i="1"/>
  <c r="BO323" i="1"/>
  <c r="BP322" i="1"/>
  <c r="BQ322" i="1"/>
  <c r="EL321" i="1"/>
  <c r="EK322" i="1"/>
  <c r="G322" i="1"/>
  <c r="DG326" i="1"/>
  <c r="DK325" i="1"/>
  <c r="D324" i="1"/>
  <c r="E323" i="1"/>
  <c r="DL327" i="1"/>
  <c r="DI328" i="1"/>
  <c r="EH321" i="1"/>
  <c r="EF322" i="1"/>
  <c r="BQ323" i="1"/>
  <c r="BP323" i="1"/>
  <c r="BO324" i="1"/>
  <c r="EL322" i="1"/>
  <c r="EM321" i="1"/>
  <c r="EN321" i="1"/>
  <c r="CV326" i="1"/>
  <c r="CX325" i="1"/>
  <c r="CW325" i="1"/>
  <c r="EJ322" i="1"/>
  <c r="EN322" i="1"/>
  <c r="DG327" i="1"/>
  <c r="DK326" i="1"/>
  <c r="DI329" i="1"/>
  <c r="DL328" i="1"/>
  <c r="EK323" i="1"/>
  <c r="G323" i="1"/>
  <c r="D325" i="1"/>
  <c r="E324" i="1"/>
  <c r="EM322" i="1"/>
  <c r="EL323" i="1"/>
  <c r="BP324" i="1"/>
  <c r="BO325" i="1"/>
  <c r="BQ324" i="1"/>
  <c r="EF323" i="1"/>
  <c r="EH323" i="1"/>
  <c r="CV327" i="1"/>
  <c r="CX326" i="1"/>
  <c r="CW326" i="1"/>
  <c r="EG322" i="1"/>
  <c r="EH322" i="1"/>
  <c r="DL329" i="1"/>
  <c r="DI330" i="1"/>
  <c r="EJ323" i="1"/>
  <c r="EN323" i="1"/>
  <c r="EK324" i="1"/>
  <c r="G324" i="1"/>
  <c r="DG328" i="1"/>
  <c r="DK327" i="1"/>
  <c r="E325" i="1"/>
  <c r="D326" i="1"/>
  <c r="EM323" i="1"/>
  <c r="EG323" i="1"/>
  <c r="CX327" i="1"/>
  <c r="CW327" i="1"/>
  <c r="CV328" i="1"/>
  <c r="EL324" i="1"/>
  <c r="BQ325" i="1"/>
  <c r="BO326" i="1"/>
  <c r="BP325" i="1"/>
  <c r="EF324" i="1"/>
  <c r="DG329" i="1"/>
  <c r="DK328" i="1"/>
  <c r="E326" i="1"/>
  <c r="D327" i="1"/>
  <c r="EJ324" i="1"/>
  <c r="EN324" i="1"/>
  <c r="G325" i="1"/>
  <c r="EK325" i="1"/>
  <c r="DI331" i="1"/>
  <c r="DL330" i="1"/>
  <c r="CW328" i="1"/>
  <c r="CX328" i="1"/>
  <c r="CV329" i="1"/>
  <c r="EG324" i="1"/>
  <c r="EF325" i="1"/>
  <c r="EH325" i="1"/>
  <c r="EH324" i="1"/>
  <c r="EM324" i="1"/>
  <c r="BP326" i="1"/>
  <c r="BQ326" i="1"/>
  <c r="BO327" i="1"/>
  <c r="EL325" i="1"/>
  <c r="DI332" i="1"/>
  <c r="DL331" i="1"/>
  <c r="EJ325" i="1"/>
  <c r="EN325" i="1"/>
  <c r="EK326" i="1"/>
  <c r="G326" i="1"/>
  <c r="DG330" i="1"/>
  <c r="DK329" i="1"/>
  <c r="E327" i="1"/>
  <c r="D328" i="1"/>
  <c r="EL326" i="1"/>
  <c r="EM325" i="1"/>
  <c r="EF326" i="1"/>
  <c r="CX329" i="1"/>
  <c r="CV330" i="1"/>
  <c r="CW329" i="1"/>
  <c r="EG325" i="1"/>
  <c r="BO328" i="1"/>
  <c r="BQ327" i="1"/>
  <c r="BP327" i="1"/>
  <c r="E328" i="1"/>
  <c r="D329" i="1"/>
  <c r="EJ326" i="1"/>
  <c r="EM326" i="1"/>
  <c r="EN326" i="1"/>
  <c r="DL332" i="1"/>
  <c r="DI333" i="1"/>
  <c r="DG331" i="1"/>
  <c r="DK330" i="1"/>
  <c r="EK327" i="1"/>
  <c r="G327" i="1"/>
  <c r="EL327" i="1"/>
  <c r="EG326" i="1"/>
  <c r="EF327" i="1"/>
  <c r="EH327" i="1"/>
  <c r="BO329" i="1"/>
  <c r="BQ328" i="1"/>
  <c r="BP328" i="1"/>
  <c r="CV331" i="1"/>
  <c r="CW330" i="1"/>
  <c r="CX330" i="1"/>
  <c r="EH326" i="1"/>
  <c r="EJ327" i="1"/>
  <c r="EM327" i="1"/>
  <c r="EN327" i="1"/>
  <c r="DG332" i="1"/>
  <c r="DK331" i="1"/>
  <c r="D330" i="1"/>
  <c r="E329" i="1"/>
  <c r="DI334" i="1"/>
  <c r="DL333" i="1"/>
  <c r="EK328" i="1"/>
  <c r="G328" i="1"/>
  <c r="EG327" i="1"/>
  <c r="CV332" i="1"/>
  <c r="CW331" i="1"/>
  <c r="CX331" i="1"/>
  <c r="EF328" i="1"/>
  <c r="BO330" i="1"/>
  <c r="BQ329" i="1"/>
  <c r="BP329" i="1"/>
  <c r="EL328" i="1"/>
  <c r="DG333" i="1"/>
  <c r="DK332" i="1"/>
  <c r="DL334" i="1"/>
  <c r="DI335" i="1"/>
  <c r="EJ328" i="1"/>
  <c r="EN328" i="1"/>
  <c r="EK329" i="1"/>
  <c r="G329" i="1"/>
  <c r="D331" i="1"/>
  <c r="E330" i="1"/>
  <c r="CW332" i="1"/>
  <c r="CV333" i="1"/>
  <c r="CX332" i="1"/>
  <c r="EG328" i="1"/>
  <c r="EH328" i="1"/>
  <c r="EL329" i="1"/>
  <c r="EM328" i="1"/>
  <c r="EF329" i="1"/>
  <c r="BP330" i="1"/>
  <c r="BQ330" i="1"/>
  <c r="BO331" i="1"/>
  <c r="E331" i="1"/>
  <c r="D332" i="1"/>
  <c r="DG334" i="1"/>
  <c r="DK333" i="1"/>
  <c r="DI336" i="1"/>
  <c r="DL335" i="1"/>
  <c r="EJ329" i="1"/>
  <c r="EN329" i="1"/>
  <c r="G330" i="1"/>
  <c r="EK330" i="1"/>
  <c r="EM329" i="1"/>
  <c r="EG329" i="1"/>
  <c r="CX333" i="1"/>
  <c r="CV334" i="1"/>
  <c r="CW333" i="1"/>
  <c r="BO332" i="1"/>
  <c r="BP331" i="1"/>
  <c r="BQ331" i="1"/>
  <c r="EL330" i="1"/>
  <c r="EF330" i="1"/>
  <c r="EH329" i="1"/>
  <c r="DG335" i="1"/>
  <c r="DK334" i="1"/>
  <c r="EJ330" i="1"/>
  <c r="EN330" i="1"/>
  <c r="E332" i="1"/>
  <c r="D333" i="1"/>
  <c r="DI337" i="1"/>
  <c r="DL336" i="1"/>
  <c r="G331" i="1"/>
  <c r="EK331" i="1"/>
  <c r="EM330" i="1"/>
  <c r="EF331" i="1"/>
  <c r="EH331" i="1"/>
  <c r="EL331" i="1"/>
  <c r="BP332" i="1"/>
  <c r="BQ332" i="1"/>
  <c r="BO333" i="1"/>
  <c r="EG330" i="1"/>
  <c r="EH330" i="1"/>
  <c r="CV335" i="1"/>
  <c r="CX334" i="1"/>
  <c r="CW334" i="1"/>
  <c r="EK332" i="1"/>
  <c r="EJ332" i="1"/>
  <c r="G332" i="1"/>
  <c r="EJ331" i="1"/>
  <c r="EN331" i="1"/>
  <c r="DI338" i="1"/>
  <c r="DL337" i="1"/>
  <c r="DG336" i="1"/>
  <c r="DK335" i="1"/>
  <c r="E333" i="1"/>
  <c r="D334" i="1"/>
  <c r="EM331" i="1"/>
  <c r="EL332" i="1"/>
  <c r="EF332" i="1"/>
  <c r="EH332" i="1"/>
  <c r="BP333" i="1"/>
  <c r="BQ333" i="1"/>
  <c r="BO334" i="1"/>
  <c r="EG331" i="1"/>
  <c r="CW335" i="1"/>
  <c r="CV336" i="1"/>
  <c r="CX335" i="1"/>
  <c r="DG337" i="1"/>
  <c r="DK336" i="1"/>
  <c r="DI339" i="1"/>
  <c r="DL338" i="1"/>
  <c r="E334" i="1"/>
  <c r="D335" i="1"/>
  <c r="EM332" i="1"/>
  <c r="EN332" i="1"/>
  <c r="EK333" i="1"/>
  <c r="G333" i="1"/>
  <c r="BQ334" i="1"/>
  <c r="BP334" i="1"/>
  <c r="BO335" i="1"/>
  <c r="EL333" i="1"/>
  <c r="EF333" i="1"/>
  <c r="EH333" i="1"/>
  <c r="CX336" i="1"/>
  <c r="CV337" i="1"/>
  <c r="CW336" i="1"/>
  <c r="EG332" i="1"/>
  <c r="DI340" i="1"/>
  <c r="DL339" i="1"/>
  <c r="EJ333" i="1"/>
  <c r="EM333" i="1"/>
  <c r="EN333" i="1"/>
  <c r="DG338" i="1"/>
  <c r="DK337" i="1"/>
  <c r="E335" i="1"/>
  <c r="D336" i="1"/>
  <c r="G334" i="1"/>
  <c r="EK334" i="1"/>
  <c r="EG333" i="1"/>
  <c r="BP335" i="1"/>
  <c r="BQ335" i="1"/>
  <c r="BO336" i="1"/>
  <c r="EF334" i="1"/>
  <c r="CX337" i="1"/>
  <c r="CW337" i="1"/>
  <c r="CV338" i="1"/>
  <c r="EL334" i="1"/>
  <c r="EJ334" i="1"/>
  <c r="EN334" i="1"/>
  <c r="EK335" i="1"/>
  <c r="G335" i="1"/>
  <c r="D337" i="1"/>
  <c r="E336" i="1"/>
  <c r="DG339" i="1"/>
  <c r="DK338" i="1"/>
  <c r="DI341" i="1"/>
  <c r="DL340" i="1"/>
  <c r="EM334" i="1"/>
  <c r="BQ336" i="1"/>
  <c r="BO337" i="1"/>
  <c r="BP336" i="1"/>
  <c r="EL335" i="1"/>
  <c r="EG334" i="1"/>
  <c r="CX338" i="1"/>
  <c r="CV339" i="1"/>
  <c r="CW338" i="1"/>
  <c r="EF335" i="1"/>
  <c r="EH335" i="1"/>
  <c r="EH334" i="1"/>
  <c r="EJ335" i="1"/>
  <c r="EM335" i="1"/>
  <c r="EN335" i="1"/>
  <c r="G336" i="1"/>
  <c r="EK336" i="1"/>
  <c r="DI342" i="1"/>
  <c r="DL341" i="1"/>
  <c r="DG340" i="1"/>
  <c r="DK339" i="1"/>
  <c r="E337" i="1"/>
  <c r="D338" i="1"/>
  <c r="EG335" i="1"/>
  <c r="EF336" i="1"/>
  <c r="BO338" i="1"/>
  <c r="BP337" i="1"/>
  <c r="BQ337" i="1"/>
  <c r="CX339" i="1"/>
  <c r="CW339" i="1"/>
  <c r="CV340" i="1"/>
  <c r="EL336" i="1"/>
  <c r="EH336" i="1"/>
  <c r="EJ336" i="1"/>
  <c r="EN336" i="1"/>
  <c r="E338" i="1"/>
  <c r="D339" i="1"/>
  <c r="EK337" i="1"/>
  <c r="G337" i="1"/>
  <c r="DI348" i="1"/>
  <c r="DL342" i="1"/>
  <c r="DG341" i="1"/>
  <c r="DK340" i="1"/>
  <c r="EF337" i="1"/>
  <c r="BO339" i="1"/>
  <c r="BQ338" i="1"/>
  <c r="BP338" i="1"/>
  <c r="EG336" i="1"/>
  <c r="CV341" i="1"/>
  <c r="CW340" i="1"/>
  <c r="CX340" i="1"/>
  <c r="EL337" i="1"/>
  <c r="EM336" i="1"/>
  <c r="G338" i="1"/>
  <c r="EK338" i="1"/>
  <c r="DG342" i="1"/>
  <c r="DK341" i="1"/>
  <c r="DI349" i="1"/>
  <c r="DL348" i="1"/>
  <c r="EJ337" i="1"/>
  <c r="EN337" i="1"/>
  <c r="E339" i="1"/>
  <c r="D340" i="1"/>
  <c r="EM337" i="1"/>
  <c r="CW341" i="1"/>
  <c r="CX341" i="1"/>
  <c r="CV342" i="1"/>
  <c r="EL338" i="1"/>
  <c r="EF338" i="1"/>
  <c r="EH338" i="1"/>
  <c r="BQ339" i="1"/>
  <c r="BO340" i="1"/>
  <c r="BP339" i="1"/>
  <c r="EG337" i="1"/>
  <c r="EH337" i="1"/>
  <c r="EJ338" i="1"/>
  <c r="EN338" i="1"/>
  <c r="DI350" i="1"/>
  <c r="DL349" i="1"/>
  <c r="E340" i="1"/>
  <c r="D341" i="1"/>
  <c r="EK339" i="1"/>
  <c r="G339" i="1"/>
  <c r="DG348" i="1"/>
  <c r="DK342" i="1"/>
  <c r="EM338" i="1"/>
  <c r="EG338" i="1"/>
  <c r="EL339" i="1"/>
  <c r="CV348" i="1"/>
  <c r="CX342" i="1"/>
  <c r="CW342" i="1"/>
  <c r="EF339" i="1"/>
  <c r="EH339" i="1"/>
  <c r="BP340" i="1"/>
  <c r="BQ340" i="1"/>
  <c r="BO341" i="1"/>
  <c r="DG349" i="1"/>
  <c r="DK348" i="1"/>
  <c r="D342" i="1"/>
  <c r="E341" i="1"/>
  <c r="EJ339" i="1"/>
  <c r="EN339" i="1"/>
  <c r="EK340" i="1"/>
  <c r="G340" i="1"/>
  <c r="DL350" i="1"/>
  <c r="DI351" i="1"/>
  <c r="EM339" i="1"/>
  <c r="CV349" i="1"/>
  <c r="CW348" i="1"/>
  <c r="CX348" i="1"/>
  <c r="BQ341" i="1"/>
  <c r="BO342" i="1"/>
  <c r="BP341" i="1"/>
  <c r="EL340" i="1"/>
  <c r="EF340" i="1"/>
  <c r="EG339" i="1"/>
  <c r="EH340" i="1"/>
  <c r="G341" i="1"/>
  <c r="EK341" i="1"/>
  <c r="EJ340" i="1"/>
  <c r="EM340" i="1"/>
  <c r="EN340" i="1"/>
  <c r="DG350" i="1"/>
  <c r="DK349" i="1"/>
  <c r="E342" i="1"/>
  <c r="D348" i="1"/>
  <c r="DL351" i="1"/>
  <c r="DI352" i="1"/>
  <c r="EL341" i="1"/>
  <c r="EG340" i="1"/>
  <c r="EF341" i="1"/>
  <c r="BQ342" i="1"/>
  <c r="BP342" i="1"/>
  <c r="BO348" i="1"/>
  <c r="CX349" i="1"/>
  <c r="CV350" i="1"/>
  <c r="CW349" i="1"/>
  <c r="DI353" i="1"/>
  <c r="DL352" i="1"/>
  <c r="EK342" i="1"/>
  <c r="G342" i="1"/>
  <c r="D349" i="1"/>
  <c r="E348" i="1"/>
  <c r="DG351" i="1"/>
  <c r="DK350" i="1"/>
  <c r="EJ341" i="1"/>
  <c r="EM341" i="1"/>
  <c r="EN341" i="1"/>
  <c r="EG341" i="1"/>
  <c r="EH341" i="1"/>
  <c r="CX350" i="1"/>
  <c r="CV351" i="1"/>
  <c r="CW350" i="1"/>
  <c r="BO349" i="1"/>
  <c r="BQ348" i="1"/>
  <c r="EL348" i="1"/>
  <c r="BP348" i="1"/>
  <c r="EF348" i="1"/>
  <c r="EG348" i="1"/>
  <c r="EL342" i="1"/>
  <c r="EF342" i="1"/>
  <c r="E349" i="1"/>
  <c r="D350" i="1"/>
  <c r="G348" i="1"/>
  <c r="EK348" i="1"/>
  <c r="EJ342" i="1"/>
  <c r="EN342" i="1"/>
  <c r="DI354" i="1"/>
  <c r="DL353" i="1"/>
  <c r="DG352" i="1"/>
  <c r="DK351" i="1"/>
  <c r="EM342" i="1"/>
  <c r="EG342" i="1"/>
  <c r="CV352" i="1"/>
  <c r="CW351" i="1"/>
  <c r="CX351" i="1"/>
  <c r="EF343" i="1"/>
  <c r="EH342" i="1"/>
  <c r="BQ349" i="1"/>
  <c r="EL349" i="1"/>
  <c r="EK349" i="1"/>
  <c r="EJ349" i="1"/>
  <c r="EM349" i="1"/>
  <c r="BP349" i="1"/>
  <c r="EF349" i="1"/>
  <c r="EG349" i="1"/>
  <c r="BO350" i="1"/>
  <c r="G349" i="1"/>
  <c r="DG353" i="1"/>
  <c r="DK352" i="1"/>
  <c r="DL354" i="1"/>
  <c r="DI355" i="1"/>
  <c r="EJ348" i="1"/>
  <c r="EM348" i="1"/>
  <c r="EN348" i="1"/>
  <c r="E350" i="1"/>
  <c r="D351" i="1"/>
  <c r="BO351" i="1"/>
  <c r="BQ350" i="1"/>
  <c r="EL350" i="1"/>
  <c r="EK350" i="1"/>
  <c r="EJ350" i="1"/>
  <c r="EM350" i="1"/>
  <c r="BP350" i="1"/>
  <c r="EF350" i="1"/>
  <c r="EG350" i="1"/>
  <c r="CW352" i="1"/>
  <c r="CX352" i="1"/>
  <c r="CV353" i="1"/>
  <c r="EF344" i="1"/>
  <c r="ED344" i="1"/>
  <c r="EH343" i="1"/>
  <c r="EH345" i="1"/>
  <c r="EH350" i="1"/>
  <c r="EH349" i="1"/>
  <c r="EH348" i="1"/>
  <c r="DG354" i="1"/>
  <c r="DK353" i="1"/>
  <c r="D352" i="1"/>
  <c r="E351" i="1"/>
  <c r="EN349" i="1"/>
  <c r="G350" i="1"/>
  <c r="DI356" i="1"/>
  <c r="DL355" i="1"/>
  <c r="BP351" i="1"/>
  <c r="EF351" i="1"/>
  <c r="EH351" i="1"/>
  <c r="BQ351" i="1"/>
  <c r="EL351" i="1"/>
  <c r="EK351" i="1"/>
  <c r="EJ351" i="1"/>
  <c r="EM351" i="1"/>
  <c r="BO352" i="1"/>
  <c r="EG351" i="1"/>
  <c r="CX353" i="1"/>
  <c r="CV354" i="1"/>
  <c r="CW353" i="1"/>
  <c r="DL356" i="1"/>
  <c r="DI357" i="1"/>
  <c r="EN350" i="1"/>
  <c r="G351" i="1"/>
  <c r="D353" i="1"/>
  <c r="E352" i="1"/>
  <c r="DG355" i="1"/>
  <c r="DK354" i="1"/>
  <c r="CV355" i="1"/>
  <c r="CW354" i="1"/>
  <c r="CX354" i="1"/>
  <c r="BP352" i="1"/>
  <c r="EF352" i="1"/>
  <c r="BQ352" i="1"/>
  <c r="EL352" i="1"/>
  <c r="EM352" i="1"/>
  <c r="BO353" i="1"/>
  <c r="G352" i="1"/>
  <c r="EK352" i="1"/>
  <c r="DG356" i="1"/>
  <c r="DK355" i="1"/>
  <c r="EN351" i="1"/>
  <c r="E353" i="1"/>
  <c r="D354" i="1"/>
  <c r="DL357" i="1"/>
  <c r="DI358" i="1"/>
  <c r="BO354" i="1"/>
  <c r="BQ353" i="1"/>
  <c r="EL353" i="1"/>
  <c r="EM353" i="1"/>
  <c r="BP353" i="1"/>
  <c r="EF353" i="1"/>
  <c r="EG353" i="1"/>
  <c r="EG352" i="1"/>
  <c r="EH352" i="1"/>
  <c r="EH353" i="1"/>
  <c r="CX355" i="1"/>
  <c r="CV356" i="1"/>
  <c r="CW355" i="1"/>
  <c r="DL358" i="1"/>
  <c r="DI359" i="1"/>
  <c r="EK353" i="1"/>
  <c r="G353" i="1"/>
  <c r="EJ352" i="1"/>
  <c r="EN352" i="1"/>
  <c r="E354" i="1"/>
  <c r="D355" i="1"/>
  <c r="DG357" i="1"/>
  <c r="DK356" i="1"/>
  <c r="CX356" i="1"/>
  <c r="CW356" i="1"/>
  <c r="CV357" i="1"/>
  <c r="BQ354" i="1"/>
  <c r="EL354" i="1"/>
  <c r="EK354" i="1"/>
  <c r="EJ354" i="1"/>
  <c r="EM354" i="1"/>
  <c r="BP354" i="1"/>
  <c r="EF354" i="1"/>
  <c r="BO355" i="1"/>
  <c r="DG358" i="1"/>
  <c r="DK357" i="1"/>
  <c r="E355" i="1"/>
  <c r="D356" i="1"/>
  <c r="G354" i="1"/>
  <c r="EJ353" i="1"/>
  <c r="EN353" i="1"/>
  <c r="DI360" i="1"/>
  <c r="DL359" i="1"/>
  <c r="EG354" i="1"/>
  <c r="EH354" i="1"/>
  <c r="CV358" i="1"/>
  <c r="CW357" i="1"/>
  <c r="CX357" i="1"/>
  <c r="BP355" i="1"/>
  <c r="EF355" i="1"/>
  <c r="EG355" i="1"/>
  <c r="BQ355" i="1"/>
  <c r="EL355" i="1"/>
  <c r="EK355" i="1"/>
  <c r="EJ355" i="1"/>
  <c r="EM355" i="1"/>
  <c r="BO356" i="1"/>
  <c r="EN354" i="1"/>
  <c r="DI361" i="1"/>
  <c r="DL360" i="1"/>
  <c r="E356" i="1"/>
  <c r="D357" i="1"/>
  <c r="G355" i="1"/>
  <c r="DG359" i="1"/>
  <c r="DK358" i="1"/>
  <c r="EH355" i="1"/>
  <c r="BP356" i="1"/>
  <c r="EF356" i="1"/>
  <c r="BQ356" i="1"/>
  <c r="EL356" i="1"/>
  <c r="EM356" i="1"/>
  <c r="BO357" i="1"/>
  <c r="CX358" i="1"/>
  <c r="CV359" i="1"/>
  <c r="CW358" i="1"/>
  <c r="EN355" i="1"/>
  <c r="D358" i="1"/>
  <c r="E357" i="1"/>
  <c r="EK356" i="1"/>
  <c r="G356" i="1"/>
  <c r="DG360" i="1"/>
  <c r="DK359" i="1"/>
  <c r="DL361" i="1"/>
  <c r="DI362" i="1"/>
  <c r="CV360" i="1"/>
  <c r="CW359" i="1"/>
  <c r="CX359" i="1"/>
  <c r="BQ357" i="1"/>
  <c r="EL357" i="1"/>
  <c r="EM357" i="1"/>
  <c r="BO358" i="1"/>
  <c r="BP357" i="1"/>
  <c r="EF357" i="1"/>
  <c r="EG357" i="1"/>
  <c r="EH357" i="1"/>
  <c r="EG356" i="1"/>
  <c r="EH356" i="1"/>
  <c r="EJ356" i="1"/>
  <c r="EN356" i="1"/>
  <c r="DL362" i="1"/>
  <c r="DI363" i="1"/>
  <c r="E358" i="1"/>
  <c r="D359" i="1"/>
  <c r="G357" i="1"/>
  <c r="EK357" i="1"/>
  <c r="DG361" i="1"/>
  <c r="DK360" i="1"/>
  <c r="BO359" i="1"/>
  <c r="BP358" i="1"/>
  <c r="EF358" i="1"/>
  <c r="BQ358" i="1"/>
  <c r="EL358" i="1"/>
  <c r="EM358" i="1"/>
  <c r="CX360" i="1"/>
  <c r="CW360" i="1"/>
  <c r="CV361" i="1"/>
  <c r="EJ357" i="1"/>
  <c r="EN357" i="1"/>
  <c r="DI364" i="1"/>
  <c r="DL363" i="1"/>
  <c r="D360" i="1"/>
  <c r="E359" i="1"/>
  <c r="DG362" i="1"/>
  <c r="DK361" i="1"/>
  <c r="G358" i="1"/>
  <c r="EK358" i="1"/>
  <c r="BP359" i="1"/>
  <c r="EF359" i="1"/>
  <c r="BQ359" i="1"/>
  <c r="EL359" i="1"/>
  <c r="EM359" i="1"/>
  <c r="BO360" i="1"/>
  <c r="CW361" i="1"/>
  <c r="CV362" i="1"/>
  <c r="CX361" i="1"/>
  <c r="EH358" i="1"/>
  <c r="EH359" i="1"/>
  <c r="EG358" i="1"/>
  <c r="E360" i="1"/>
  <c r="D361" i="1"/>
  <c r="DG363" i="1"/>
  <c r="DK362" i="1"/>
  <c r="G359" i="1"/>
  <c r="EK359" i="1"/>
  <c r="EJ358" i="1"/>
  <c r="EN358" i="1"/>
  <c r="DL364" i="1"/>
  <c r="DI365" i="1"/>
  <c r="BP360" i="1"/>
  <c r="EF360" i="1"/>
  <c r="BO361" i="1"/>
  <c r="BQ360" i="1"/>
  <c r="EL360" i="1"/>
  <c r="EM360" i="1"/>
  <c r="CV363" i="1"/>
  <c r="CW362" i="1"/>
  <c r="CX362" i="1"/>
  <c r="EG359" i="1"/>
  <c r="EH360" i="1"/>
  <c r="DI366" i="1"/>
  <c r="DL365" i="1"/>
  <c r="DG364" i="1"/>
  <c r="DK363" i="1"/>
  <c r="E361" i="1"/>
  <c r="D362" i="1"/>
  <c r="EJ359" i="1"/>
  <c r="EN359" i="1"/>
  <c r="EK360" i="1"/>
  <c r="G360" i="1"/>
  <c r="BQ361" i="1"/>
  <c r="EL361" i="1"/>
  <c r="EM361" i="1"/>
  <c r="BP361" i="1"/>
  <c r="EF361" i="1"/>
  <c r="EG361" i="1"/>
  <c r="BO362" i="1"/>
  <c r="CV364" i="1"/>
  <c r="CW363" i="1"/>
  <c r="CX363" i="1"/>
  <c r="EG360" i="1"/>
  <c r="EH361" i="1"/>
  <c r="DG365" i="1"/>
  <c r="DK364" i="1"/>
  <c r="E362" i="1"/>
  <c r="D363" i="1"/>
  <c r="EJ360" i="1"/>
  <c r="EN360" i="1"/>
  <c r="EK361" i="1"/>
  <c r="G361" i="1"/>
  <c r="DI367" i="1"/>
  <c r="DL366" i="1"/>
  <c r="CW364" i="1"/>
  <c r="CX364" i="1"/>
  <c r="CV365" i="1"/>
  <c r="BQ362" i="1"/>
  <c r="EL362" i="1"/>
  <c r="EM362" i="1"/>
  <c r="BP362" i="1"/>
  <c r="EF362" i="1"/>
  <c r="BO363" i="1"/>
  <c r="EJ361" i="1"/>
  <c r="EN361" i="1"/>
  <c r="D364" i="1"/>
  <c r="E363" i="1"/>
  <c r="DL367" i="1"/>
  <c r="DI368" i="1"/>
  <c r="EK362" i="1"/>
  <c r="G362" i="1"/>
  <c r="DG366" i="1"/>
  <c r="DK365" i="1"/>
  <c r="CW365" i="1"/>
  <c r="CX365" i="1"/>
  <c r="CV366" i="1"/>
  <c r="BO364" i="1"/>
  <c r="BP363" i="1"/>
  <c r="EF363" i="1"/>
  <c r="BQ363" i="1"/>
  <c r="EL363" i="1"/>
  <c r="EM363" i="1"/>
  <c r="EG362" i="1"/>
  <c r="EH362" i="1"/>
  <c r="D365" i="1"/>
  <c r="E364" i="1"/>
  <c r="G363" i="1"/>
  <c r="EK363" i="1"/>
  <c r="DG367" i="1"/>
  <c r="DK366" i="1"/>
  <c r="EJ362" i="1"/>
  <c r="EN362" i="1"/>
  <c r="DL368" i="1"/>
  <c r="BQ364" i="1"/>
  <c r="EL364" i="1"/>
  <c r="EM364" i="1"/>
  <c r="BO365" i="1"/>
  <c r="BP364" i="1"/>
  <c r="EF364" i="1"/>
  <c r="EG364" i="1"/>
  <c r="EH364" i="1"/>
  <c r="EH363" i="1"/>
  <c r="EG363" i="1"/>
  <c r="CW366" i="1"/>
  <c r="CX366" i="1"/>
  <c r="CV367" i="1"/>
  <c r="EJ363" i="1"/>
  <c r="EN363" i="1"/>
  <c r="G364" i="1"/>
  <c r="EK364" i="1"/>
  <c r="DG368" i="1"/>
  <c r="DK368" i="1"/>
  <c r="DK367" i="1"/>
  <c r="D366" i="1"/>
  <c r="E365" i="1"/>
  <c r="BP365" i="1"/>
  <c r="EF365" i="1"/>
  <c r="BQ365" i="1"/>
  <c r="EL365" i="1"/>
  <c r="EM365" i="1"/>
  <c r="BO366" i="1"/>
  <c r="CV368" i="1"/>
  <c r="CW367" i="1"/>
  <c r="CX367" i="1"/>
  <c r="EK365" i="1"/>
  <c r="G365" i="1"/>
  <c r="EJ364" i="1"/>
  <c r="EN364" i="1"/>
  <c r="E366" i="1"/>
  <c r="D367" i="1"/>
  <c r="CW368" i="1"/>
  <c r="CX368" i="1"/>
  <c r="BO367" i="1"/>
  <c r="BQ366" i="1"/>
  <c r="EL366" i="1"/>
  <c r="EM366" i="1"/>
  <c r="BP366" i="1"/>
  <c r="EF366" i="1"/>
  <c r="EG366" i="1"/>
  <c r="EH365" i="1"/>
  <c r="EG365" i="1"/>
  <c r="EH366" i="1"/>
  <c r="D368" i="1"/>
  <c r="E368" i="1"/>
  <c r="E367" i="1"/>
  <c r="EK366" i="1"/>
  <c r="G366" i="1"/>
  <c r="EJ365" i="1"/>
  <c r="EN365" i="1"/>
  <c r="BQ367" i="1"/>
  <c r="EL367" i="1"/>
  <c r="EM367" i="1"/>
  <c r="BP367" i="1"/>
  <c r="EF367" i="1"/>
  <c r="BO368" i="1"/>
  <c r="EK367" i="1"/>
  <c r="G367" i="1"/>
  <c r="EJ366" i="1"/>
  <c r="EN366" i="1"/>
  <c r="G368" i="1"/>
  <c r="EK368" i="1"/>
  <c r="EG367" i="1"/>
  <c r="EH367" i="1"/>
  <c r="BP368" i="1"/>
  <c r="EF368" i="1"/>
  <c r="EH368" i="1"/>
  <c r="EG368" i="1"/>
  <c r="BQ368" i="1"/>
  <c r="EL368" i="1"/>
  <c r="EM368" i="1"/>
  <c r="EJ368" i="1"/>
  <c r="EN368" i="1"/>
  <c r="EJ367" i="1"/>
  <c r="EN3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tc={58CD63F4-918C-4FE4-AA8E-6688531E208C}</author>
    <author>tc={61CF47B8-1081-42C4-8625-03F61F8C4DBC}</author>
    <author>tc={DED79BC2-46FC-49B7-B044-08B9F287AB1D}</author>
    <author>tc={125C255A-041E-4B85-AB46-E3C66568C04D}</author>
  </authors>
  <commentList>
    <comment ref="CS251" authorId="0" shapeId="0" xr:uid="{58CD63F4-918C-4FE4-AA8E-6688531E208C}">
      <text>
        <t>[Threaded comment]
Your version of Excel allows you to read this threaded comment; however, any edits to it will get removed if the file is opened in a newer version of Excel. Learn more: https://go.microsoft.com/fwlink/?linkid=870924
Comment:
    Separator meter issues?</t>
      </text>
    </comment>
    <comment ref="CS259" authorId="1" shapeId="0" xr:uid="{61CF47B8-1081-42C4-8625-03F61F8C4DBC}">
      <text>
        <t>[Threaded comment]
Your version of Excel allows you to read this threaded comment; however, any edits to it will get removed if the file is opened in a newer version of Excel. Learn more: https://go.microsoft.com/fwlink/?linkid=870924
Comment:
    Meter Issues</t>
      </text>
    </comment>
    <comment ref="CS260" authorId="2" shapeId="0" xr:uid="{DED79BC2-46FC-49B7-B044-08B9F287AB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Meter Issues</t>
      </text>
    </comment>
    <comment ref="CI307" authorId="3" shapeId="0" xr:uid="{125C255A-041E-4B85-AB46-E3C66568C04D}">
      <text>
        <t>[Threaded comment]
Your version of Excel allows you to read this threaded comment; however, any edits to it will get removed if the file is opened in a newer version of Excel. Learn more: https://go.microsoft.com/fwlink/?linkid=870924
Comment:
    Did a midday reading at 6:30 was .3333 bph having made 2 bbls in 6 hours</t>
      </text>
    </comment>
  </commentList>
</comments>
</file>

<file path=xl/sharedStrings.xml><?xml version="1.0" encoding="utf-8"?>
<sst xmlns="http://schemas.openxmlformats.org/spreadsheetml/2006/main" count="559" uniqueCount="229">
  <si>
    <t>DAILY PRODUCTION REPORT</t>
  </si>
  <si>
    <t>.</t>
  </si>
  <si>
    <t>Date</t>
  </si>
  <si>
    <t>Daily Oil Allocation</t>
  </si>
  <si>
    <t>Mixing</t>
  </si>
  <si>
    <t>Daily Water Allocation</t>
  </si>
  <si>
    <t>Tubing</t>
  </si>
  <si>
    <t>Meter</t>
  </si>
  <si>
    <t>VOL.</t>
  </si>
  <si>
    <t>Pumps</t>
  </si>
  <si>
    <t>GPM</t>
  </si>
  <si>
    <t>Primary Filter - East</t>
  </si>
  <si>
    <t>Primary Filter - West</t>
  </si>
  <si>
    <t>Polishing Filter 4P</t>
  </si>
  <si>
    <t>Polishing  Filter 1P</t>
  </si>
  <si>
    <t>Frac Tank</t>
  </si>
  <si>
    <t>Casing</t>
  </si>
  <si>
    <t>RATE</t>
  </si>
  <si>
    <t>GROSS</t>
  </si>
  <si>
    <t>CUT</t>
  </si>
  <si>
    <t>NET BBLS</t>
  </si>
  <si>
    <t>GAS</t>
  </si>
  <si>
    <t>Blend</t>
  </si>
  <si>
    <t>Prod</t>
  </si>
  <si>
    <t>Evap</t>
  </si>
  <si>
    <t>Oil</t>
  </si>
  <si>
    <t xml:space="preserve">Monthly Cum </t>
  </si>
  <si>
    <t>Total</t>
  </si>
  <si>
    <t>Water</t>
  </si>
  <si>
    <t>Notes</t>
  </si>
  <si>
    <t>PSI</t>
  </si>
  <si>
    <t>BBLS</t>
  </si>
  <si>
    <t>Running</t>
  </si>
  <si>
    <t>In</t>
  </si>
  <si>
    <t>Out</t>
  </si>
  <si>
    <t>Diff</t>
  </si>
  <si>
    <t>Days</t>
  </si>
  <si>
    <t>MODEL</t>
  </si>
  <si>
    <t>Diff,</t>
  </si>
  <si>
    <t>FT (W)</t>
  </si>
  <si>
    <t>BBLS (W)</t>
  </si>
  <si>
    <t xml:space="preserve">FT ( E) </t>
  </si>
  <si>
    <t>BBLS ( E)</t>
  </si>
  <si>
    <t>Total BBLS</t>
  </si>
  <si>
    <t>Delta</t>
  </si>
  <si>
    <t>( METER)</t>
  </si>
  <si>
    <t>OIL</t>
  </si>
  <si>
    <t>WATER</t>
  </si>
  <si>
    <t>MCF</t>
  </si>
  <si>
    <t>%</t>
  </si>
  <si>
    <t>Bypassed</t>
  </si>
  <si>
    <t>Gross Oil</t>
  </si>
  <si>
    <t>FT.</t>
  </si>
  <si>
    <t>INCHES</t>
  </si>
  <si>
    <t>TODAY</t>
  </si>
  <si>
    <t>NET</t>
  </si>
  <si>
    <t>Sales</t>
  </si>
  <si>
    <t>Petcock</t>
  </si>
  <si>
    <t>WL</t>
  </si>
  <si>
    <t>Tanks</t>
  </si>
  <si>
    <t>Wells</t>
  </si>
  <si>
    <t>AF</t>
  </si>
  <si>
    <t>Inj.</t>
  </si>
  <si>
    <t>Production</t>
  </si>
  <si>
    <t>Cumm AF</t>
  </si>
  <si>
    <t>W1</t>
  </si>
  <si>
    <t>Well Production Histories</t>
  </si>
  <si>
    <t xml:space="preserve"> Prod/Sales </t>
  </si>
  <si>
    <t>Prod/wells</t>
  </si>
  <si>
    <t>Cal</t>
  </si>
  <si>
    <t xml:space="preserve"> Alloc </t>
  </si>
  <si>
    <t>Alloc</t>
  </si>
  <si>
    <t>Comments</t>
  </si>
  <si>
    <t>BOPM (Shipped)</t>
  </si>
  <si>
    <t>BOPM (Produced)</t>
  </si>
  <si>
    <t>BWPM</t>
  </si>
  <si>
    <t>WC</t>
  </si>
  <si>
    <t>OD</t>
  </si>
  <si>
    <t>BO/OD</t>
  </si>
  <si>
    <t>BO/CD</t>
  </si>
  <si>
    <t>BF/OD</t>
  </si>
  <si>
    <t>OD (days on)</t>
  </si>
  <si>
    <t xml:space="preserve"> OD </t>
  </si>
  <si>
    <t xml:space="preserve"> Comments </t>
  </si>
  <si>
    <t>BW/CD</t>
  </si>
  <si>
    <t xml:space="preserve"> Factor </t>
  </si>
  <si>
    <t>Factor</t>
  </si>
  <si>
    <t>Nov</t>
  </si>
  <si>
    <t xml:space="preserve">                                Well SERVICE</t>
  </si>
  <si>
    <t>Dec</t>
  </si>
  <si>
    <t xml:space="preserve"> j </t>
  </si>
  <si>
    <t xml:space="preserve"> -  </t>
  </si>
  <si>
    <t xml:space="preserve"> squezze </t>
  </si>
  <si>
    <t xml:space="preserve"> WS 2", Pump @ 4356 </t>
  </si>
  <si>
    <t>pump @ 6841</t>
  </si>
  <si>
    <t xml:space="preserve">Perforate </t>
  </si>
  <si>
    <t>Fixed Meter</t>
  </si>
  <si>
    <t xml:space="preserve"> WS 2", Pump @ 4504 </t>
  </si>
  <si>
    <t>Raised Pump</t>
  </si>
  <si>
    <t xml:space="preserve"> Perforated </t>
  </si>
  <si>
    <t xml:space="preserve"> WS 1.25 </t>
  </si>
  <si>
    <t xml:space="preserve"> WS 2" </t>
  </si>
  <si>
    <t xml:space="preserve"> New Pump </t>
  </si>
  <si>
    <t>First Workover</t>
  </si>
  <si>
    <t xml:space="preserve"> Pump @ 5803 </t>
  </si>
  <si>
    <t>Second Workover</t>
  </si>
  <si>
    <t>Reperf</t>
  </si>
  <si>
    <t xml:space="preserve"> </t>
  </si>
  <si>
    <t>Gas Gun?</t>
  </si>
  <si>
    <t>RBP??</t>
  </si>
  <si>
    <t xml:space="preserve">Chemical </t>
  </si>
  <si>
    <t>MTS</t>
  </si>
  <si>
    <t>Dosage</t>
  </si>
  <si>
    <t>Water Prod</t>
  </si>
  <si>
    <t>Tank Volume</t>
  </si>
  <si>
    <t>Day</t>
  </si>
  <si>
    <t>7 Day Avg</t>
  </si>
  <si>
    <t>Conc</t>
  </si>
  <si>
    <t>BOPD</t>
  </si>
  <si>
    <t>Sep 1  Metered</t>
  </si>
  <si>
    <t>W2</t>
  </si>
  <si>
    <t>off</t>
  </si>
  <si>
    <t>Wells In Sep 1</t>
  </si>
  <si>
    <t>Oil PSI</t>
  </si>
  <si>
    <t>Float</t>
  </si>
  <si>
    <t>Field</t>
  </si>
  <si>
    <t>6.9 net oil Every day</t>
  </si>
  <si>
    <t>Gross</t>
  </si>
  <si>
    <t>Loads</t>
  </si>
  <si>
    <t>Daily</t>
  </si>
  <si>
    <t>Avg Daily</t>
  </si>
  <si>
    <t>Sock Filter</t>
  </si>
  <si>
    <t>Filter Plant</t>
  </si>
  <si>
    <t>Removed Microns</t>
  </si>
  <si>
    <t>Installed Micron</t>
  </si>
  <si>
    <t>Avg</t>
  </si>
  <si>
    <t>INC SPM</t>
  </si>
  <si>
    <t>Blending Potential</t>
  </si>
  <si>
    <t>K3</t>
  </si>
  <si>
    <t>1 &amp; 2</t>
  </si>
  <si>
    <t>Produced</t>
  </si>
  <si>
    <t>Gross Monthly</t>
  </si>
  <si>
    <t>Price</t>
  </si>
  <si>
    <t>After Roy</t>
  </si>
  <si>
    <t>Roy</t>
  </si>
  <si>
    <t>gpm</t>
  </si>
  <si>
    <t>bpd</t>
  </si>
  <si>
    <t>btu/DEG lb</t>
  </si>
  <si>
    <t>lb/DAY</t>
  </si>
  <si>
    <t>Deg F</t>
  </si>
  <si>
    <t>BTU/Hr</t>
  </si>
  <si>
    <t>GPH</t>
  </si>
  <si>
    <t>DEG</t>
  </si>
  <si>
    <t>BTU/HR</t>
  </si>
  <si>
    <t>lbs/hr</t>
  </si>
  <si>
    <t>GAL/Hr</t>
  </si>
  <si>
    <t>24 Hr storage</t>
  </si>
  <si>
    <t>BBls</t>
  </si>
  <si>
    <t>Gal</t>
  </si>
  <si>
    <t>Hour Meter</t>
  </si>
  <si>
    <t>Filters Installed</t>
  </si>
  <si>
    <t>Hours</t>
  </si>
  <si>
    <t>Engine Trmp</t>
  </si>
  <si>
    <t>Water Produced: B. Tanks+ INJ</t>
  </si>
  <si>
    <t>K3 Water</t>
  </si>
  <si>
    <t>SPM</t>
  </si>
  <si>
    <t>Oil Change Schedule</t>
  </si>
  <si>
    <t>A1</t>
  </si>
  <si>
    <t>B4</t>
  </si>
  <si>
    <t>K1 East</t>
  </si>
  <si>
    <t>K1 West</t>
  </si>
  <si>
    <t>Changed</t>
  </si>
  <si>
    <t>Oper Days</t>
  </si>
  <si>
    <t>Op Days</t>
  </si>
  <si>
    <t>Sept</t>
  </si>
  <si>
    <t>Oct</t>
  </si>
  <si>
    <t>JAN</t>
  </si>
  <si>
    <t>FEB</t>
  </si>
  <si>
    <t>yes</t>
  </si>
  <si>
    <t>Sep PSI</t>
  </si>
  <si>
    <t>BPH</t>
  </si>
  <si>
    <t>bph avg</t>
  </si>
  <si>
    <t>bpd avg.</t>
  </si>
  <si>
    <t>Pumped off production rates</t>
  </si>
  <si>
    <t>Pump Eff</t>
  </si>
  <si>
    <t>+</t>
  </si>
  <si>
    <t>Raised  WL</t>
  </si>
  <si>
    <t>OFF</t>
  </si>
  <si>
    <t>Close to # 4</t>
  </si>
  <si>
    <t>W2, B4</t>
  </si>
  <si>
    <t>1&amp;2</t>
  </si>
  <si>
    <t>cold</t>
  </si>
  <si>
    <t>pad</t>
  </si>
  <si>
    <t>Cleaning Type</t>
  </si>
  <si>
    <t>new</t>
  </si>
  <si>
    <t>no</t>
  </si>
  <si>
    <t>gauge</t>
  </si>
  <si>
    <t xml:space="preserve">no </t>
  </si>
  <si>
    <t>?</t>
  </si>
  <si>
    <t>40+</t>
  </si>
  <si>
    <t>2&amp;1</t>
  </si>
  <si>
    <t>avg</t>
  </si>
  <si>
    <t xml:space="preserve">Day off </t>
  </si>
  <si>
    <t>Off</t>
  </si>
  <si>
    <t>Days off</t>
  </si>
  <si>
    <t>?? Meter</t>
  </si>
  <si>
    <t>M Oil</t>
  </si>
  <si>
    <t>7 Day Sum</t>
  </si>
  <si>
    <t>inches/hr</t>
  </si>
  <si>
    <t>inches</t>
  </si>
  <si>
    <t>Hrs</t>
  </si>
  <si>
    <t>Looks like B 4 Produced</t>
  </si>
  <si>
    <t xml:space="preserve">W/o B4   </t>
  </si>
  <si>
    <t xml:space="preserve"> Zone #3  WATER DISPOSAL  </t>
  </si>
  <si>
    <t>Zone 1 Water Plant</t>
  </si>
  <si>
    <t>Well WI-01  WATER DISPOSAL</t>
  </si>
  <si>
    <t>Well D-02</t>
  </si>
  <si>
    <t>Well B-01</t>
  </si>
  <si>
    <t>Well C-01</t>
  </si>
  <si>
    <t>Well C-02</t>
  </si>
  <si>
    <t>Stock Tank</t>
  </si>
  <si>
    <t>Stock tank</t>
  </si>
  <si>
    <t>W</t>
  </si>
  <si>
    <t>D-02</t>
  </si>
  <si>
    <t>A-01</t>
  </si>
  <si>
    <t>C-01</t>
  </si>
  <si>
    <t>C-02</t>
  </si>
  <si>
    <t>Zone 1 Corrosion  867</t>
  </si>
  <si>
    <t>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</si>
</sst>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  <numFmt numFmtId="168" formatCode="[$-409]mmmm\ d\,\ yyyy;@"/>
    <numFmt numFmtId="169" formatCode="[$-409]mmmm\-yy;@"/>
    <numFmt numFmtId="170" formatCode="#,##0.0_);\(#,##0.0\)"/>
    <numFmt numFmtId="171" formatCode="0.0%"/>
    <numFmt numFmtId="172" formatCode="_(* #,##0.0_);_(* \(#,##0.0\);_(* &quot;-&quot;_);_(@_)"/>
    <numFmt numFmtId="176" formatCode="[$-409]mmm\-yy;@"/>
    <numFmt numFmtId="177" formatCode="m/d/yy;@"/>
    <numFmt numFmtId="179" formatCode="_(&quot;$&quot;* #,##0_);_(&quot;$&quot;* \(#,##0\);_(&quot;$&quot;* &quot;-&quot;??_);_(@_)"/>
    <numFmt numFmtId="180" formatCode="[h]:mm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b/>
      <sz val="14"/>
      <color rgb="FF00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7"/>
      <color theme="1"/>
      <name val="Arial"/>
      <family val="2"/>
    </font>
    <font>
      <b/>
      <sz val="8"/>
      <color theme="1"/>
      <name val="Cambria"/>
      <family val="1"/>
    </font>
    <font>
      <sz val="9"/>
      <name val="Arial"/>
      <family val="2"/>
    </font>
    <font>
      <b/>
      <sz val="8"/>
      <color rgb="FFFF0000"/>
      <name val="Arial"/>
      <family val="2"/>
    </font>
    <font>
      <sz val="11"/>
      <color rgb="FFFF0000"/>
      <name val="Calibri"/>
      <family val="2"/>
    </font>
    <font>
      <sz val="8"/>
      <color theme="1"/>
      <name val="Arial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u/>
      <sz val="11"/>
      <name val="Calibri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b/>
      <sz val="9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0"/>
      <color rgb="FF0070C0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Arial Black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9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auto="1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medium">
        <color indexed="64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double">
        <color rgb="FF000000"/>
      </left>
      <right style="medium">
        <color indexed="64"/>
      </right>
      <top style="double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rgb="FF000000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auto="1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auto="1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indexed="64"/>
      </top>
      <bottom style="medium">
        <color auto="1"/>
      </bottom>
      <diagonal/>
    </border>
    <border>
      <left style="medium">
        <color rgb="FF000000"/>
      </left>
      <right/>
      <top style="medium">
        <color indexed="64"/>
      </top>
      <bottom style="medium">
        <color auto="1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/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37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43" fontId="3" fillId="0" borderId="0" xfId="0" applyNumberFormat="1" applyFont="1" applyAlignment="1">
      <alignment horizontal="center" wrapText="1"/>
    </xf>
    <xf numFmtId="43" fontId="3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166" fontId="2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right"/>
    </xf>
    <xf numFmtId="168" fontId="10" fillId="0" borderId="0" xfId="0" quotePrefix="1" applyNumberFormat="1" applyFont="1"/>
    <xf numFmtId="0" fontId="0" fillId="0" borderId="0" xfId="0" quotePrefix="1"/>
    <xf numFmtId="12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3" fontId="2" fillId="0" borderId="0" xfId="1" applyFont="1" applyAlignment="1">
      <alignment horizontal="center"/>
    </xf>
    <xf numFmtId="9" fontId="2" fillId="0" borderId="0" xfId="0" applyNumberFormat="1" applyFont="1"/>
    <xf numFmtId="0" fontId="2" fillId="2" borderId="0" xfId="0" applyFont="1" applyFill="1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43" fontId="11" fillId="0" borderId="0" xfId="0" applyNumberFormat="1" applyFont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43" fontId="17" fillId="0" borderId="0" xfId="0" applyNumberFormat="1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165" fontId="2" fillId="0" borderId="16" xfId="0" applyNumberFormat="1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18" xfId="0" applyFont="1" applyBorder="1" applyProtection="1"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17" fontId="2" fillId="0" borderId="1" xfId="0" applyNumberFormat="1" applyFont="1" applyBorder="1" applyAlignment="1" applyProtection="1">
      <alignment horizontal="center" wrapText="1"/>
      <protection locked="0"/>
    </xf>
    <xf numFmtId="1" fontId="2" fillId="0" borderId="1" xfId="0" applyNumberFormat="1" applyFont="1" applyBorder="1" applyAlignment="1" applyProtection="1">
      <alignment horizontal="center" wrapText="1"/>
      <protection locked="0"/>
    </xf>
    <xf numFmtId="0" fontId="12" fillId="0" borderId="8" xfId="0" applyFont="1" applyBorder="1" applyAlignment="1" applyProtection="1">
      <alignment horizontal="center" wrapText="1"/>
      <protection locked="0"/>
    </xf>
    <xf numFmtId="0" fontId="12" fillId="0" borderId="12" xfId="0" applyFont="1" applyBorder="1" applyAlignment="1" applyProtection="1">
      <alignment horizontal="center" wrapText="1"/>
      <protection locked="0"/>
    </xf>
    <xf numFmtId="43" fontId="12" fillId="0" borderId="1" xfId="0" applyNumberFormat="1" applyFont="1" applyBorder="1" applyAlignment="1" applyProtection="1">
      <alignment horizontal="center" wrapText="1"/>
      <protection locked="0"/>
    </xf>
    <xf numFmtId="43" fontId="12" fillId="0" borderId="9" xfId="0" applyNumberFormat="1" applyFont="1" applyBorder="1" applyAlignment="1" applyProtection="1">
      <alignment horizontal="center" wrapText="1"/>
      <protection locked="0"/>
    </xf>
    <xf numFmtId="0" fontId="12" fillId="0" borderId="1" xfId="0" applyFont="1" applyBorder="1" applyAlignment="1" applyProtection="1">
      <alignment horizontal="center" wrapText="1"/>
      <protection locked="0"/>
    </xf>
    <xf numFmtId="0" fontId="12" fillId="0" borderId="7" xfId="0" applyFont="1" applyBorder="1" applyAlignment="1" applyProtection="1">
      <alignment horizontal="center" wrapText="1"/>
      <protection locked="0"/>
    </xf>
    <xf numFmtId="164" fontId="12" fillId="3" borderId="1" xfId="0" applyNumberFormat="1" applyFont="1" applyFill="1" applyBorder="1" applyAlignment="1" applyProtection="1">
      <alignment horizontal="center" wrapText="1"/>
      <protection locked="0"/>
    </xf>
    <xf numFmtId="170" fontId="12" fillId="3" borderId="1" xfId="0" applyNumberFormat="1" applyFont="1" applyFill="1" applyBorder="1" applyAlignment="1" applyProtection="1">
      <alignment horizontal="center" wrapText="1"/>
      <protection locked="0"/>
    </xf>
    <xf numFmtId="165" fontId="12" fillId="3" borderId="1" xfId="0" applyNumberFormat="1" applyFont="1" applyFill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2" fillId="0" borderId="37" xfId="0" applyFont="1" applyBorder="1" applyAlignment="1" applyProtection="1">
      <alignment horizontal="center" wrapText="1"/>
      <protection locked="0"/>
    </xf>
    <xf numFmtId="0" fontId="12" fillId="0" borderId="38" xfId="0" applyFont="1" applyBorder="1" applyAlignment="1" applyProtection="1">
      <alignment horizontal="center" wrapText="1"/>
      <protection locked="0"/>
    </xf>
    <xf numFmtId="0" fontId="2" fillId="0" borderId="38" xfId="0" applyFont="1" applyBorder="1" applyAlignment="1" applyProtection="1">
      <alignment horizontal="center" wrapText="1"/>
      <protection locked="0"/>
    </xf>
    <xf numFmtId="0" fontId="12" fillId="0" borderId="39" xfId="0" applyFont="1" applyBorder="1" applyAlignment="1" applyProtection="1">
      <alignment horizontal="center" wrapText="1"/>
      <protection locked="0"/>
    </xf>
    <xf numFmtId="165" fontId="2" fillId="0" borderId="37" xfId="0" applyNumberFormat="1" applyFont="1" applyBorder="1" applyAlignment="1" applyProtection="1">
      <alignment horizontal="center" wrapText="1"/>
      <protection locked="0"/>
    </xf>
    <xf numFmtId="0" fontId="2" fillId="0" borderId="3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40" xfId="0" applyFont="1" applyBorder="1" applyAlignment="1" applyProtection="1">
      <alignment horizontal="center" wrapText="1"/>
      <protection locked="0"/>
    </xf>
    <xf numFmtId="0" fontId="2" fillId="0" borderId="41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42" xfId="0" applyFont="1" applyBorder="1" applyAlignment="1" applyProtection="1">
      <alignment horizontal="center" wrapText="1"/>
      <protection locked="0"/>
    </xf>
    <xf numFmtId="0" fontId="2" fillId="0" borderId="36" xfId="0" applyFont="1" applyBorder="1" applyAlignment="1" applyProtection="1">
      <alignment horizontal="center" wrapText="1"/>
      <protection locked="0"/>
    </xf>
    <xf numFmtId="0" fontId="2" fillId="0" borderId="37" xfId="0" applyFont="1" applyBorder="1" applyAlignment="1" applyProtection="1">
      <alignment horizontal="center" wrapText="1"/>
      <protection locked="0"/>
    </xf>
    <xf numFmtId="0" fontId="2" fillId="0" borderId="20" xfId="0" applyFont="1" applyBorder="1" applyAlignment="1" applyProtection="1">
      <alignment horizontal="center" wrapText="1"/>
      <protection locked="0"/>
    </xf>
    <xf numFmtId="0" fontId="2" fillId="0" borderId="43" xfId="0" applyFont="1" applyBorder="1" applyAlignment="1" applyProtection="1">
      <alignment horizontal="center" wrapText="1"/>
      <protection locked="0"/>
    </xf>
    <xf numFmtId="0" fontId="2" fillId="0" borderId="44" xfId="0" applyFont="1" applyBorder="1" applyAlignment="1" applyProtection="1">
      <alignment horizontal="center" wrapText="1"/>
      <protection locked="0"/>
    </xf>
    <xf numFmtId="0" fontId="22" fillId="0" borderId="38" xfId="0" applyFont="1" applyBorder="1" applyAlignment="1" applyProtection="1">
      <alignment horizont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45" xfId="0" applyFont="1" applyBorder="1" applyAlignment="1" applyProtection="1">
      <alignment horizontal="center" wrapText="1"/>
      <protection locked="0"/>
    </xf>
    <xf numFmtId="0" fontId="2" fillId="0" borderId="46" xfId="0" applyFont="1" applyBorder="1" applyAlignment="1" applyProtection="1">
      <alignment horizontal="center" wrapText="1"/>
      <protection locked="0"/>
    </xf>
    <xf numFmtId="0" fontId="14" fillId="0" borderId="38" xfId="0" applyFont="1" applyBorder="1" applyAlignment="1" applyProtection="1">
      <alignment horizontal="center" wrapText="1"/>
      <protection locked="0"/>
    </xf>
    <xf numFmtId="0" fontId="2" fillId="0" borderId="47" xfId="0" applyFont="1" applyBorder="1" applyAlignment="1" applyProtection="1">
      <alignment horizontal="center" wrapText="1"/>
      <protection locked="0"/>
    </xf>
    <xf numFmtId="0" fontId="2" fillId="0" borderId="48" xfId="0" applyFont="1" applyBorder="1" applyAlignment="1" applyProtection="1">
      <alignment horizontal="center" wrapText="1"/>
      <protection locked="0"/>
    </xf>
    <xf numFmtId="0" fontId="12" fillId="2" borderId="1" xfId="0" applyFont="1" applyFill="1" applyBorder="1" applyAlignment="1">
      <alignment horizontal="right"/>
    </xf>
    <xf numFmtId="166" fontId="12" fillId="2" borderId="1" xfId="0" applyNumberFormat="1" applyFont="1" applyFill="1" applyBorder="1"/>
    <xf numFmtId="1" fontId="12" fillId="2" borderId="1" xfId="0" applyNumberFormat="1" applyFont="1" applyFill="1" applyBorder="1" applyAlignment="1">
      <alignment horizontal="center"/>
    </xf>
    <xf numFmtId="43" fontId="23" fillId="2" borderId="1" xfId="0" applyNumberFormat="1" applyFont="1" applyFill="1" applyBorder="1" applyAlignment="1">
      <alignment horizontal="center" wrapText="1"/>
    </xf>
    <xf numFmtId="0" fontId="12" fillId="2" borderId="5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2" borderId="1" xfId="0" quotePrefix="1" applyFont="1" applyFill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4" borderId="52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70" fontId="12" fillId="0" borderId="1" xfId="0" applyNumberFormat="1" applyFont="1" applyBorder="1" applyAlignment="1">
      <alignment horizontal="center" wrapText="1"/>
    </xf>
    <xf numFmtId="37" fontId="12" fillId="0" borderId="1" xfId="0" applyNumberFormat="1" applyFont="1" applyBorder="1" applyAlignment="1">
      <alignment horizontal="center"/>
    </xf>
    <xf numFmtId="37" fontId="12" fillId="2" borderId="1" xfId="0" applyNumberFormat="1" applyFont="1" applyFill="1" applyBorder="1" applyAlignment="1">
      <alignment horizontal="center"/>
    </xf>
    <xf numFmtId="37" fontId="12" fillId="2" borderId="0" xfId="0" applyNumberFormat="1" applyFont="1" applyFill="1" applyAlignment="1">
      <alignment horizontal="center"/>
    </xf>
    <xf numFmtId="0" fontId="12" fillId="2" borderId="53" xfId="0" applyFont="1" applyFill="1" applyBorder="1"/>
    <xf numFmtId="0" fontId="12" fillId="5" borderId="53" xfId="0" applyFont="1" applyFill="1" applyBorder="1"/>
    <xf numFmtId="166" fontId="12" fillId="2" borderId="54" xfId="0" applyNumberFormat="1" applyFont="1" applyFill="1" applyBorder="1" applyAlignment="1">
      <alignment horizontal="right"/>
    </xf>
    <xf numFmtId="0" fontId="12" fillId="2" borderId="55" xfId="0" applyFont="1" applyFill="1" applyBorder="1"/>
    <xf numFmtId="165" fontId="12" fillId="0" borderId="49" xfId="0" applyNumberFormat="1" applyFont="1" applyBorder="1"/>
    <xf numFmtId="171" fontId="12" fillId="0" borderId="49" xfId="0" applyNumberFormat="1" applyFont="1" applyBorder="1"/>
    <xf numFmtId="172" fontId="12" fillId="0" borderId="49" xfId="0" applyNumberFormat="1" applyFont="1" applyBorder="1"/>
    <xf numFmtId="0" fontId="12" fillId="0" borderId="56" xfId="0" applyFont="1" applyBorder="1"/>
    <xf numFmtId="0" fontId="12" fillId="0" borderId="0" xfId="0" applyFont="1"/>
    <xf numFmtId="1" fontId="12" fillId="2" borderId="55" xfId="0" applyNumberFormat="1" applyFont="1" applyFill="1" applyBorder="1" applyAlignment="1">
      <alignment horizontal="center"/>
    </xf>
    <xf numFmtId="171" fontId="12" fillId="0" borderId="57" xfId="0" applyNumberFormat="1" applyFont="1" applyBorder="1"/>
    <xf numFmtId="172" fontId="12" fillId="0" borderId="57" xfId="0" applyNumberFormat="1" applyFont="1" applyBorder="1"/>
    <xf numFmtId="0" fontId="12" fillId="0" borderId="58" xfId="0" applyFont="1" applyBorder="1"/>
    <xf numFmtId="165" fontId="12" fillId="0" borderId="0" xfId="0" quotePrefix="1" applyNumberFormat="1" applyFont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71" fontId="12" fillId="0" borderId="1" xfId="0" applyNumberFormat="1" applyFont="1" applyBorder="1"/>
    <xf numFmtId="165" fontId="12" fillId="0" borderId="59" xfId="0" applyNumberFormat="1" applyFont="1" applyBorder="1" applyAlignment="1">
      <alignment horizontal="center"/>
    </xf>
    <xf numFmtId="172" fontId="12" fillId="0" borderId="49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171" fontId="12" fillId="2" borderId="49" xfId="0" applyNumberFormat="1" applyFont="1" applyFill="1" applyBorder="1"/>
    <xf numFmtId="172" fontId="12" fillId="0" borderId="61" xfId="0" applyNumberFormat="1" applyFont="1" applyBorder="1"/>
    <xf numFmtId="0" fontId="12" fillId="0" borderId="62" xfId="0" applyFont="1" applyBorder="1"/>
    <xf numFmtId="165" fontId="12" fillId="2" borderId="63" xfId="0" applyNumberFormat="1" applyFont="1" applyFill="1" applyBorder="1" applyAlignment="1">
      <alignment horizontal="center"/>
    </xf>
    <xf numFmtId="171" fontId="12" fillId="0" borderId="59" xfId="0" applyNumberFormat="1" applyFont="1" applyBorder="1"/>
    <xf numFmtId="0" fontId="12" fillId="0" borderId="49" xfId="0" applyFont="1" applyBorder="1" applyAlignment="1">
      <alignment horizontal="center"/>
    </xf>
    <xf numFmtId="1" fontId="12" fillId="0" borderId="49" xfId="0" applyNumberFormat="1" applyFont="1" applyBorder="1"/>
    <xf numFmtId="2" fontId="12" fillId="0" borderId="49" xfId="0" applyNumberFormat="1" applyFont="1" applyBorder="1"/>
    <xf numFmtId="2" fontId="12" fillId="0" borderId="64" xfId="0" applyNumberFormat="1" applyFont="1" applyBorder="1"/>
    <xf numFmtId="1" fontId="12" fillId="2" borderId="65" xfId="0" applyNumberFormat="1" applyFont="1" applyFill="1" applyBorder="1" applyAlignment="1">
      <alignment horizontal="center"/>
    </xf>
    <xf numFmtId="165" fontId="12" fillId="0" borderId="65" xfId="0" applyNumberFormat="1" applyFont="1" applyBorder="1" applyAlignment="1">
      <alignment horizontal="center"/>
    </xf>
    <xf numFmtId="1" fontId="12" fillId="2" borderId="66" xfId="0" applyNumberFormat="1" applyFont="1" applyFill="1" applyBorder="1" applyAlignment="1">
      <alignment horizontal="center"/>
    </xf>
    <xf numFmtId="2" fontId="12" fillId="2" borderId="67" xfId="0" applyNumberFormat="1" applyFont="1" applyFill="1" applyBorder="1" applyAlignment="1">
      <alignment horizontal="center"/>
    </xf>
    <xf numFmtId="1" fontId="12" fillId="0" borderId="68" xfId="0" applyNumberFormat="1" applyFont="1" applyBorder="1" applyAlignment="1">
      <alignment horizontal="center"/>
    </xf>
    <xf numFmtId="2" fontId="17" fillId="0" borderId="71" xfId="0" applyNumberFormat="1" applyFont="1" applyBorder="1" applyAlignment="1">
      <alignment horizontal="center"/>
    </xf>
    <xf numFmtId="2" fontId="2" fillId="0" borderId="72" xfId="0" applyNumberFormat="1" applyFont="1" applyBorder="1" applyAlignment="1">
      <alignment horizontal="center"/>
    </xf>
    <xf numFmtId="2" fontId="12" fillId="0" borderId="73" xfId="0" applyNumberFormat="1" applyFont="1" applyBorder="1" applyAlignment="1">
      <alignment horizontal="center"/>
    </xf>
    <xf numFmtId="166" fontId="12" fillId="0" borderId="72" xfId="0" applyNumberFormat="1" applyFont="1" applyBorder="1"/>
    <xf numFmtId="2" fontId="12" fillId="0" borderId="73" xfId="0" applyNumberFormat="1" applyFont="1" applyBorder="1"/>
    <xf numFmtId="0" fontId="12" fillId="0" borderId="74" xfId="0" applyFont="1" applyBorder="1"/>
    <xf numFmtId="165" fontId="24" fillId="2" borderId="1" xfId="0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165" fontId="12" fillId="7" borderId="49" xfId="0" applyNumberFormat="1" applyFont="1" applyFill="1" applyBorder="1"/>
    <xf numFmtId="171" fontId="12" fillId="7" borderId="49" xfId="0" applyNumberFormat="1" applyFont="1" applyFill="1" applyBorder="1"/>
    <xf numFmtId="0" fontId="12" fillId="7" borderId="0" xfId="0" applyFont="1" applyFill="1" applyAlignment="1">
      <alignment horizontal="center"/>
    </xf>
    <xf numFmtId="0" fontId="0" fillId="7" borderId="0" xfId="0" applyFill="1"/>
    <xf numFmtId="165" fontId="1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71" fontId="12" fillId="8" borderId="49" xfId="0" applyNumberFormat="1" applyFont="1" applyFill="1" applyBorder="1"/>
    <xf numFmtId="172" fontId="12" fillId="8" borderId="49" xfId="0" applyNumberFormat="1" applyFont="1" applyFill="1" applyBorder="1"/>
    <xf numFmtId="0" fontId="0" fillId="8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0" xfId="0" applyFont="1"/>
    <xf numFmtId="2" fontId="2" fillId="9" borderId="72" xfId="0" applyNumberFormat="1" applyFont="1" applyFill="1" applyBorder="1" applyAlignment="1">
      <alignment horizontal="center"/>
    </xf>
    <xf numFmtId="165" fontId="12" fillId="0" borderId="15" xfId="0" quotePrefix="1" applyNumberFormat="1" applyFont="1" applyBorder="1" applyAlignment="1">
      <alignment horizontal="center"/>
    </xf>
    <xf numFmtId="37" fontId="0" fillId="8" borderId="0" xfId="0" applyNumberFormat="1" applyFill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9" xfId="0" applyBorder="1"/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5" fontId="27" fillId="0" borderId="0" xfId="0" applyNumberFormat="1" applyFont="1" applyAlignment="1">
      <alignment horizontal="center"/>
    </xf>
    <xf numFmtId="43" fontId="27" fillId="0" borderId="0" xfId="0" applyNumberFormat="1" applyFont="1" applyAlignment="1">
      <alignment horizontal="center"/>
    </xf>
    <xf numFmtId="171" fontId="0" fillId="0" borderId="0" xfId="0" applyNumberFormat="1"/>
    <xf numFmtId="166" fontId="0" fillId="0" borderId="0" xfId="0" applyNumberFormat="1" applyAlignment="1">
      <alignment horizontal="center"/>
    </xf>
    <xf numFmtId="3" fontId="0" fillId="0" borderId="0" xfId="0" applyNumberFormat="1"/>
    <xf numFmtId="165" fontId="13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1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3" fontId="0" fillId="0" borderId="12" xfId="0" applyNumberFormat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165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71" fontId="0" fillId="0" borderId="12" xfId="0" applyNumberFormat="1" applyBorder="1" applyAlignment="1">
      <alignment horizontal="center" wrapText="1"/>
    </xf>
    <xf numFmtId="166" fontId="0" fillId="0" borderId="12" xfId="0" applyNumberFormat="1" applyBorder="1" applyAlignment="1">
      <alignment horizontal="center" wrapText="1"/>
    </xf>
    <xf numFmtId="43" fontId="0" fillId="0" borderId="13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165" fontId="0" fillId="0" borderId="14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43" fontId="0" fillId="0" borderId="0" xfId="0" applyNumberFormat="1" applyAlignment="1">
      <alignment horizontal="center" wrapText="1"/>
    </xf>
    <xf numFmtId="0" fontId="0" fillId="0" borderId="40" xfId="0" applyBorder="1" applyAlignment="1">
      <alignment horizontal="left"/>
    </xf>
    <xf numFmtId="0" fontId="0" fillId="0" borderId="85" xfId="0" applyBorder="1" applyAlignment="1">
      <alignment horizontal="center"/>
    </xf>
    <xf numFmtId="165" fontId="0" fillId="0" borderId="85" xfId="0" applyNumberFormat="1" applyBorder="1" applyAlignment="1">
      <alignment horizontal="center"/>
    </xf>
    <xf numFmtId="43" fontId="0" fillId="0" borderId="76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85" xfId="0" applyNumberFormat="1" applyBorder="1" applyAlignment="1">
      <alignment horizontal="center"/>
    </xf>
    <xf numFmtId="3" fontId="0" fillId="10" borderId="0" xfId="0" applyNumberFormat="1" applyFill="1" applyAlignment="1">
      <alignment horizontal="center"/>
    </xf>
    <xf numFmtId="171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43" fontId="0" fillId="10" borderId="76" xfId="0" applyNumberFormat="1" applyFill="1" applyBorder="1" applyAlignment="1">
      <alignment horizontal="center"/>
    </xf>
    <xf numFmtId="43" fontId="0" fillId="10" borderId="0" xfId="0" applyNumberFormat="1" applyFill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17" fontId="0" fillId="0" borderId="7" xfId="0" applyNumberFormat="1" applyBorder="1" applyAlignment="1">
      <alignment horizontal="left"/>
    </xf>
    <xf numFmtId="165" fontId="13" fillId="0" borderId="85" xfId="0" applyNumberFormat="1" applyFont="1" applyBorder="1" applyAlignment="1">
      <alignment horizontal="center"/>
    </xf>
    <xf numFmtId="43" fontId="13" fillId="0" borderId="5" xfId="0" applyNumberFormat="1" applyFont="1" applyBorder="1"/>
    <xf numFmtId="3" fontId="0" fillId="0" borderId="5" xfId="0" applyNumberForma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43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43" fontId="0" fillId="0" borderId="76" xfId="0" applyNumberFormat="1" applyBorder="1"/>
    <xf numFmtId="171" fontId="13" fillId="0" borderId="5" xfId="0" applyNumberFormat="1" applyFont="1" applyBorder="1"/>
    <xf numFmtId="43" fontId="0" fillId="0" borderId="4" xfId="0" applyNumberFormat="1" applyBorder="1"/>
    <xf numFmtId="3" fontId="0" fillId="0" borderId="5" xfId="0" applyNumberFormat="1" applyBorder="1"/>
    <xf numFmtId="165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43" fontId="13" fillId="0" borderId="0" xfId="0" applyNumberFormat="1" applyFont="1"/>
    <xf numFmtId="2" fontId="0" fillId="0" borderId="0" xfId="0" applyNumberFormat="1" applyAlignment="1">
      <alignment horizontal="center"/>
    </xf>
    <xf numFmtId="43" fontId="13" fillId="0" borderId="76" xfId="0" applyNumberFormat="1" applyFont="1" applyBorder="1"/>
    <xf numFmtId="171" fontId="13" fillId="0" borderId="0" xfId="0" applyNumberFormat="1" applyFont="1"/>
    <xf numFmtId="3" fontId="0" fillId="11" borderId="0" xfId="0" applyNumberFormat="1" applyFill="1" applyAlignment="1">
      <alignment horizontal="center"/>
    </xf>
    <xf numFmtId="171" fontId="13" fillId="11" borderId="0" xfId="0" applyNumberFormat="1" applyFont="1" applyFill="1"/>
    <xf numFmtId="1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165" fontId="13" fillId="11" borderId="0" xfId="0" applyNumberFormat="1" applyFont="1" applyFill="1" applyAlignment="1">
      <alignment horizontal="center"/>
    </xf>
    <xf numFmtId="43" fontId="0" fillId="11" borderId="76" xfId="0" applyNumberFormat="1" applyFill="1" applyBorder="1"/>
    <xf numFmtId="165" fontId="13" fillId="0" borderId="12" xfId="0" applyNumberFormat="1" applyFont="1" applyBorder="1" applyAlignment="1">
      <alignment horizontal="center"/>
    </xf>
    <xf numFmtId="165" fontId="13" fillId="0" borderId="14" xfId="0" applyNumberFormat="1" applyFont="1" applyBorder="1" applyAlignment="1">
      <alignment horizontal="center"/>
    </xf>
    <xf numFmtId="43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43" fontId="13" fillId="0" borderId="13" xfId="0" applyNumberFormat="1" applyFont="1" applyBorder="1"/>
    <xf numFmtId="43" fontId="13" fillId="0" borderId="4" xfId="0" applyNumberFormat="1" applyFont="1" applyBorder="1"/>
    <xf numFmtId="3" fontId="13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43" fontId="0" fillId="10" borderId="76" xfId="0" applyNumberFormat="1" applyFill="1" applyBorder="1" applyAlignment="1">
      <alignment horizontal="left"/>
    </xf>
    <xf numFmtId="3" fontId="13" fillId="10" borderId="0" xfId="0" applyNumberFormat="1" applyFont="1" applyFill="1" applyAlignment="1">
      <alignment horizontal="center"/>
    </xf>
    <xf numFmtId="1" fontId="13" fillId="10" borderId="0" xfId="0" applyNumberFormat="1" applyFont="1" applyFill="1" applyAlignment="1">
      <alignment horizontal="center"/>
    </xf>
    <xf numFmtId="165" fontId="13" fillId="10" borderId="0" xfId="0" applyNumberFormat="1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164" fontId="13" fillId="0" borderId="76" xfId="0" applyNumberFormat="1" applyFont="1" applyBorder="1"/>
    <xf numFmtId="164" fontId="13" fillId="10" borderId="76" xfId="0" applyNumberFormat="1" applyFont="1" applyFill="1" applyBorder="1"/>
    <xf numFmtId="171" fontId="13" fillId="10" borderId="0" xfId="0" applyNumberFormat="1" applyFont="1" applyFill="1" applyAlignment="1">
      <alignment horizontal="center"/>
    </xf>
    <xf numFmtId="171" fontId="13" fillId="10" borderId="0" xfId="0" applyNumberFormat="1" applyFont="1" applyFill="1"/>
    <xf numFmtId="166" fontId="13" fillId="10" borderId="0" xfId="0" applyNumberFormat="1" applyFont="1" applyFill="1" applyAlignment="1">
      <alignment horizontal="center"/>
    </xf>
    <xf numFmtId="43" fontId="0" fillId="10" borderId="76" xfId="0" applyNumberFormat="1" applyFill="1" applyBorder="1"/>
    <xf numFmtId="165" fontId="0" fillId="10" borderId="85" xfId="0" applyNumberFormat="1" applyFill="1" applyBorder="1" applyAlignment="1">
      <alignment horizontal="center"/>
    </xf>
    <xf numFmtId="3" fontId="0" fillId="10" borderId="85" xfId="0" applyNumberFormat="1" applyFill="1" applyBorder="1" applyAlignment="1">
      <alignment horizontal="center"/>
    </xf>
    <xf numFmtId="171" fontId="13" fillId="0" borderId="0" xfId="0" applyNumberFormat="1" applyFont="1" applyAlignment="1">
      <alignment horizontal="center"/>
    </xf>
    <xf numFmtId="43" fontId="0" fillId="12" borderId="76" xfId="0" applyNumberFormat="1" applyFill="1" applyBorder="1"/>
    <xf numFmtId="171" fontId="0" fillId="11" borderId="0" xfId="0" applyNumberFormat="1" applyFill="1"/>
    <xf numFmtId="0" fontId="0" fillId="0" borderId="14" xfId="0" applyBorder="1" applyAlignment="1">
      <alignment horizontal="center"/>
    </xf>
    <xf numFmtId="164" fontId="13" fillId="0" borderId="13" xfId="0" applyNumberFormat="1" applyFont="1" applyBorder="1"/>
    <xf numFmtId="171" fontId="0" fillId="0" borderId="12" xfId="0" applyNumberFormat="1" applyBorder="1" applyAlignment="1">
      <alignment horizontal="center"/>
    </xf>
    <xf numFmtId="171" fontId="0" fillId="0" borderId="12" xfId="0" applyNumberFormat="1" applyBorder="1"/>
    <xf numFmtId="166" fontId="0" fillId="0" borderId="12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76" xfId="0" applyBorder="1" applyAlignment="1">
      <alignment horizontal="center"/>
    </xf>
    <xf numFmtId="3" fontId="0" fillId="10" borderId="5" xfId="0" applyNumberFormat="1" applyFill="1" applyBorder="1" applyAlignment="1">
      <alignment horizontal="center"/>
    </xf>
    <xf numFmtId="171" fontId="0" fillId="10" borderId="5" xfId="0" applyNumberFormat="1" applyFill="1" applyBorder="1"/>
    <xf numFmtId="165" fontId="0" fillId="10" borderId="6" xfId="0" applyNumberFormat="1" applyFill="1" applyBorder="1" applyAlignment="1">
      <alignment horizontal="center"/>
    </xf>
    <xf numFmtId="164" fontId="0" fillId="10" borderId="0" xfId="0" applyNumberFormat="1" applyFill="1"/>
    <xf numFmtId="164" fontId="0" fillId="0" borderId="76" xfId="0" applyNumberFormat="1" applyBorder="1"/>
    <xf numFmtId="43" fontId="0" fillId="0" borderId="6" xfId="0" applyNumberFormat="1" applyBorder="1"/>
    <xf numFmtId="164" fontId="13" fillId="0" borderId="0" xfId="0" applyNumberFormat="1" applyFont="1"/>
    <xf numFmtId="0" fontId="0" fillId="0" borderId="76" xfId="0" applyBorder="1"/>
    <xf numFmtId="43" fontId="0" fillId="0" borderId="85" xfId="0" applyNumberFormat="1" applyBorder="1"/>
    <xf numFmtId="1" fontId="25" fillId="10" borderId="0" xfId="0" applyNumberFormat="1" applyFont="1" applyFill="1" applyAlignment="1">
      <alignment horizontal="center"/>
    </xf>
    <xf numFmtId="43" fontId="0" fillId="10" borderId="0" xfId="0" applyNumberFormat="1" applyFill="1"/>
    <xf numFmtId="171" fontId="0" fillId="11" borderId="0" xfId="0" applyNumberFormat="1" applyFill="1" applyAlignment="1">
      <alignment horizontal="center"/>
    </xf>
    <xf numFmtId="165" fontId="0" fillId="11" borderId="85" xfId="0" applyNumberFormat="1" applyFill="1" applyBorder="1" applyAlignment="1">
      <alignment horizontal="center"/>
    </xf>
    <xf numFmtId="3" fontId="0" fillId="11" borderId="85" xfId="0" applyNumberFormat="1" applyFill="1" applyBorder="1" applyAlignment="1">
      <alignment horizontal="center"/>
    </xf>
    <xf numFmtId="43" fontId="0" fillId="12" borderId="85" xfId="0" applyNumberFormat="1" applyFill="1" applyBorder="1"/>
    <xf numFmtId="0" fontId="0" fillId="12" borderId="0" xfId="0" applyFill="1"/>
    <xf numFmtId="1" fontId="25" fillId="0" borderId="0" xfId="0" applyNumberFormat="1" applyFont="1" applyAlignment="1">
      <alignment horizontal="center"/>
    </xf>
    <xf numFmtId="165" fontId="13" fillId="10" borderId="85" xfId="0" applyNumberFormat="1" applyFont="1" applyFill="1" applyBorder="1" applyAlignment="1">
      <alignment horizontal="center"/>
    </xf>
    <xf numFmtId="3" fontId="0" fillId="12" borderId="0" xfId="0" applyNumberFormat="1" applyFill="1"/>
    <xf numFmtId="3" fontId="0" fillId="12" borderId="0" xfId="0" applyNumberFormat="1" applyFill="1" applyAlignment="1">
      <alignment horizontal="center"/>
    </xf>
    <xf numFmtId="17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13" fillId="12" borderId="0" xfId="0" applyNumberFormat="1" applyFont="1" applyFill="1" applyAlignment="1">
      <alignment horizontal="center"/>
    </xf>
    <xf numFmtId="43" fontId="0" fillId="12" borderId="76" xfId="0" applyNumberFormat="1" applyFill="1" applyBorder="1" applyAlignment="1">
      <alignment horizontal="center"/>
    </xf>
    <xf numFmtId="43" fontId="0" fillId="12" borderId="0" xfId="0" applyNumberFormat="1" applyFill="1" applyAlignment="1">
      <alignment horizontal="center"/>
    </xf>
    <xf numFmtId="165" fontId="0" fillId="12" borderId="85" xfId="0" applyNumberFormat="1" applyFill="1" applyBorder="1" applyAlignment="1">
      <alignment horizontal="center"/>
    </xf>
    <xf numFmtId="3" fontId="0" fillId="12" borderId="85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12" xfId="0" applyNumberFormat="1" applyBorder="1"/>
    <xf numFmtId="43" fontId="0" fillId="0" borderId="13" xfId="0" applyNumberFormat="1" applyBorder="1"/>
    <xf numFmtId="43" fontId="0" fillId="0" borderId="14" xfId="0" applyNumberFormat="1" applyBorder="1"/>
    <xf numFmtId="164" fontId="0" fillId="0" borderId="0" xfId="0" applyNumberFormat="1"/>
    <xf numFmtId="166" fontId="0" fillId="0" borderId="76" xfId="0" applyNumberFormat="1" applyBorder="1"/>
    <xf numFmtId="0" fontId="0" fillId="10" borderId="0" xfId="0" applyFill="1" applyAlignment="1">
      <alignment horizontal="center"/>
    </xf>
    <xf numFmtId="164" fontId="13" fillId="11" borderId="0" xfId="0" applyNumberFormat="1" applyFont="1" applyFill="1"/>
    <xf numFmtId="3" fontId="25" fillId="0" borderId="0" xfId="0" applyNumberFormat="1" applyFont="1" applyAlignment="1">
      <alignment horizontal="center"/>
    </xf>
    <xf numFmtId="176" fontId="0" fillId="0" borderId="7" xfId="0" applyNumberFormat="1" applyBorder="1" applyAlignment="1">
      <alignment horizontal="left"/>
    </xf>
    <xf numFmtId="164" fontId="0" fillId="0" borderId="5" xfId="0" applyNumberFormat="1" applyBorder="1"/>
    <xf numFmtId="166" fontId="0" fillId="0" borderId="5" xfId="0" applyNumberFormat="1" applyBorder="1" applyAlignment="1">
      <alignment horizontal="center"/>
    </xf>
    <xf numFmtId="43" fontId="0" fillId="0" borderId="86" xfId="0" applyNumberFormat="1" applyBorder="1"/>
    <xf numFmtId="3" fontId="0" fillId="0" borderId="87" xfId="0" applyNumberFormat="1" applyBorder="1" applyAlignment="1">
      <alignment horizontal="center"/>
    </xf>
    <xf numFmtId="171" fontId="0" fillId="0" borderId="87" xfId="0" applyNumberFormat="1" applyBorder="1"/>
    <xf numFmtId="1" fontId="0" fillId="0" borderId="87" xfId="0" applyNumberFormat="1" applyBorder="1" applyAlignment="1">
      <alignment horizontal="center"/>
    </xf>
    <xf numFmtId="165" fontId="0" fillId="0" borderId="87" xfId="0" applyNumberFormat="1" applyBorder="1" applyAlignment="1">
      <alignment horizontal="center"/>
    </xf>
    <xf numFmtId="165" fontId="13" fillId="0" borderId="87" xfId="0" applyNumberFormat="1" applyFont="1" applyBorder="1" applyAlignment="1">
      <alignment horizontal="center"/>
    </xf>
    <xf numFmtId="165" fontId="0" fillId="0" borderId="88" xfId="0" applyNumberFormat="1" applyBorder="1" applyAlignment="1">
      <alignment horizontal="center"/>
    </xf>
    <xf numFmtId="166" fontId="0" fillId="0" borderId="0" xfId="0" applyNumberFormat="1"/>
    <xf numFmtId="176" fontId="0" fillId="0" borderId="40" xfId="0" applyNumberFormat="1" applyBorder="1" applyAlignment="1">
      <alignment horizontal="left"/>
    </xf>
    <xf numFmtId="165" fontId="0" fillId="0" borderId="7" xfId="0" applyNumberFormat="1" applyBorder="1" applyAlignment="1">
      <alignment horizontal="center"/>
    </xf>
    <xf numFmtId="43" fontId="0" fillId="0" borderId="5" xfId="0" applyNumberFormat="1" applyBorder="1"/>
    <xf numFmtId="166" fontId="0" fillId="0" borderId="4" xfId="0" applyNumberFormat="1" applyBorder="1"/>
    <xf numFmtId="165" fontId="0" fillId="0" borderId="40" xfId="0" applyNumberFormat="1" applyBorder="1" applyAlignment="1">
      <alignment horizontal="center"/>
    </xf>
    <xf numFmtId="165" fontId="13" fillId="0" borderId="40" xfId="0" applyNumberFormat="1" applyFont="1" applyBorder="1" applyAlignment="1">
      <alignment horizontal="center"/>
    </xf>
    <xf numFmtId="43" fontId="5" fillId="7" borderId="0" xfId="0" applyNumberFormat="1" applyFont="1" applyFill="1" applyAlignment="1">
      <alignment horizontal="center"/>
    </xf>
    <xf numFmtId="43" fontId="0" fillId="7" borderId="0" xfId="0" applyNumberFormat="1" applyFill="1" applyAlignment="1">
      <alignment horizontal="center"/>
    </xf>
    <xf numFmtId="3" fontId="0" fillId="7" borderId="0" xfId="0" applyNumberFormat="1" applyFill="1" applyAlignment="1">
      <alignment horizontal="center"/>
    </xf>
    <xf numFmtId="171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13" fillId="7" borderId="0" xfId="0" applyNumberFormat="1" applyFont="1" applyFill="1" applyAlignment="1">
      <alignment horizontal="center"/>
    </xf>
    <xf numFmtId="43" fontId="13" fillId="0" borderId="0" xfId="0" applyNumberFormat="1" applyFont="1" applyAlignment="1">
      <alignment horizontal="center"/>
    </xf>
    <xf numFmtId="43" fontId="13" fillId="7" borderId="0" xfId="0" applyNumberFormat="1" applyFont="1" applyFill="1" applyAlignment="1">
      <alignment horizontal="center"/>
    </xf>
    <xf numFmtId="3" fontId="13" fillId="7" borderId="0" xfId="0" applyNumberFormat="1" applyFont="1" applyFill="1" applyAlignment="1">
      <alignment horizontal="center"/>
    </xf>
    <xf numFmtId="171" fontId="13" fillId="7" borderId="0" xfId="0" applyNumberFormat="1" applyFont="1" applyFill="1" applyAlignment="1">
      <alignment horizontal="center"/>
    </xf>
    <xf numFmtId="166" fontId="13" fillId="7" borderId="0" xfId="0" applyNumberFormat="1" applyFont="1" applyFill="1" applyAlignment="1">
      <alignment horizontal="center"/>
    </xf>
    <xf numFmtId="165" fontId="0" fillId="0" borderId="13" xfId="0" applyNumberFormat="1" applyBorder="1" applyAlignment="1">
      <alignment horizontal="center"/>
    </xf>
    <xf numFmtId="43" fontId="13" fillId="0" borderId="12" xfId="0" applyNumberFormat="1" applyFont="1" applyBorder="1" applyAlignment="1">
      <alignment horizontal="center"/>
    </xf>
    <xf numFmtId="3" fontId="13" fillId="0" borderId="12" xfId="0" applyNumberFormat="1" applyFont="1" applyBorder="1" applyAlignment="1">
      <alignment horizontal="center"/>
    </xf>
    <xf numFmtId="171" fontId="13" fillId="0" borderId="12" xfId="0" applyNumberFormat="1" applyFont="1" applyBorder="1" applyAlignment="1">
      <alignment horizontal="center"/>
    </xf>
    <xf numFmtId="166" fontId="13" fillId="0" borderId="12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71" fontId="0" fillId="0" borderId="5" xfId="0" applyNumberFormat="1" applyBorder="1"/>
    <xf numFmtId="166" fontId="0" fillId="0" borderId="5" xfId="0" applyNumberFormat="1" applyBorder="1"/>
    <xf numFmtId="43" fontId="5" fillId="0" borderId="13" xfId="0" applyNumberFormat="1" applyFont="1" applyBorder="1" applyAlignment="1">
      <alignment horizontal="center"/>
    </xf>
    <xf numFmtId="43" fontId="5" fillId="0" borderId="0" xfId="0" applyNumberFormat="1" applyFont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76" xfId="0" applyNumberFormat="1" applyBorder="1" applyAlignment="1">
      <alignment horizontal="center"/>
    </xf>
    <xf numFmtId="43" fontId="5" fillId="0" borderId="4" xfId="0" applyNumberFormat="1" applyFont="1" applyBorder="1"/>
    <xf numFmtId="1" fontId="0" fillId="0" borderId="7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43" fontId="25" fillId="0" borderId="85" xfId="0" applyNumberFormat="1" applyFont="1" applyBorder="1"/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5" xfId="0" applyBorder="1"/>
    <xf numFmtId="0" fontId="12" fillId="0" borderId="89" xfId="0" applyFont="1" applyBorder="1" applyAlignment="1" applyProtection="1">
      <alignment horizontal="center"/>
      <protection locked="0"/>
    </xf>
    <xf numFmtId="166" fontId="12" fillId="0" borderId="90" xfId="0" applyNumberFormat="1" applyFont="1" applyBorder="1" applyAlignment="1" applyProtection="1">
      <alignment horizontal="center"/>
      <protection locked="0"/>
    </xf>
    <xf numFmtId="0" fontId="12" fillId="0" borderId="91" xfId="0" applyFont="1" applyBorder="1" applyAlignment="1" applyProtection="1">
      <alignment horizontal="center"/>
      <protection locked="0"/>
    </xf>
    <xf numFmtId="166" fontId="12" fillId="0" borderId="92" xfId="0" applyNumberFormat="1" applyFont="1" applyBorder="1" applyAlignment="1" applyProtection="1">
      <alignment horizontal="center"/>
      <protection locked="0"/>
    </xf>
    <xf numFmtId="0" fontId="12" fillId="0" borderId="93" xfId="0" applyFont="1" applyBorder="1" applyAlignment="1" applyProtection="1">
      <alignment horizontal="center" wrapText="1"/>
      <protection locked="0"/>
    </xf>
    <xf numFmtId="0" fontId="12" fillId="0" borderId="94" xfId="0" applyFont="1" applyBorder="1" applyAlignment="1" applyProtection="1">
      <alignment horizontal="center" wrapText="1"/>
      <protection locked="0"/>
    </xf>
    <xf numFmtId="166" fontId="12" fillId="0" borderId="96" xfId="0" applyNumberFormat="1" applyFont="1" applyBorder="1" applyAlignment="1" applyProtection="1">
      <alignment horizontal="center" wrapText="1"/>
      <protection locked="0"/>
    </xf>
    <xf numFmtId="0" fontId="6" fillId="0" borderId="97" xfId="0" applyFont="1" applyBorder="1"/>
    <xf numFmtId="0" fontId="2" fillId="0" borderId="98" xfId="0" applyFont="1" applyBorder="1" applyAlignment="1" applyProtection="1">
      <alignment horizontal="center" wrapText="1"/>
      <protection locked="0"/>
    </xf>
    <xf numFmtId="166" fontId="12" fillId="0" borderId="99" xfId="0" applyNumberFormat="1" applyFont="1" applyBorder="1"/>
    <xf numFmtId="0" fontId="6" fillId="0" borderId="0" xfId="0" applyFont="1"/>
    <xf numFmtId="0" fontId="6" fillId="0" borderId="12" xfId="0" applyFont="1" applyBorder="1"/>
    <xf numFmtId="0" fontId="13" fillId="0" borderId="19" xfId="0" applyFont="1" applyBorder="1" applyProtection="1"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3" fontId="28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6" fontId="12" fillId="0" borderId="72" xfId="0" applyNumberFormat="1" applyFont="1" applyBorder="1" applyAlignment="1">
      <alignment horizontal="center" wrapText="1"/>
    </xf>
    <xf numFmtId="2" fontId="0" fillId="0" borderId="13" xfId="0" applyNumberFormat="1" applyBorder="1" applyAlignment="1">
      <alignment horizontal="center"/>
    </xf>
    <xf numFmtId="2" fontId="0" fillId="0" borderId="0" xfId="0" applyNumberFormat="1"/>
    <xf numFmtId="15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6" xfId="0" applyNumberFormat="1" applyBorder="1"/>
    <xf numFmtId="0" fontId="0" fillId="0" borderId="14" xfId="0" applyBorder="1"/>
    <xf numFmtId="0" fontId="0" fillId="0" borderId="13" xfId="0" applyBorder="1" applyAlignment="1">
      <alignment horizontal="left"/>
    </xf>
    <xf numFmtId="0" fontId="0" fillId="0" borderId="12" xfId="0" applyBorder="1"/>
    <xf numFmtId="169" fontId="9" fillId="0" borderId="0" xfId="0" applyNumberFormat="1" applyFont="1" applyAlignment="1">
      <alignment horizontal="center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165" fontId="12" fillId="0" borderId="85" xfId="0" applyNumberFormat="1" applyFont="1" applyBorder="1" applyAlignment="1">
      <alignment horizontal="center"/>
    </xf>
    <xf numFmtId="176" fontId="0" fillId="0" borderId="15" xfId="0" applyNumberFormat="1" applyBorder="1" applyAlignment="1">
      <alignment horizontal="left"/>
    </xf>
    <xf numFmtId="43" fontId="3" fillId="13" borderId="0" xfId="0" applyNumberFormat="1" applyFont="1" applyFill="1" applyAlignment="1">
      <alignment horizontal="center"/>
    </xf>
    <xf numFmtId="12" fontId="3" fillId="13" borderId="0" xfId="0" applyNumberFormat="1" applyFont="1" applyFill="1" applyAlignment="1">
      <alignment horizontal="center"/>
    </xf>
    <xf numFmtId="0" fontId="12" fillId="13" borderId="36" xfId="0" applyFont="1" applyFill="1" applyBorder="1" applyAlignment="1" applyProtection="1">
      <alignment horizontal="center" wrapText="1"/>
      <protection locked="0"/>
    </xf>
    <xf numFmtId="0" fontId="12" fillId="13" borderId="18" xfId="0" applyFont="1" applyFill="1" applyBorder="1" applyAlignment="1" applyProtection="1">
      <alignment horizontal="center" wrapText="1"/>
      <protection locked="0"/>
    </xf>
    <xf numFmtId="0" fontId="12" fillId="13" borderId="12" xfId="0" applyFont="1" applyFill="1" applyBorder="1" applyAlignment="1" applyProtection="1">
      <alignment horizontal="center" wrapText="1"/>
      <protection locked="0"/>
    </xf>
    <xf numFmtId="43" fontId="12" fillId="13" borderId="1" xfId="0" applyNumberFormat="1" applyFont="1" applyFill="1" applyBorder="1" applyAlignment="1" applyProtection="1">
      <alignment horizontal="center" wrapText="1"/>
      <protection locked="0"/>
    </xf>
    <xf numFmtId="0" fontId="12" fillId="13" borderId="50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0" fontId="0" fillId="13" borderId="0" xfId="0" applyFill="1"/>
    <xf numFmtId="0" fontId="16" fillId="13" borderId="0" xfId="0" applyFont="1" applyFill="1"/>
    <xf numFmtId="0" fontId="12" fillId="13" borderId="35" xfId="0" applyFont="1" applyFill="1" applyBorder="1" applyAlignment="1" applyProtection="1">
      <alignment horizontal="center" wrapText="1"/>
      <protection locked="0"/>
    </xf>
    <xf numFmtId="0" fontId="0" fillId="13" borderId="0" xfId="0" applyFill="1" applyAlignment="1">
      <alignment wrapText="1"/>
    </xf>
    <xf numFmtId="43" fontId="12" fillId="7" borderId="8" xfId="0" applyNumberFormat="1" applyFont="1" applyFill="1" applyBorder="1" applyAlignment="1" applyProtection="1">
      <alignment horizontal="center" wrapText="1"/>
      <protection locked="0"/>
    </xf>
    <xf numFmtId="43" fontId="12" fillId="7" borderId="12" xfId="0" applyNumberFormat="1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Alignment="1" applyProtection="1">
      <alignment horizontal="center"/>
      <protection locked="0"/>
    </xf>
    <xf numFmtId="171" fontId="30" fillId="7" borderId="1" xfId="0" applyNumberFormat="1" applyFont="1" applyFill="1" applyBorder="1"/>
    <xf numFmtId="165" fontId="30" fillId="2" borderId="1" xfId="0" applyNumberFormat="1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171" fontId="30" fillId="0" borderId="49" xfId="0" applyNumberFormat="1" applyFont="1" applyBorder="1"/>
    <xf numFmtId="172" fontId="30" fillId="0" borderId="49" xfId="0" applyNumberFormat="1" applyFont="1" applyBorder="1" applyAlignment="1">
      <alignment horizontal="right"/>
    </xf>
    <xf numFmtId="0" fontId="31" fillId="0" borderId="0" xfId="0" applyFont="1"/>
    <xf numFmtId="0" fontId="30" fillId="2" borderId="1" xfId="0" applyFont="1" applyFill="1" applyBorder="1" applyAlignment="1">
      <alignment horizontal="right"/>
    </xf>
    <xf numFmtId="166" fontId="30" fillId="2" borderId="1" xfId="0" applyNumberFormat="1" applyFont="1" applyFill="1" applyBorder="1"/>
    <xf numFmtId="1" fontId="30" fillId="2" borderId="1" xfId="0" applyNumberFormat="1" applyFont="1" applyFill="1" applyBorder="1" applyAlignment="1">
      <alignment horizontal="center"/>
    </xf>
    <xf numFmtId="43" fontId="32" fillId="2" borderId="1" xfId="0" applyNumberFormat="1" applyFont="1" applyFill="1" applyBorder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3" borderId="50" xfId="0" applyFont="1" applyFill="1" applyBorder="1" applyAlignment="1">
      <alignment horizontal="center"/>
    </xf>
    <xf numFmtId="0" fontId="30" fillId="13" borderId="1" xfId="0" applyFont="1" applyFill="1" applyBorder="1" applyAlignment="1">
      <alignment horizontal="center"/>
    </xf>
    <xf numFmtId="0" fontId="30" fillId="13" borderId="9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30" fillId="4" borderId="52" xfId="0" applyFont="1" applyFill="1" applyBorder="1" applyAlignment="1">
      <alignment horizontal="center"/>
    </xf>
    <xf numFmtId="0" fontId="30" fillId="7" borderId="8" xfId="0" applyFont="1" applyFill="1" applyBorder="1" applyAlignment="1">
      <alignment horizontal="center"/>
    </xf>
    <xf numFmtId="0" fontId="30" fillId="2" borderId="10" xfId="0" applyFont="1" applyFill="1" applyBorder="1" applyAlignment="1">
      <alignment horizontal="center"/>
    </xf>
    <xf numFmtId="170" fontId="30" fillId="0" borderId="1" xfId="0" applyNumberFormat="1" applyFont="1" applyBorder="1" applyAlignment="1">
      <alignment horizontal="center" wrapText="1"/>
    </xf>
    <xf numFmtId="37" fontId="30" fillId="0" borderId="1" xfId="0" applyNumberFormat="1" applyFont="1" applyBorder="1" applyAlignment="1">
      <alignment horizontal="center"/>
    </xf>
    <xf numFmtId="37" fontId="30" fillId="2" borderId="1" xfId="0" applyNumberFormat="1" applyFont="1" applyFill="1" applyBorder="1" applyAlignment="1">
      <alignment horizontal="center"/>
    </xf>
    <xf numFmtId="37" fontId="30" fillId="2" borderId="0" xfId="0" applyNumberFormat="1" applyFont="1" applyFill="1" applyAlignment="1">
      <alignment horizontal="center"/>
    </xf>
    <xf numFmtId="0" fontId="30" fillId="2" borderId="53" xfId="0" applyFont="1" applyFill="1" applyBorder="1"/>
    <xf numFmtId="0" fontId="30" fillId="5" borderId="53" xfId="0" applyFont="1" applyFill="1" applyBorder="1"/>
    <xf numFmtId="166" fontId="30" fillId="2" borderId="54" xfId="0" applyNumberFormat="1" applyFont="1" applyFill="1" applyBorder="1" applyAlignment="1">
      <alignment horizontal="right"/>
    </xf>
    <xf numFmtId="166" fontId="31" fillId="0" borderId="0" xfId="0" applyNumberFormat="1" applyFont="1" applyAlignment="1">
      <alignment horizontal="center"/>
    </xf>
    <xf numFmtId="0" fontId="30" fillId="7" borderId="55" xfId="0" applyFont="1" applyFill="1" applyBorder="1"/>
    <xf numFmtId="165" fontId="30" fillId="7" borderId="49" xfId="0" applyNumberFormat="1" applyFont="1" applyFill="1" applyBorder="1"/>
    <xf numFmtId="171" fontId="30" fillId="7" borderId="49" xfId="0" applyNumberFormat="1" applyFont="1" applyFill="1" applyBorder="1"/>
    <xf numFmtId="172" fontId="30" fillId="7" borderId="49" xfId="0" applyNumberFormat="1" applyFont="1" applyFill="1" applyBorder="1"/>
    <xf numFmtId="0" fontId="30" fillId="7" borderId="56" xfId="0" applyFont="1" applyFill="1" applyBorder="1"/>
    <xf numFmtId="165" fontId="30" fillId="7" borderId="1" xfId="0" applyNumberFormat="1" applyFont="1" applyFill="1" applyBorder="1" applyAlignment="1">
      <alignment horizontal="center"/>
    </xf>
    <xf numFmtId="0" fontId="30" fillId="0" borderId="0" xfId="0" applyFont="1"/>
    <xf numFmtId="1" fontId="30" fillId="2" borderId="55" xfId="0" applyNumberFormat="1" applyFont="1" applyFill="1" applyBorder="1" applyAlignment="1">
      <alignment horizontal="center"/>
    </xf>
    <xf numFmtId="171" fontId="30" fillId="0" borderId="57" xfId="0" applyNumberFormat="1" applyFont="1" applyBorder="1"/>
    <xf numFmtId="172" fontId="30" fillId="0" borderId="57" xfId="0" applyNumberFormat="1" applyFont="1" applyBorder="1"/>
    <xf numFmtId="0" fontId="30" fillId="0" borderId="58" xfId="0" applyFont="1" applyBorder="1"/>
    <xf numFmtId="165" fontId="30" fillId="0" borderId="1" xfId="0" applyNumberFormat="1" applyFont="1" applyBorder="1" applyAlignment="1">
      <alignment horizontal="center"/>
    </xf>
    <xf numFmtId="165" fontId="30" fillId="0" borderId="59" xfId="0" applyNumberFormat="1" applyFont="1" applyBorder="1" applyAlignment="1">
      <alignment horizontal="center"/>
    </xf>
    <xf numFmtId="165" fontId="30" fillId="0" borderId="49" xfId="0" applyNumberFormat="1" applyFont="1" applyBorder="1"/>
    <xf numFmtId="0" fontId="30" fillId="0" borderId="0" xfId="0" applyFont="1" applyAlignment="1">
      <alignment horizontal="center"/>
    </xf>
    <xf numFmtId="165" fontId="30" fillId="2" borderId="63" xfId="0" applyNumberFormat="1" applyFont="1" applyFill="1" applyBorder="1" applyAlignment="1">
      <alignment horizontal="center"/>
    </xf>
    <xf numFmtId="171" fontId="30" fillId="0" borderId="59" xfId="0" applyNumberFormat="1" applyFont="1" applyBorder="1"/>
    <xf numFmtId="1" fontId="30" fillId="0" borderId="49" xfId="0" applyNumberFormat="1" applyFont="1" applyBorder="1"/>
    <xf numFmtId="2" fontId="30" fillId="0" borderId="49" xfId="0" applyNumberFormat="1" applyFont="1" applyBorder="1"/>
    <xf numFmtId="2" fontId="30" fillId="0" borderId="64" xfId="0" applyNumberFormat="1" applyFont="1" applyBorder="1"/>
    <xf numFmtId="1" fontId="30" fillId="2" borderId="65" xfId="0" applyNumberFormat="1" applyFont="1" applyFill="1" applyBorder="1" applyAlignment="1">
      <alignment horizontal="center"/>
    </xf>
    <xf numFmtId="165" fontId="30" fillId="0" borderId="65" xfId="0" applyNumberFormat="1" applyFont="1" applyBorder="1" applyAlignment="1">
      <alignment horizontal="center"/>
    </xf>
    <xf numFmtId="1" fontId="30" fillId="2" borderId="66" xfId="0" applyNumberFormat="1" applyFont="1" applyFill="1" applyBorder="1" applyAlignment="1">
      <alignment horizontal="center"/>
    </xf>
    <xf numFmtId="2" fontId="30" fillId="2" borderId="67" xfId="0" applyNumberFormat="1" applyFont="1" applyFill="1" applyBorder="1" applyAlignment="1">
      <alignment horizontal="center"/>
    </xf>
    <xf numFmtId="1" fontId="30" fillId="0" borderId="68" xfId="0" applyNumberFormat="1" applyFont="1" applyBorder="1" applyAlignment="1">
      <alignment horizontal="center"/>
    </xf>
    <xf numFmtId="165" fontId="31" fillId="0" borderId="69" xfId="0" applyNumberFormat="1" applyFont="1" applyBorder="1" applyAlignment="1">
      <alignment horizontal="center"/>
    </xf>
    <xf numFmtId="165" fontId="31" fillId="0" borderId="70" xfId="0" applyNumberFormat="1" applyFont="1" applyBorder="1" applyAlignment="1">
      <alignment horizontal="center"/>
    </xf>
    <xf numFmtId="2" fontId="33" fillId="0" borderId="71" xfId="0" applyNumberFormat="1" applyFont="1" applyBorder="1" applyAlignment="1">
      <alignment horizontal="center"/>
    </xf>
    <xf numFmtId="2" fontId="31" fillId="9" borderId="72" xfId="0" applyNumberFormat="1" applyFont="1" applyFill="1" applyBorder="1" applyAlignment="1">
      <alignment horizontal="center"/>
    </xf>
    <xf numFmtId="2" fontId="30" fillId="0" borderId="73" xfId="0" applyNumberFormat="1" applyFont="1" applyBorder="1" applyAlignment="1">
      <alignment horizontal="center"/>
    </xf>
    <xf numFmtId="166" fontId="30" fillId="0" borderId="99" xfId="0" applyNumberFormat="1" applyFont="1" applyBorder="1"/>
    <xf numFmtId="166" fontId="30" fillId="0" borderId="72" xfId="0" applyNumberFormat="1" applyFont="1" applyBorder="1"/>
    <xf numFmtId="2" fontId="30" fillId="0" borderId="73" xfId="0" applyNumberFormat="1" applyFont="1" applyBorder="1"/>
    <xf numFmtId="2" fontId="31" fillId="0" borderId="72" xfId="0" applyNumberFormat="1" applyFont="1" applyBorder="1" applyAlignment="1">
      <alignment horizontal="center"/>
    </xf>
    <xf numFmtId="0" fontId="30" fillId="0" borderId="74" xfId="0" applyFont="1" applyBorder="1"/>
    <xf numFmtId="165" fontId="30" fillId="6" borderId="49" xfId="0" applyNumberFormat="1" applyFont="1" applyFill="1" applyBorder="1"/>
    <xf numFmtId="171" fontId="30" fillId="6" borderId="49" xfId="0" applyNumberFormat="1" applyFont="1" applyFill="1" applyBorder="1"/>
    <xf numFmtId="172" fontId="30" fillId="6" borderId="49" xfId="0" applyNumberFormat="1" applyFont="1" applyFill="1" applyBorder="1"/>
    <xf numFmtId="172" fontId="30" fillId="6" borderId="57" xfId="0" applyNumberFormat="1" applyFont="1" applyFill="1" applyBorder="1"/>
    <xf numFmtId="0" fontId="30" fillId="6" borderId="0" xfId="0" applyFont="1" applyFill="1" applyAlignment="1">
      <alignment horizontal="center"/>
    </xf>
    <xf numFmtId="172" fontId="30" fillId="6" borderId="61" xfId="0" applyNumberFormat="1" applyFont="1" applyFill="1" applyBorder="1"/>
    <xf numFmtId="0" fontId="30" fillId="6" borderId="62" xfId="0" applyFont="1" applyFill="1" applyBorder="1"/>
    <xf numFmtId="0" fontId="30" fillId="6" borderId="49" xfId="0" applyFont="1" applyFill="1" applyBorder="1" applyAlignment="1">
      <alignment horizontal="center"/>
    </xf>
    <xf numFmtId="165" fontId="31" fillId="6" borderId="69" xfId="0" applyNumberFormat="1" applyFont="1" applyFill="1" applyBorder="1" applyAlignment="1">
      <alignment horizontal="center"/>
    </xf>
    <xf numFmtId="165" fontId="31" fillId="6" borderId="70" xfId="0" applyNumberFormat="1" applyFont="1" applyFill="1" applyBorder="1" applyAlignment="1">
      <alignment horizontal="center"/>
    </xf>
    <xf numFmtId="2" fontId="33" fillId="6" borderId="71" xfId="0" applyNumberFormat="1" applyFont="1" applyFill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165" fontId="30" fillId="0" borderId="15" xfId="0" applyNumberFormat="1" applyFont="1" applyBorder="1" applyAlignment="1">
      <alignment horizontal="center"/>
    </xf>
    <xf numFmtId="165" fontId="30" fillId="6" borderId="0" xfId="0" applyNumberFormat="1" applyFont="1" applyFill="1" applyAlignment="1">
      <alignment horizontal="center"/>
    </xf>
    <xf numFmtId="165" fontId="30" fillId="14" borderId="49" xfId="0" applyNumberFormat="1" applyFont="1" applyFill="1" applyBorder="1"/>
    <xf numFmtId="165" fontId="30" fillId="14" borderId="63" xfId="0" applyNumberFormat="1" applyFont="1" applyFill="1" applyBorder="1" applyAlignment="1">
      <alignment horizontal="center"/>
    </xf>
    <xf numFmtId="0" fontId="30" fillId="14" borderId="0" xfId="0" applyFont="1" applyFill="1" applyAlignment="1">
      <alignment horizontal="center"/>
    </xf>
    <xf numFmtId="171" fontId="30" fillId="14" borderId="59" xfId="0" applyNumberFormat="1" applyFont="1" applyFill="1" applyBorder="1"/>
    <xf numFmtId="37" fontId="12" fillId="2" borderId="8" xfId="0" applyNumberFormat="1" applyFont="1" applyFill="1" applyBorder="1" applyAlignment="1">
      <alignment horizontal="center"/>
    </xf>
    <xf numFmtId="37" fontId="30" fillId="2" borderId="8" xfId="0" applyNumberFormat="1" applyFont="1" applyFill="1" applyBorder="1" applyAlignment="1">
      <alignment horizontal="center"/>
    </xf>
    <xf numFmtId="37" fontId="30" fillId="2" borderId="79" xfId="0" applyNumberFormat="1" applyFont="1" applyFill="1" applyBorder="1" applyAlignment="1">
      <alignment horizontal="center"/>
    </xf>
    <xf numFmtId="0" fontId="0" fillId="0" borderId="8" xfId="0" applyBorder="1" applyAlignment="1" applyProtection="1">
      <alignment wrapText="1"/>
      <protection locked="0"/>
    </xf>
    <xf numFmtId="37" fontId="12" fillId="2" borderId="77" xfId="0" applyNumberFormat="1" applyFont="1" applyFill="1" applyBorder="1" applyAlignment="1">
      <alignment horizontal="center"/>
    </xf>
    <xf numFmtId="0" fontId="30" fillId="7" borderId="0" xfId="0" applyFont="1" applyFill="1" applyAlignment="1">
      <alignment horizontal="center"/>
    </xf>
    <xf numFmtId="165" fontId="30" fillId="7" borderId="63" xfId="0" applyNumberFormat="1" applyFont="1" applyFill="1" applyBorder="1" applyAlignment="1">
      <alignment horizontal="center"/>
    </xf>
    <xf numFmtId="2" fontId="2" fillId="15" borderId="72" xfId="0" applyNumberFormat="1" applyFont="1" applyFill="1" applyBorder="1" applyAlignment="1">
      <alignment horizontal="center"/>
    </xf>
    <xf numFmtId="0" fontId="30" fillId="16" borderId="0" xfId="0" applyFont="1" applyFill="1" applyAlignment="1">
      <alignment horizontal="center"/>
    </xf>
    <xf numFmtId="43" fontId="30" fillId="0" borderId="74" xfId="0" applyNumberFormat="1" applyFont="1" applyBorder="1"/>
    <xf numFmtId="0" fontId="30" fillId="0" borderId="49" xfId="0" applyFont="1" applyBorder="1" applyAlignment="1">
      <alignment horizontal="center"/>
    </xf>
    <xf numFmtId="1" fontId="30" fillId="0" borderId="49" xfId="0" applyNumberFormat="1" applyFont="1" applyBorder="1" applyAlignment="1">
      <alignment horizontal="center"/>
    </xf>
    <xf numFmtId="165" fontId="30" fillId="0" borderId="49" xfId="0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43" fontId="30" fillId="7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165" fontId="30" fillId="8" borderId="63" xfId="0" applyNumberFormat="1" applyFont="1" applyFill="1" applyBorder="1" applyAlignment="1">
      <alignment horizontal="center"/>
    </xf>
    <xf numFmtId="0" fontId="12" fillId="7" borderId="1" xfId="0" applyFont="1" applyFill="1" applyBorder="1" applyAlignment="1" applyProtection="1">
      <alignment horizontal="center" wrapText="1"/>
      <protection locked="0"/>
    </xf>
    <xf numFmtId="0" fontId="12" fillId="7" borderId="8" xfId="0" applyFont="1" applyFill="1" applyBorder="1" applyAlignment="1" applyProtection="1">
      <alignment horizontal="center" wrapText="1"/>
      <protection locked="0"/>
    </xf>
    <xf numFmtId="0" fontId="12" fillId="7" borderId="55" xfId="0" applyFont="1" applyFill="1" applyBorder="1" applyAlignment="1">
      <alignment horizontal="right"/>
    </xf>
    <xf numFmtId="43" fontId="30" fillId="7" borderId="56" xfId="0" applyNumberFormat="1" applyFont="1" applyFill="1" applyBorder="1"/>
    <xf numFmtId="172" fontId="30" fillId="7" borderId="57" xfId="0" applyNumberFormat="1" applyFont="1" applyFill="1" applyBorder="1"/>
    <xf numFmtId="0" fontId="2" fillId="7" borderId="0" xfId="0" applyFont="1" applyFill="1" applyAlignment="1" applyProtection="1">
      <alignment horizontal="center"/>
      <protection locked="0"/>
    </xf>
    <xf numFmtId="172" fontId="30" fillId="7" borderId="61" xfId="0" applyNumberFormat="1" applyFont="1" applyFill="1" applyBorder="1"/>
    <xf numFmtId="0" fontId="30" fillId="7" borderId="62" xfId="0" applyFont="1" applyFill="1" applyBorder="1"/>
    <xf numFmtId="171" fontId="30" fillId="7" borderId="59" xfId="0" applyNumberFormat="1" applyFont="1" applyFill="1" applyBorder="1"/>
    <xf numFmtId="0" fontId="30" fillId="7" borderId="49" xfId="0" applyFont="1" applyFill="1" applyBorder="1" applyAlignment="1">
      <alignment horizontal="center"/>
    </xf>
    <xf numFmtId="9" fontId="30" fillId="7" borderId="49" xfId="4" applyFont="1" applyFill="1" applyBorder="1" applyAlignment="1">
      <alignment horizontal="center"/>
    </xf>
    <xf numFmtId="0" fontId="2" fillId="8" borderId="0" xfId="0" applyFont="1" applyFill="1" applyAlignment="1" applyProtection="1">
      <alignment horizontal="center"/>
      <protection locked="0"/>
    </xf>
    <xf numFmtId="171" fontId="30" fillId="8" borderId="49" xfId="0" applyNumberFormat="1" applyFont="1" applyFill="1" applyBorder="1"/>
    <xf numFmtId="172" fontId="30" fillId="8" borderId="57" xfId="0" applyNumberFormat="1" applyFont="1" applyFill="1" applyBorder="1"/>
    <xf numFmtId="172" fontId="30" fillId="8" borderId="61" xfId="0" applyNumberFormat="1" applyFont="1" applyFill="1" applyBorder="1"/>
    <xf numFmtId="0" fontId="30" fillId="8" borderId="62" xfId="0" applyFont="1" applyFill="1" applyBorder="1"/>
    <xf numFmtId="0" fontId="30" fillId="8" borderId="0" xfId="0" applyFont="1" applyFill="1" applyAlignment="1">
      <alignment horizontal="center"/>
    </xf>
    <xf numFmtId="171" fontId="30" fillId="8" borderId="59" xfId="0" applyNumberFormat="1" applyFont="1" applyFill="1" applyBorder="1"/>
    <xf numFmtId="165" fontId="30" fillId="8" borderId="49" xfId="0" applyNumberFormat="1" applyFont="1" applyFill="1" applyBorder="1"/>
    <xf numFmtId="172" fontId="30" fillId="8" borderId="49" xfId="0" applyNumberFormat="1" applyFont="1" applyFill="1" applyBorder="1"/>
    <xf numFmtId="0" fontId="30" fillId="8" borderId="49" xfId="0" applyFont="1" applyFill="1" applyBorder="1" applyAlignment="1">
      <alignment horizontal="center"/>
    </xf>
    <xf numFmtId="165" fontId="30" fillId="16" borderId="63" xfId="0" applyNumberFormat="1" applyFont="1" applyFill="1" applyBorder="1" applyAlignment="1">
      <alignment horizontal="center"/>
    </xf>
    <xf numFmtId="0" fontId="2" fillId="16" borderId="0" xfId="0" applyFont="1" applyFill="1" applyAlignment="1" applyProtection="1">
      <alignment horizontal="center"/>
      <protection locked="0"/>
    </xf>
    <xf numFmtId="171" fontId="30" fillId="16" borderId="49" xfId="0" applyNumberFormat="1" applyFont="1" applyFill="1" applyBorder="1"/>
    <xf numFmtId="172" fontId="30" fillId="16" borderId="57" xfId="0" applyNumberFormat="1" applyFont="1" applyFill="1" applyBorder="1"/>
    <xf numFmtId="172" fontId="30" fillId="16" borderId="61" xfId="0" applyNumberFormat="1" applyFont="1" applyFill="1" applyBorder="1"/>
    <xf numFmtId="0" fontId="30" fillId="16" borderId="62" xfId="0" applyFont="1" applyFill="1" applyBorder="1"/>
    <xf numFmtId="171" fontId="30" fillId="16" borderId="59" xfId="0" applyNumberFormat="1" applyFont="1" applyFill="1" applyBorder="1"/>
    <xf numFmtId="165" fontId="30" fillId="16" borderId="49" xfId="0" applyNumberFormat="1" applyFont="1" applyFill="1" applyBorder="1"/>
    <xf numFmtId="172" fontId="30" fillId="16" borderId="49" xfId="0" applyNumberFormat="1" applyFont="1" applyFill="1" applyBorder="1"/>
    <xf numFmtId="0" fontId="30" fillId="16" borderId="49" xfId="0" applyFont="1" applyFill="1" applyBorder="1" applyAlignment="1">
      <alignment horizontal="center"/>
    </xf>
    <xf numFmtId="1" fontId="30" fillId="0" borderId="51" xfId="0" applyNumberFormat="1" applyFont="1" applyBorder="1" applyAlignment="1">
      <alignment horizontal="center"/>
    </xf>
    <xf numFmtId="165" fontId="24" fillId="7" borderId="1" xfId="0" applyNumberFormat="1" applyFont="1" applyFill="1" applyBorder="1" applyAlignment="1">
      <alignment horizontal="center"/>
    </xf>
    <xf numFmtId="0" fontId="24" fillId="7" borderId="0" xfId="0" applyFont="1" applyFill="1" applyAlignment="1" applyProtection="1">
      <alignment horizontal="center"/>
      <protection locked="0"/>
    </xf>
    <xf numFmtId="0" fontId="12" fillId="14" borderId="0" xfId="0" applyFont="1" applyFill="1" applyAlignment="1">
      <alignment horizontal="center"/>
    </xf>
    <xf numFmtId="0" fontId="12" fillId="16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14" fontId="0" fillId="0" borderId="0" xfId="0" applyNumberFormat="1"/>
    <xf numFmtId="179" fontId="0" fillId="0" borderId="0" xfId="5" applyNumberFormat="1" applyFont="1"/>
    <xf numFmtId="44" fontId="0" fillId="0" borderId="0" xfId="0" applyNumberFormat="1"/>
    <xf numFmtId="44" fontId="0" fillId="0" borderId="0" xfId="5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85" xfId="0" applyFont="1" applyBorder="1" applyAlignment="1" applyProtection="1">
      <alignment horizontal="center"/>
      <protection locked="0"/>
    </xf>
    <xf numFmtId="0" fontId="2" fillId="0" borderId="85" xfId="0" applyFont="1" applyBorder="1" applyAlignment="1" applyProtection="1">
      <alignment horizontal="center" wrapText="1"/>
      <protection locked="0"/>
    </xf>
    <xf numFmtId="165" fontId="30" fillId="0" borderId="85" xfId="0" applyNumberFormat="1" applyFont="1" applyBorder="1" applyAlignment="1">
      <alignment horizontal="center"/>
    </xf>
    <xf numFmtId="165" fontId="34" fillId="0" borderId="85" xfId="0" applyNumberFormat="1" applyFont="1" applyBorder="1" applyAlignment="1">
      <alignment horizontal="center"/>
    </xf>
    <xf numFmtId="0" fontId="2" fillId="0" borderId="40" xfId="0" applyFont="1" applyBorder="1" applyAlignment="1" applyProtection="1">
      <alignment horizontal="center"/>
      <protection locked="0"/>
    </xf>
    <xf numFmtId="0" fontId="13" fillId="0" borderId="9" xfId="0" applyFont="1" applyBorder="1" applyProtection="1">
      <protection locked="0"/>
    </xf>
    <xf numFmtId="2" fontId="12" fillId="0" borderId="18" xfId="0" applyNumberFormat="1" applyFont="1" applyBorder="1"/>
    <xf numFmtId="2" fontId="30" fillId="0" borderId="18" xfId="0" applyNumberFormat="1" applyFont="1" applyBorder="1"/>
    <xf numFmtId="0" fontId="24" fillId="8" borderId="0" xfId="0" applyFont="1" applyFill="1" applyAlignment="1" applyProtection="1">
      <alignment horizontal="center"/>
      <protection locked="0"/>
    </xf>
    <xf numFmtId="2" fontId="2" fillId="9" borderId="0" xfId="0" applyNumberFormat="1" applyFont="1" applyFill="1" applyAlignment="1">
      <alignment horizontal="center"/>
    </xf>
    <xf numFmtId="0" fontId="15" fillId="0" borderId="0" xfId="0" applyFont="1"/>
    <xf numFmtId="0" fontId="35" fillId="2" borderId="1" xfId="0" applyFont="1" applyFill="1" applyBorder="1" applyAlignment="1">
      <alignment horizontal="right"/>
    </xf>
    <xf numFmtId="166" fontId="35" fillId="2" borderId="1" xfId="0" applyNumberFormat="1" applyFont="1" applyFill="1" applyBorder="1"/>
    <xf numFmtId="1" fontId="35" fillId="2" borderId="1" xfId="0" applyNumberFormat="1" applyFont="1" applyFill="1" applyBorder="1" applyAlignment="1">
      <alignment horizontal="center"/>
    </xf>
    <xf numFmtId="43" fontId="36" fillId="2" borderId="1" xfId="0" applyNumberFormat="1" applyFont="1" applyFill="1" applyBorder="1" applyAlignment="1">
      <alignment horizontal="center" wrapText="1"/>
    </xf>
    <xf numFmtId="0" fontId="35" fillId="2" borderId="50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13" borderId="50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13" borderId="9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51" xfId="0" applyFont="1" applyBorder="1" applyAlignment="1">
      <alignment horizontal="center"/>
    </xf>
    <xf numFmtId="0" fontId="35" fillId="4" borderId="52" xfId="0" applyFont="1" applyFill="1" applyBorder="1" applyAlignment="1">
      <alignment horizontal="center"/>
    </xf>
    <xf numFmtId="0" fontId="35" fillId="7" borderId="8" xfId="0" applyFont="1" applyFill="1" applyBorder="1" applyAlignment="1">
      <alignment horizontal="center"/>
    </xf>
    <xf numFmtId="0" fontId="35" fillId="2" borderId="10" xfId="0" applyFont="1" applyFill="1" applyBorder="1" applyAlignment="1">
      <alignment horizontal="center"/>
    </xf>
    <xf numFmtId="170" fontId="35" fillId="0" borderId="1" xfId="0" applyNumberFormat="1" applyFont="1" applyBorder="1" applyAlignment="1">
      <alignment horizontal="center" wrapText="1"/>
    </xf>
    <xf numFmtId="37" fontId="35" fillId="0" borderId="1" xfId="0" applyNumberFormat="1" applyFont="1" applyBorder="1" applyAlignment="1">
      <alignment horizontal="center"/>
    </xf>
    <xf numFmtId="165" fontId="35" fillId="2" borderId="1" xfId="0" applyNumberFormat="1" applyFont="1" applyFill="1" applyBorder="1" applyAlignment="1">
      <alignment horizontal="center"/>
    </xf>
    <xf numFmtId="37" fontId="35" fillId="2" borderId="1" xfId="0" applyNumberFormat="1" applyFont="1" applyFill="1" applyBorder="1" applyAlignment="1">
      <alignment horizontal="center"/>
    </xf>
    <xf numFmtId="37" fontId="35" fillId="2" borderId="8" xfId="0" applyNumberFormat="1" applyFont="1" applyFill="1" applyBorder="1" applyAlignment="1">
      <alignment horizontal="center"/>
    </xf>
    <xf numFmtId="37" fontId="35" fillId="2" borderId="79" xfId="0" applyNumberFormat="1" applyFont="1" applyFill="1" applyBorder="1" applyAlignment="1">
      <alignment horizontal="center"/>
    </xf>
    <xf numFmtId="37" fontId="35" fillId="2" borderId="0" xfId="0" applyNumberFormat="1" applyFont="1" applyFill="1" applyAlignment="1">
      <alignment horizontal="center"/>
    </xf>
    <xf numFmtId="0" fontId="35" fillId="2" borderId="53" xfId="0" applyFont="1" applyFill="1" applyBorder="1"/>
    <xf numFmtId="0" fontId="35" fillId="5" borderId="53" xfId="0" applyFont="1" applyFill="1" applyBorder="1"/>
    <xf numFmtId="166" fontId="35" fillId="2" borderId="54" xfId="0" applyNumberFormat="1" applyFont="1" applyFill="1" applyBorder="1" applyAlignment="1">
      <alignment horizontal="right"/>
    </xf>
    <xf numFmtId="166" fontId="15" fillId="0" borderId="0" xfId="0" applyNumberFormat="1" applyFont="1" applyAlignment="1">
      <alignment horizontal="center"/>
    </xf>
    <xf numFmtId="0" fontId="35" fillId="7" borderId="55" xfId="0" applyFont="1" applyFill="1" applyBorder="1"/>
    <xf numFmtId="165" fontId="35" fillId="7" borderId="49" xfId="0" applyNumberFormat="1" applyFont="1" applyFill="1" applyBorder="1"/>
    <xf numFmtId="171" fontId="35" fillId="7" borderId="49" xfId="0" applyNumberFormat="1" applyFont="1" applyFill="1" applyBorder="1"/>
    <xf numFmtId="172" fontId="35" fillId="7" borderId="49" xfId="0" applyNumberFormat="1" applyFont="1" applyFill="1" applyBorder="1"/>
    <xf numFmtId="0" fontId="35" fillId="7" borderId="56" xfId="0" applyFont="1" applyFill="1" applyBorder="1"/>
    <xf numFmtId="165" fontId="35" fillId="7" borderId="1" xfId="0" applyNumberFormat="1" applyFont="1" applyFill="1" applyBorder="1" applyAlignment="1">
      <alignment horizontal="center"/>
    </xf>
    <xf numFmtId="0" fontId="35" fillId="0" borderId="0" xfId="0" applyFont="1"/>
    <xf numFmtId="1" fontId="35" fillId="2" borderId="55" xfId="0" applyNumberFormat="1" applyFont="1" applyFill="1" applyBorder="1" applyAlignment="1">
      <alignment horizontal="center"/>
    </xf>
    <xf numFmtId="171" fontId="35" fillId="0" borderId="57" xfId="0" applyNumberFormat="1" applyFont="1" applyBorder="1"/>
    <xf numFmtId="172" fontId="35" fillId="0" borderId="57" xfId="0" applyNumberFormat="1" applyFont="1" applyBorder="1"/>
    <xf numFmtId="0" fontId="35" fillId="0" borderId="58" xfId="0" applyFont="1" applyBorder="1"/>
    <xf numFmtId="165" fontId="35" fillId="0" borderId="0" xfId="0" applyNumberFormat="1" applyFont="1" applyAlignment="1">
      <alignment horizontal="center"/>
    </xf>
    <xf numFmtId="165" fontId="35" fillId="0" borderId="15" xfId="0" applyNumberFormat="1" applyFont="1" applyBorder="1" applyAlignment="1">
      <alignment horizontal="center"/>
    </xf>
    <xf numFmtId="165" fontId="35" fillId="0" borderId="1" xfId="0" applyNumberFormat="1" applyFont="1" applyBorder="1" applyAlignment="1">
      <alignment horizontal="center"/>
    </xf>
    <xf numFmtId="171" fontId="35" fillId="7" borderId="1" xfId="0" applyNumberFormat="1" applyFont="1" applyFill="1" applyBorder="1"/>
    <xf numFmtId="165" fontId="35" fillId="0" borderId="59" xfId="0" applyNumberFormat="1" applyFont="1" applyBorder="1" applyAlignment="1">
      <alignment horizontal="center"/>
    </xf>
    <xf numFmtId="171" fontId="35" fillId="0" borderId="49" xfId="0" applyNumberFormat="1" applyFont="1" applyBorder="1"/>
    <xf numFmtId="172" fontId="35" fillId="0" borderId="49" xfId="0" applyNumberFormat="1" applyFont="1" applyBorder="1" applyAlignment="1">
      <alignment horizontal="right"/>
    </xf>
    <xf numFmtId="0" fontId="15" fillId="0" borderId="0" xfId="0" applyFont="1" applyAlignment="1" applyProtection="1">
      <alignment horizontal="center"/>
      <protection locked="0"/>
    </xf>
    <xf numFmtId="171" fontId="35" fillId="6" borderId="49" xfId="0" applyNumberFormat="1" applyFont="1" applyFill="1" applyBorder="1"/>
    <xf numFmtId="172" fontId="35" fillId="6" borderId="57" xfId="0" applyNumberFormat="1" applyFont="1" applyFill="1" applyBorder="1"/>
    <xf numFmtId="172" fontId="35" fillId="6" borderId="61" xfId="0" applyNumberFormat="1" applyFont="1" applyFill="1" applyBorder="1"/>
    <xf numFmtId="0" fontId="35" fillId="6" borderId="62" xfId="0" applyFont="1" applyFill="1" applyBorder="1"/>
    <xf numFmtId="0" fontId="35" fillId="14" borderId="0" xfId="0" applyFont="1" applyFill="1" applyAlignment="1">
      <alignment horizontal="center"/>
    </xf>
    <xf numFmtId="165" fontId="35" fillId="2" borderId="63" xfId="0" applyNumberFormat="1" applyFont="1" applyFill="1" applyBorder="1" applyAlignment="1">
      <alignment horizontal="center"/>
    </xf>
    <xf numFmtId="171" fontId="35" fillId="0" borderId="59" xfId="0" applyNumberFormat="1" applyFont="1" applyBorder="1"/>
    <xf numFmtId="165" fontId="35" fillId="6" borderId="49" xfId="0" applyNumberFormat="1" applyFont="1" applyFill="1" applyBorder="1"/>
    <xf numFmtId="172" fontId="35" fillId="6" borderId="49" xfId="0" applyNumberFormat="1" applyFont="1" applyFill="1" applyBorder="1"/>
    <xf numFmtId="0" fontId="35" fillId="6" borderId="49" xfId="0" applyFont="1" applyFill="1" applyBorder="1" applyAlignment="1">
      <alignment horizontal="center"/>
    </xf>
    <xf numFmtId="2" fontId="35" fillId="6" borderId="0" xfId="0" applyNumberFormat="1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1" fontId="35" fillId="0" borderId="49" xfId="0" applyNumberFormat="1" applyFont="1" applyBorder="1"/>
    <xf numFmtId="2" fontId="35" fillId="0" borderId="49" xfId="0" applyNumberFormat="1" applyFont="1" applyBorder="1"/>
    <xf numFmtId="2" fontId="35" fillId="0" borderId="64" xfId="0" applyNumberFormat="1" applyFont="1" applyBorder="1"/>
    <xf numFmtId="2" fontId="35" fillId="0" borderId="18" xfId="0" applyNumberFormat="1" applyFont="1" applyBorder="1"/>
    <xf numFmtId="1" fontId="35" fillId="2" borderId="65" xfId="0" applyNumberFormat="1" applyFont="1" applyFill="1" applyBorder="1" applyAlignment="1">
      <alignment horizontal="center"/>
    </xf>
    <xf numFmtId="165" fontId="35" fillId="0" borderId="65" xfId="0" applyNumberFormat="1" applyFont="1" applyBorder="1" applyAlignment="1">
      <alignment horizontal="center"/>
    </xf>
    <xf numFmtId="1" fontId="35" fillId="2" borderId="66" xfId="0" applyNumberFormat="1" applyFont="1" applyFill="1" applyBorder="1" applyAlignment="1">
      <alignment horizontal="center"/>
    </xf>
    <xf numFmtId="2" fontId="35" fillId="2" borderId="67" xfId="0" applyNumberFormat="1" applyFont="1" applyFill="1" applyBorder="1" applyAlignment="1">
      <alignment horizontal="center"/>
    </xf>
    <xf numFmtId="1" fontId="35" fillId="0" borderId="68" xfId="0" applyNumberFormat="1" applyFont="1" applyBorder="1" applyAlignment="1">
      <alignment horizontal="center"/>
    </xf>
    <xf numFmtId="165" fontId="15" fillId="6" borderId="69" xfId="0" applyNumberFormat="1" applyFont="1" applyFill="1" applyBorder="1" applyAlignment="1">
      <alignment horizontal="center"/>
    </xf>
    <xf numFmtId="2" fontId="15" fillId="6" borderId="72" xfId="0" applyNumberFormat="1" applyFont="1" applyFill="1" applyBorder="1" applyAlignment="1">
      <alignment horizontal="center"/>
    </xf>
    <xf numFmtId="2" fontId="35" fillId="0" borderId="73" xfId="0" applyNumberFormat="1" applyFont="1" applyBorder="1" applyAlignment="1">
      <alignment horizontal="center"/>
    </xf>
    <xf numFmtId="166" fontId="35" fillId="0" borderId="99" xfId="0" applyNumberFormat="1" applyFont="1" applyBorder="1"/>
    <xf numFmtId="166" fontId="35" fillId="0" borderId="72" xfId="0" applyNumberFormat="1" applyFont="1" applyBorder="1"/>
    <xf numFmtId="2" fontId="35" fillId="0" borderId="73" xfId="0" applyNumberFormat="1" applyFont="1" applyBorder="1"/>
    <xf numFmtId="2" fontId="15" fillId="0" borderId="72" xfId="0" applyNumberFormat="1" applyFont="1" applyBorder="1" applyAlignment="1">
      <alignment horizontal="center"/>
    </xf>
    <xf numFmtId="0" fontId="35" fillId="0" borderId="74" xfId="0" applyFont="1" applyBorder="1"/>
    <xf numFmtId="165" fontId="15" fillId="0" borderId="70" xfId="0" applyNumberFormat="1" applyFont="1" applyBorder="1" applyAlignment="1">
      <alignment horizontal="center"/>
    </xf>
    <xf numFmtId="2" fontId="35" fillId="0" borderId="71" xfId="0" applyNumberFormat="1" applyFont="1" applyBorder="1" applyAlignment="1">
      <alignment horizontal="center"/>
    </xf>
    <xf numFmtId="2" fontId="15" fillId="9" borderId="72" xfId="0" applyNumberFormat="1" applyFont="1" applyFill="1" applyBorder="1" applyAlignment="1">
      <alignment horizontal="center"/>
    </xf>
    <xf numFmtId="0" fontId="15" fillId="7" borderId="0" xfId="0" applyFont="1" applyFill="1" applyAlignment="1" applyProtection="1">
      <alignment horizontal="center"/>
      <protection locked="0"/>
    </xf>
    <xf numFmtId="165" fontId="35" fillId="7" borderId="15" xfId="0" applyNumberFormat="1" applyFont="1" applyFill="1" applyBorder="1" applyAlignment="1">
      <alignment horizontal="center"/>
    </xf>
    <xf numFmtId="165" fontId="35" fillId="7" borderId="59" xfId="0" applyNumberFormat="1" applyFont="1" applyFill="1" applyBorder="1" applyAlignment="1">
      <alignment horizontal="center"/>
    </xf>
    <xf numFmtId="172" fontId="35" fillId="7" borderId="49" xfId="0" applyNumberFormat="1" applyFont="1" applyFill="1" applyBorder="1" applyAlignment="1">
      <alignment horizontal="right"/>
    </xf>
    <xf numFmtId="0" fontId="35" fillId="0" borderId="0" xfId="0" applyFont="1" applyAlignment="1" applyProtection="1">
      <alignment horizontal="center"/>
      <protection locked="0"/>
    </xf>
    <xf numFmtId="0" fontId="35" fillId="14" borderId="55" xfId="0" applyFont="1" applyFill="1" applyBorder="1"/>
    <xf numFmtId="165" fontId="35" fillId="14" borderId="49" xfId="0" applyNumberFormat="1" applyFont="1" applyFill="1" applyBorder="1"/>
    <xf numFmtId="171" fontId="35" fillId="14" borderId="49" xfId="0" applyNumberFormat="1" applyFont="1" applyFill="1" applyBorder="1"/>
    <xf numFmtId="172" fontId="35" fillId="14" borderId="49" xfId="0" applyNumberFormat="1" applyFont="1" applyFill="1" applyBorder="1"/>
    <xf numFmtId="0" fontId="35" fillId="14" borderId="56" xfId="0" applyFont="1" applyFill="1" applyBorder="1"/>
    <xf numFmtId="165" fontId="35" fillId="14" borderId="1" xfId="0" applyNumberFormat="1" applyFont="1" applyFill="1" applyBorder="1" applyAlignment="1">
      <alignment horizontal="center"/>
    </xf>
    <xf numFmtId="0" fontId="35" fillId="7" borderId="49" xfId="0" applyFont="1" applyFill="1" applyBorder="1" applyAlignment="1">
      <alignment horizontal="center"/>
    </xf>
    <xf numFmtId="170" fontId="35" fillId="2" borderId="0" xfId="0" applyNumberFormat="1" applyFont="1" applyFill="1" applyAlignment="1">
      <alignment horizontal="center"/>
    </xf>
    <xf numFmtId="172" fontId="35" fillId="0" borderId="64" xfId="0" applyNumberFormat="1" applyFont="1" applyBorder="1" applyAlignment="1">
      <alignment horizontal="right"/>
    </xf>
    <xf numFmtId="172" fontId="35" fillId="7" borderId="64" xfId="0" applyNumberFormat="1" applyFont="1" applyFill="1" applyBorder="1" applyAlignment="1">
      <alignment horizontal="right"/>
    </xf>
    <xf numFmtId="165" fontId="35" fillId="0" borderId="79" xfId="0" applyNumberFormat="1" applyFont="1" applyBorder="1" applyAlignment="1">
      <alignment horizontal="center"/>
    </xf>
    <xf numFmtId="165" fontId="35" fillId="7" borderId="79" xfId="0" applyNumberFormat="1" applyFont="1" applyFill="1" applyBorder="1" applyAlignment="1">
      <alignment horizontal="center"/>
    </xf>
    <xf numFmtId="166" fontId="38" fillId="2" borderId="54" xfId="0" applyNumberFormat="1" applyFont="1" applyFill="1" applyBorder="1" applyAlignment="1">
      <alignment horizontal="right"/>
    </xf>
    <xf numFmtId="165" fontId="30" fillId="0" borderId="40" xfId="0" applyNumberFormat="1" applyFont="1" applyBorder="1" applyAlignment="1">
      <alignment horizontal="center"/>
    </xf>
    <xf numFmtId="165" fontId="38" fillId="0" borderId="85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5" fontId="38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30" fillId="2" borderId="8" xfId="0" applyFont="1" applyFill="1" applyBorder="1" applyAlignment="1">
      <alignment horizontal="right"/>
    </xf>
    <xf numFmtId="166" fontId="30" fillId="2" borderId="15" xfId="0" applyNumberFormat="1" applyFont="1" applyFill="1" applyBorder="1"/>
    <xf numFmtId="166" fontId="30" fillId="2" borderId="50" xfId="0" applyNumberFormat="1" applyFont="1" applyFill="1" applyBorder="1"/>
    <xf numFmtId="0" fontId="38" fillId="2" borderId="1" xfId="0" applyFont="1" applyFill="1" applyBorder="1" applyAlignment="1">
      <alignment horizontal="right"/>
    </xf>
    <xf numFmtId="0" fontId="38" fillId="0" borderId="74" xfId="0" applyFont="1" applyBorder="1"/>
    <xf numFmtId="2" fontId="40" fillId="0" borderId="72" xfId="0" applyNumberFormat="1" applyFont="1" applyBorder="1" applyAlignment="1">
      <alignment horizontal="center"/>
    </xf>
    <xf numFmtId="2" fontId="38" fillId="0" borderId="73" xfId="0" applyNumberFormat="1" applyFont="1" applyBorder="1"/>
    <xf numFmtId="166" fontId="38" fillId="0" borderId="72" xfId="0" applyNumberFormat="1" applyFont="1" applyBorder="1"/>
    <xf numFmtId="166" fontId="38" fillId="0" borderId="99" xfId="0" applyNumberFormat="1" applyFont="1" applyBorder="1"/>
    <xf numFmtId="2" fontId="38" fillId="0" borderId="73" xfId="0" applyNumberFormat="1" applyFont="1" applyBorder="1" applyAlignment="1">
      <alignment horizontal="center"/>
    </xf>
    <xf numFmtId="2" fontId="40" fillId="9" borderId="72" xfId="0" applyNumberFormat="1" applyFont="1" applyFill="1" applyBorder="1" applyAlignment="1">
      <alignment horizontal="center"/>
    </xf>
    <xf numFmtId="2" fontId="41" fillId="0" borderId="71" xfId="0" applyNumberFormat="1" applyFont="1" applyBorder="1" applyAlignment="1">
      <alignment horizontal="center"/>
    </xf>
    <xf numFmtId="165" fontId="40" fillId="0" borderId="70" xfId="0" applyNumberFormat="1" applyFont="1" applyBorder="1" applyAlignment="1">
      <alignment horizontal="center"/>
    </xf>
    <xf numFmtId="165" fontId="40" fillId="6" borderId="69" xfId="0" applyNumberFormat="1" applyFont="1" applyFill="1" applyBorder="1" applyAlignment="1">
      <alignment horizontal="center"/>
    </xf>
    <xf numFmtId="1" fontId="38" fillId="0" borderId="68" xfId="0" applyNumberFormat="1" applyFont="1" applyBorder="1" applyAlignment="1">
      <alignment horizontal="center"/>
    </xf>
    <xf numFmtId="2" fontId="38" fillId="2" borderId="67" xfId="0" applyNumberFormat="1" applyFont="1" applyFill="1" applyBorder="1" applyAlignment="1">
      <alignment horizontal="center"/>
    </xf>
    <xf numFmtId="1" fontId="38" fillId="2" borderId="66" xfId="0" applyNumberFormat="1" applyFont="1" applyFill="1" applyBorder="1" applyAlignment="1">
      <alignment horizontal="center"/>
    </xf>
    <xf numFmtId="165" fontId="38" fillId="0" borderId="65" xfId="0" applyNumberFormat="1" applyFont="1" applyBorder="1" applyAlignment="1">
      <alignment horizontal="center"/>
    </xf>
    <xf numFmtId="1" fontId="38" fillId="2" borderId="65" xfId="0" applyNumberFormat="1" applyFont="1" applyFill="1" applyBorder="1" applyAlignment="1">
      <alignment horizontal="center"/>
    </xf>
    <xf numFmtId="2" fontId="38" fillId="0" borderId="18" xfId="0" applyNumberFormat="1" applyFont="1" applyBorder="1"/>
    <xf numFmtId="2" fontId="38" fillId="0" borderId="64" xfId="0" applyNumberFormat="1" applyFont="1" applyBorder="1"/>
    <xf numFmtId="2" fontId="38" fillId="0" borderId="49" xfId="0" applyNumberFormat="1" applyFont="1" applyBorder="1"/>
    <xf numFmtId="1" fontId="38" fillId="0" borderId="49" xfId="0" applyNumberFormat="1" applyFont="1" applyBorder="1"/>
    <xf numFmtId="0" fontId="38" fillId="0" borderId="0" xfId="0" applyFont="1" applyAlignment="1">
      <alignment horizontal="center"/>
    </xf>
    <xf numFmtId="0" fontId="38" fillId="6" borderId="49" xfId="0" applyFont="1" applyFill="1" applyBorder="1" applyAlignment="1">
      <alignment horizontal="center"/>
    </xf>
    <xf numFmtId="172" fontId="38" fillId="6" borderId="49" xfId="0" applyNumberFormat="1" applyFont="1" applyFill="1" applyBorder="1"/>
    <xf numFmtId="165" fontId="38" fillId="6" borderId="49" xfId="0" applyNumberFormat="1" applyFont="1" applyFill="1" applyBorder="1"/>
    <xf numFmtId="171" fontId="38" fillId="0" borderId="59" xfId="0" applyNumberFormat="1" applyFont="1" applyBorder="1"/>
    <xf numFmtId="165" fontId="38" fillId="2" borderId="63" xfId="0" applyNumberFormat="1" applyFont="1" applyFill="1" applyBorder="1" applyAlignment="1">
      <alignment horizontal="center"/>
    </xf>
    <xf numFmtId="0" fontId="38" fillId="14" borderId="0" xfId="0" applyFont="1" applyFill="1" applyAlignment="1">
      <alignment horizontal="center"/>
    </xf>
    <xf numFmtId="0" fontId="38" fillId="6" borderId="62" xfId="0" applyFont="1" applyFill="1" applyBorder="1"/>
    <xf numFmtId="172" fontId="38" fillId="6" borderId="61" xfId="0" applyNumberFormat="1" applyFont="1" applyFill="1" applyBorder="1"/>
    <xf numFmtId="172" fontId="38" fillId="6" borderId="57" xfId="0" applyNumberFormat="1" applyFont="1" applyFill="1" applyBorder="1"/>
    <xf numFmtId="171" fontId="38" fillId="6" borderId="49" xfId="0" applyNumberFormat="1" applyFont="1" applyFill="1" applyBorder="1"/>
    <xf numFmtId="0" fontId="40" fillId="0" borderId="0" xfId="0" applyFont="1" applyAlignment="1" applyProtection="1">
      <alignment horizontal="center"/>
      <protection locked="0"/>
    </xf>
    <xf numFmtId="172" fontId="38" fillId="0" borderId="57" xfId="0" applyNumberFormat="1" applyFont="1" applyBorder="1" applyAlignment="1">
      <alignment horizontal="right"/>
    </xf>
    <xf numFmtId="165" fontId="38" fillId="0" borderId="102" xfId="0" applyNumberFormat="1" applyFont="1" applyBorder="1" applyAlignment="1">
      <alignment horizontal="center"/>
    </xf>
    <xf numFmtId="171" fontId="38" fillId="7" borderId="1" xfId="0" applyNumberFormat="1" applyFont="1" applyFill="1" applyBorder="1"/>
    <xf numFmtId="165" fontId="38" fillId="0" borderId="15" xfId="0" applyNumberFormat="1" applyFont="1" applyBorder="1" applyAlignment="1">
      <alignment horizontal="center"/>
    </xf>
    <xf numFmtId="0" fontId="38" fillId="0" borderId="58" xfId="0" applyFont="1" applyBorder="1"/>
    <xf numFmtId="172" fontId="38" fillId="0" borderId="57" xfId="0" applyNumberFormat="1" applyFont="1" applyBorder="1"/>
    <xf numFmtId="171" fontId="38" fillId="0" borderId="57" xfId="0" applyNumberFormat="1" applyFont="1" applyBorder="1"/>
    <xf numFmtId="1" fontId="38" fillId="2" borderId="55" xfId="0" applyNumberFormat="1" applyFont="1" applyFill="1" applyBorder="1" applyAlignment="1">
      <alignment horizontal="center"/>
    </xf>
    <xf numFmtId="0" fontId="38" fillId="0" borderId="0" xfId="0" applyFont="1"/>
    <xf numFmtId="165" fontId="38" fillId="7" borderId="1" xfId="0" applyNumberFormat="1" applyFont="1" applyFill="1" applyBorder="1" applyAlignment="1">
      <alignment horizontal="center"/>
    </xf>
    <xf numFmtId="0" fontId="38" fillId="7" borderId="56" xfId="0" applyFont="1" applyFill="1" applyBorder="1"/>
    <xf numFmtId="172" fontId="38" fillId="7" borderId="49" xfId="0" applyNumberFormat="1" applyFont="1" applyFill="1" applyBorder="1"/>
    <xf numFmtId="171" fontId="38" fillId="7" borderId="49" xfId="0" applyNumberFormat="1" applyFont="1" applyFill="1" applyBorder="1"/>
    <xf numFmtId="165" fontId="38" fillId="7" borderId="49" xfId="0" applyNumberFormat="1" applyFont="1" applyFill="1" applyBorder="1"/>
    <xf numFmtId="0" fontId="38" fillId="7" borderId="55" xfId="0" applyFont="1" applyFill="1" applyBorder="1"/>
    <xf numFmtId="166" fontId="40" fillId="0" borderId="0" xfId="0" applyNumberFormat="1" applyFont="1" applyAlignment="1">
      <alignment horizontal="center"/>
    </xf>
    <xf numFmtId="0" fontId="38" fillId="5" borderId="53" xfId="0" applyFont="1" applyFill="1" applyBorder="1"/>
    <xf numFmtId="0" fontId="38" fillId="2" borderId="53" xfId="0" applyFont="1" applyFill="1" applyBorder="1"/>
    <xf numFmtId="37" fontId="38" fillId="2" borderId="0" xfId="0" applyNumberFormat="1" applyFont="1" applyFill="1" applyAlignment="1">
      <alignment horizontal="center"/>
    </xf>
    <xf numFmtId="37" fontId="38" fillId="2" borderId="79" xfId="0" applyNumberFormat="1" applyFont="1" applyFill="1" applyBorder="1" applyAlignment="1">
      <alignment horizontal="center"/>
    </xf>
    <xf numFmtId="37" fontId="38" fillId="2" borderId="8" xfId="0" applyNumberFormat="1" applyFont="1" applyFill="1" applyBorder="1" applyAlignment="1">
      <alignment horizontal="center"/>
    </xf>
    <xf numFmtId="37" fontId="38" fillId="2" borderId="1" xfId="0" applyNumberFormat="1" applyFont="1" applyFill="1" applyBorder="1" applyAlignment="1">
      <alignment horizontal="center"/>
    </xf>
    <xf numFmtId="165" fontId="38" fillId="2" borderId="1" xfId="0" applyNumberFormat="1" applyFont="1" applyFill="1" applyBorder="1" applyAlignment="1">
      <alignment horizontal="center"/>
    </xf>
    <xf numFmtId="37" fontId="38" fillId="0" borderId="1" xfId="0" applyNumberFormat="1" applyFont="1" applyBorder="1" applyAlignment="1">
      <alignment horizontal="center"/>
    </xf>
    <xf numFmtId="170" fontId="38" fillId="0" borderId="1" xfId="0" applyNumberFormat="1" applyFont="1" applyBorder="1" applyAlignment="1">
      <alignment horizontal="center" wrapText="1"/>
    </xf>
    <xf numFmtId="0" fontId="42" fillId="7" borderId="8" xfId="0" applyFont="1" applyFill="1" applyBorder="1" applyAlignment="1">
      <alignment horizontal="center"/>
    </xf>
    <xf numFmtId="0" fontId="38" fillId="2" borderId="10" xfId="0" applyFont="1" applyFill="1" applyBorder="1" applyAlignment="1">
      <alignment horizontal="center"/>
    </xf>
    <xf numFmtId="0" fontId="38" fillId="7" borderId="8" xfId="0" applyFont="1" applyFill="1" applyBorder="1" applyAlignment="1">
      <alignment horizontal="center"/>
    </xf>
    <xf numFmtId="0" fontId="38" fillId="4" borderId="52" xfId="0" applyFont="1" applyFill="1" applyBorder="1" applyAlignment="1">
      <alignment horizontal="center"/>
    </xf>
    <xf numFmtId="0" fontId="38" fillId="0" borderId="51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8" fillId="13" borderId="9" xfId="0" applyFont="1" applyFill="1" applyBorder="1" applyAlignment="1">
      <alignment horizontal="center"/>
    </xf>
    <xf numFmtId="0" fontId="38" fillId="13" borderId="1" xfId="0" applyFont="1" applyFill="1" applyBorder="1" applyAlignment="1">
      <alignment horizontal="center"/>
    </xf>
    <xf numFmtId="0" fontId="38" fillId="13" borderId="50" xfId="0" applyFont="1" applyFill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0" fontId="38" fillId="2" borderId="50" xfId="0" applyFont="1" applyFill="1" applyBorder="1" applyAlignment="1">
      <alignment horizontal="center"/>
    </xf>
    <xf numFmtId="0" fontId="40" fillId="0" borderId="0" xfId="0" applyFont="1"/>
    <xf numFmtId="43" fontId="43" fillId="2" borderId="1" xfId="0" applyNumberFormat="1" applyFont="1" applyFill="1" applyBorder="1" applyAlignment="1">
      <alignment horizontal="center" wrapText="1"/>
    </xf>
    <xf numFmtId="1" fontId="38" fillId="2" borderId="1" xfId="0" applyNumberFormat="1" applyFont="1" applyFill="1" applyBorder="1" applyAlignment="1">
      <alignment horizontal="center"/>
    </xf>
    <xf numFmtId="166" fontId="38" fillId="2" borderId="1" xfId="0" applyNumberFormat="1" applyFont="1" applyFill="1" applyBorder="1"/>
    <xf numFmtId="0" fontId="38" fillId="2" borderId="7" xfId="0" applyFont="1" applyFill="1" applyBorder="1" applyAlignment="1">
      <alignment horizontal="right"/>
    </xf>
    <xf numFmtId="0" fontId="42" fillId="2" borderId="1" xfId="0" applyFont="1" applyFill="1" applyBorder="1" applyAlignment="1">
      <alignment horizontal="center"/>
    </xf>
    <xf numFmtId="0" fontId="38" fillId="7" borderId="1" xfId="0" applyFont="1" applyFill="1" applyBorder="1" applyAlignment="1" applyProtection="1">
      <alignment horizontal="center" wrapText="1"/>
      <protection locked="0"/>
    </xf>
    <xf numFmtId="0" fontId="40" fillId="0" borderId="0" xfId="0" applyFont="1" applyAlignment="1">
      <alignment horizontal="center"/>
    </xf>
    <xf numFmtId="14" fontId="44" fillId="0" borderId="84" xfId="0" applyNumberFormat="1" applyFont="1" applyBorder="1" applyAlignment="1">
      <alignment horizontal="center"/>
    </xf>
    <xf numFmtId="2" fontId="40" fillId="9" borderId="0" xfId="0" applyNumberFormat="1" applyFont="1" applyFill="1" applyAlignment="1">
      <alignment horizontal="center"/>
    </xf>
    <xf numFmtId="0" fontId="15" fillId="2" borderId="0" xfId="0" applyFont="1" applyFill="1"/>
    <xf numFmtId="0" fontId="35" fillId="2" borderId="8" xfId="0" applyFont="1" applyFill="1" applyBorder="1" applyAlignment="1">
      <alignment horizontal="center"/>
    </xf>
    <xf numFmtId="0" fontId="35" fillId="2" borderId="9" xfId="0" applyFont="1" applyFill="1" applyBorder="1" applyAlignment="1">
      <alignment horizontal="center"/>
    </xf>
    <xf numFmtId="0" fontId="35" fillId="2" borderId="51" xfId="0" applyFont="1" applyFill="1" applyBorder="1" applyAlignment="1">
      <alignment horizontal="center"/>
    </xf>
    <xf numFmtId="0" fontId="35" fillId="2" borderId="52" xfId="0" applyFont="1" applyFill="1" applyBorder="1" applyAlignment="1">
      <alignment horizontal="center"/>
    </xf>
    <xf numFmtId="170" fontId="35" fillId="2" borderId="1" xfId="0" applyNumberFormat="1" applyFont="1" applyFill="1" applyBorder="1" applyAlignment="1">
      <alignment horizontal="center" wrapText="1"/>
    </xf>
    <xf numFmtId="166" fontId="15" fillId="2" borderId="0" xfId="0" applyNumberFormat="1" applyFont="1" applyFill="1" applyAlignment="1">
      <alignment horizontal="center"/>
    </xf>
    <xf numFmtId="0" fontId="35" fillId="2" borderId="55" xfId="0" applyFont="1" applyFill="1" applyBorder="1"/>
    <xf numFmtId="165" fontId="35" fillId="2" borderId="49" xfId="0" applyNumberFormat="1" applyFont="1" applyFill="1" applyBorder="1"/>
    <xf numFmtId="171" fontId="35" fillId="2" borderId="49" xfId="0" applyNumberFormat="1" applyFont="1" applyFill="1" applyBorder="1"/>
    <xf numFmtId="172" fontId="35" fillId="2" borderId="49" xfId="0" applyNumberFormat="1" applyFont="1" applyFill="1" applyBorder="1"/>
    <xf numFmtId="0" fontId="35" fillId="2" borderId="56" xfId="0" applyFont="1" applyFill="1" applyBorder="1"/>
    <xf numFmtId="0" fontId="35" fillId="2" borderId="0" xfId="0" applyFont="1" applyFill="1"/>
    <xf numFmtId="171" fontId="35" fillId="2" borderId="57" xfId="0" applyNumberFormat="1" applyFont="1" applyFill="1" applyBorder="1"/>
    <xf numFmtId="172" fontId="35" fillId="2" borderId="57" xfId="0" applyNumberFormat="1" applyFont="1" applyFill="1" applyBorder="1"/>
    <xf numFmtId="0" fontId="35" fillId="2" borderId="58" xfId="0" applyFont="1" applyFill="1" applyBorder="1"/>
    <xf numFmtId="165" fontId="35" fillId="2" borderId="0" xfId="0" applyNumberFormat="1" applyFont="1" applyFill="1" applyAlignment="1">
      <alignment horizontal="center"/>
    </xf>
    <xf numFmtId="165" fontId="35" fillId="2" borderId="15" xfId="0" applyNumberFormat="1" applyFont="1" applyFill="1" applyBorder="1" applyAlignment="1">
      <alignment horizontal="center"/>
    </xf>
    <xf numFmtId="171" fontId="35" fillId="2" borderId="1" xfId="0" applyNumberFormat="1" applyFont="1" applyFill="1" applyBorder="1"/>
    <xf numFmtId="165" fontId="35" fillId="2" borderId="59" xfId="0" applyNumberFormat="1" applyFont="1" applyFill="1" applyBorder="1" applyAlignment="1">
      <alignment horizontal="center"/>
    </xf>
    <xf numFmtId="172" fontId="35" fillId="2" borderId="49" xfId="0" applyNumberFormat="1" applyFont="1" applyFill="1" applyBorder="1" applyAlignment="1">
      <alignment horizontal="right"/>
    </xf>
    <xf numFmtId="172" fontId="35" fillId="2" borderId="64" xfId="0" applyNumberFormat="1" applyFont="1" applyFill="1" applyBorder="1" applyAlignment="1">
      <alignment horizontal="right"/>
    </xf>
    <xf numFmtId="165" fontId="35" fillId="2" borderId="79" xfId="0" applyNumberFormat="1" applyFont="1" applyFill="1" applyBorder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172" fontId="35" fillId="2" borderId="61" xfId="0" applyNumberFormat="1" applyFont="1" applyFill="1" applyBorder="1"/>
    <xf numFmtId="0" fontId="35" fillId="2" borderId="62" xfId="0" applyFont="1" applyFill="1" applyBorder="1"/>
    <xf numFmtId="0" fontId="35" fillId="2" borderId="0" xfId="0" applyFont="1" applyFill="1" applyAlignment="1">
      <alignment horizontal="center"/>
    </xf>
    <xf numFmtId="171" fontId="35" fillId="2" borderId="59" xfId="0" applyNumberFormat="1" applyFont="1" applyFill="1" applyBorder="1"/>
    <xf numFmtId="0" fontId="35" fillId="2" borderId="49" xfId="0" applyFont="1" applyFill="1" applyBorder="1" applyAlignment="1">
      <alignment horizontal="center"/>
    </xf>
    <xf numFmtId="2" fontId="35" fillId="2" borderId="0" xfId="0" applyNumberFormat="1" applyFont="1" applyFill="1" applyAlignment="1">
      <alignment horizontal="center"/>
    </xf>
    <xf numFmtId="1" fontId="35" fillId="2" borderId="49" xfId="0" applyNumberFormat="1" applyFont="1" applyFill="1" applyBorder="1"/>
    <xf numFmtId="2" fontId="35" fillId="2" borderId="49" xfId="0" applyNumberFormat="1" applyFont="1" applyFill="1" applyBorder="1"/>
    <xf numFmtId="2" fontId="35" fillId="2" borderId="64" xfId="0" applyNumberFormat="1" applyFont="1" applyFill="1" applyBorder="1"/>
    <xf numFmtId="2" fontId="35" fillId="2" borderId="18" xfId="0" applyNumberFormat="1" applyFont="1" applyFill="1" applyBorder="1"/>
    <xf numFmtId="165" fontId="35" fillId="2" borderId="65" xfId="0" applyNumberFormat="1" applyFont="1" applyFill="1" applyBorder="1" applyAlignment="1">
      <alignment horizontal="center"/>
    </xf>
    <xf numFmtId="1" fontId="35" fillId="2" borderId="68" xfId="0" applyNumberFormat="1" applyFont="1" applyFill="1" applyBorder="1" applyAlignment="1">
      <alignment horizontal="center"/>
    </xf>
    <xf numFmtId="165" fontId="15" fillId="2" borderId="69" xfId="0" applyNumberFormat="1" applyFont="1" applyFill="1" applyBorder="1" applyAlignment="1">
      <alignment horizontal="center"/>
    </xf>
    <xf numFmtId="165" fontId="15" fillId="2" borderId="70" xfId="0" applyNumberFormat="1" applyFont="1" applyFill="1" applyBorder="1" applyAlignment="1">
      <alignment horizontal="center"/>
    </xf>
    <xf numFmtId="2" fontId="15" fillId="2" borderId="72" xfId="0" applyNumberFormat="1" applyFont="1" applyFill="1" applyBorder="1" applyAlignment="1">
      <alignment horizontal="center"/>
    </xf>
    <xf numFmtId="2" fontId="35" fillId="2" borderId="7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6" fontId="35" fillId="2" borderId="99" xfId="0" applyNumberFormat="1" applyFont="1" applyFill="1" applyBorder="1"/>
    <xf numFmtId="166" fontId="35" fillId="2" borderId="72" xfId="0" applyNumberFormat="1" applyFont="1" applyFill="1" applyBorder="1"/>
    <xf numFmtId="2" fontId="35" fillId="2" borderId="73" xfId="0" applyNumberFormat="1" applyFont="1" applyFill="1" applyBorder="1"/>
    <xf numFmtId="0" fontId="35" fillId="2" borderId="74" xfId="0" applyFont="1" applyFill="1" applyBorder="1"/>
    <xf numFmtId="165" fontId="12" fillId="7" borderId="63" xfId="0" applyNumberFormat="1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wrapText="1"/>
      <protection locked="0"/>
    </xf>
    <xf numFmtId="0" fontId="26" fillId="0" borderId="7" xfId="0" applyFont="1" applyBorder="1" applyAlignment="1" applyProtection="1">
      <alignment horizontal="center"/>
      <protection locked="0"/>
    </xf>
    <xf numFmtId="0" fontId="26" fillId="0" borderId="15" xfId="0" applyFont="1" applyBorder="1" applyAlignment="1" applyProtection="1">
      <alignment horizontal="center" wrapText="1"/>
      <protection locked="0"/>
    </xf>
    <xf numFmtId="166" fontId="12" fillId="0" borderId="95" xfId="0" applyNumberFormat="1" applyFont="1" applyBorder="1" applyAlignment="1" applyProtection="1">
      <alignment wrapText="1"/>
      <protection locked="0"/>
    </xf>
    <xf numFmtId="166" fontId="30" fillId="0" borderId="74" xfId="0" applyNumberFormat="1" applyFont="1" applyBorder="1"/>
    <xf numFmtId="0" fontId="45" fillId="0" borderId="0" xfId="0" applyFont="1"/>
    <xf numFmtId="14" fontId="44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14" fontId="42" fillId="2" borderId="49" xfId="0" applyNumberFormat="1" applyFont="1" applyFill="1" applyBorder="1" applyAlignment="1">
      <alignment horizontal="center"/>
    </xf>
    <xf numFmtId="14" fontId="42" fillId="0" borderId="49" xfId="0" applyNumberFormat="1" applyFont="1" applyBorder="1" applyAlignment="1">
      <alignment horizontal="center"/>
    </xf>
    <xf numFmtId="14" fontId="44" fillId="2" borderId="49" xfId="0" applyNumberFormat="1" applyFont="1" applyFill="1" applyBorder="1" applyAlignment="1">
      <alignment horizontal="center"/>
    </xf>
    <xf numFmtId="14" fontId="44" fillId="0" borderId="49" xfId="0" applyNumberFormat="1" applyFont="1" applyBorder="1" applyAlignment="1">
      <alignment horizontal="center"/>
    </xf>
    <xf numFmtId="0" fontId="47" fillId="0" borderId="0" xfId="0" applyFont="1" applyAlignment="1">
      <alignment horizontal="center"/>
    </xf>
    <xf numFmtId="14" fontId="39" fillId="7" borderId="0" xfId="0" applyNumberFormat="1" applyFont="1" applyFill="1" applyAlignment="1">
      <alignment horizontal="center"/>
    </xf>
    <xf numFmtId="0" fontId="38" fillId="7" borderId="1" xfId="0" applyFont="1" applyFill="1" applyBorder="1" applyAlignment="1">
      <alignment horizontal="right"/>
    </xf>
    <xf numFmtId="166" fontId="38" fillId="7" borderId="1" xfId="0" applyNumberFormat="1" applyFont="1" applyFill="1" applyBorder="1"/>
    <xf numFmtId="1" fontId="38" fillId="7" borderId="1" xfId="0" applyNumberFormat="1" applyFont="1" applyFill="1" applyBorder="1" applyAlignment="1">
      <alignment horizontal="center"/>
    </xf>
    <xf numFmtId="43" fontId="43" fillId="7" borderId="1" xfId="0" applyNumberFormat="1" applyFont="1" applyFill="1" applyBorder="1" applyAlignment="1">
      <alignment horizontal="center" wrapText="1"/>
    </xf>
    <xf numFmtId="0" fontId="40" fillId="7" borderId="0" xfId="0" applyFont="1" applyFill="1"/>
    <xf numFmtId="0" fontId="38" fillId="7" borderId="50" xfId="0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/>
    </xf>
    <xf numFmtId="0" fontId="38" fillId="7" borderId="9" xfId="0" applyFont="1" applyFill="1" applyBorder="1" applyAlignment="1">
      <alignment horizontal="center"/>
    </xf>
    <xf numFmtId="0" fontId="38" fillId="7" borderId="51" xfId="0" applyFont="1" applyFill="1" applyBorder="1" applyAlignment="1">
      <alignment horizontal="center"/>
    </xf>
    <xf numFmtId="0" fontId="38" fillId="7" borderId="52" xfId="0" applyFont="1" applyFill="1" applyBorder="1" applyAlignment="1">
      <alignment horizontal="center"/>
    </xf>
    <xf numFmtId="0" fontId="38" fillId="7" borderId="10" xfId="0" applyFont="1" applyFill="1" applyBorder="1" applyAlignment="1">
      <alignment horizontal="center"/>
    </xf>
    <xf numFmtId="170" fontId="38" fillId="7" borderId="1" xfId="0" applyNumberFormat="1" applyFont="1" applyFill="1" applyBorder="1" applyAlignment="1">
      <alignment horizontal="center" wrapText="1"/>
    </xf>
    <xf numFmtId="37" fontId="38" fillId="7" borderId="1" xfId="0" applyNumberFormat="1" applyFont="1" applyFill="1" applyBorder="1" applyAlignment="1">
      <alignment horizontal="center"/>
    </xf>
    <xf numFmtId="37" fontId="38" fillId="7" borderId="8" xfId="0" applyNumberFormat="1" applyFont="1" applyFill="1" applyBorder="1" applyAlignment="1">
      <alignment horizontal="center"/>
    </xf>
    <xf numFmtId="37" fontId="38" fillId="7" borderId="79" xfId="0" applyNumberFormat="1" applyFont="1" applyFill="1" applyBorder="1" applyAlignment="1">
      <alignment horizontal="center"/>
    </xf>
    <xf numFmtId="37" fontId="38" fillId="7" borderId="0" xfId="0" applyNumberFormat="1" applyFont="1" applyFill="1" applyAlignment="1">
      <alignment horizontal="center"/>
    </xf>
    <xf numFmtId="0" fontId="38" fillId="7" borderId="53" xfId="0" applyFont="1" applyFill="1" applyBorder="1"/>
    <xf numFmtId="166" fontId="38" fillId="7" borderId="54" xfId="0" applyNumberFormat="1" applyFont="1" applyFill="1" applyBorder="1" applyAlignment="1">
      <alignment horizontal="right"/>
    </xf>
    <xf numFmtId="166" fontId="40" fillId="7" borderId="0" xfId="0" applyNumberFormat="1" applyFont="1" applyFill="1" applyAlignment="1">
      <alignment horizontal="center"/>
    </xf>
    <xf numFmtId="0" fontId="38" fillId="7" borderId="0" xfId="0" applyFont="1" applyFill="1"/>
    <xf numFmtId="1" fontId="38" fillId="7" borderId="55" xfId="0" applyNumberFormat="1" applyFont="1" applyFill="1" applyBorder="1" applyAlignment="1">
      <alignment horizontal="center"/>
    </xf>
    <xf numFmtId="171" fontId="38" fillId="7" borderId="57" xfId="0" applyNumberFormat="1" applyFont="1" applyFill="1" applyBorder="1"/>
    <xf numFmtId="172" fontId="38" fillId="7" borderId="57" xfId="0" applyNumberFormat="1" applyFont="1" applyFill="1" applyBorder="1"/>
    <xf numFmtId="0" fontId="38" fillId="7" borderId="58" xfId="0" applyFont="1" applyFill="1" applyBorder="1"/>
    <xf numFmtId="165" fontId="38" fillId="7" borderId="0" xfId="0" applyNumberFormat="1" applyFont="1" applyFill="1" applyAlignment="1">
      <alignment horizontal="center"/>
    </xf>
    <xf numFmtId="165" fontId="38" fillId="7" borderId="15" xfId="0" applyNumberFormat="1" applyFont="1" applyFill="1" applyBorder="1" applyAlignment="1">
      <alignment horizontal="center"/>
    </xf>
    <xf numFmtId="165" fontId="38" fillId="7" borderId="102" xfId="0" applyNumberFormat="1" applyFont="1" applyFill="1" applyBorder="1" applyAlignment="1">
      <alignment horizontal="center"/>
    </xf>
    <xf numFmtId="172" fontId="38" fillId="7" borderId="57" xfId="0" applyNumberFormat="1" applyFont="1" applyFill="1" applyBorder="1" applyAlignment="1">
      <alignment horizontal="right"/>
    </xf>
    <xf numFmtId="165" fontId="38" fillId="7" borderId="85" xfId="0" applyNumberFormat="1" applyFont="1" applyFill="1" applyBorder="1" applyAlignment="1">
      <alignment horizontal="center"/>
    </xf>
    <xf numFmtId="0" fontId="40" fillId="7" borderId="0" xfId="0" applyFont="1" applyFill="1" applyAlignment="1" applyProtection="1">
      <alignment horizontal="center"/>
      <protection locked="0"/>
    </xf>
    <xf numFmtId="172" fontId="38" fillId="7" borderId="61" xfId="0" applyNumberFormat="1" applyFont="1" applyFill="1" applyBorder="1"/>
    <xf numFmtId="0" fontId="38" fillId="7" borderId="62" xfId="0" applyFont="1" applyFill="1" applyBorder="1"/>
    <xf numFmtId="0" fontId="38" fillId="7" borderId="0" xfId="0" applyFont="1" applyFill="1" applyAlignment="1">
      <alignment horizontal="center"/>
    </xf>
    <xf numFmtId="165" fontId="38" fillId="7" borderId="63" xfId="0" applyNumberFormat="1" applyFont="1" applyFill="1" applyBorder="1" applyAlignment="1">
      <alignment horizontal="center"/>
    </xf>
    <xf numFmtId="171" fontId="38" fillId="7" borderId="59" xfId="0" applyNumberFormat="1" applyFont="1" applyFill="1" applyBorder="1"/>
    <xf numFmtId="0" fontId="38" fillId="7" borderId="49" xfId="0" applyFont="1" applyFill="1" applyBorder="1" applyAlignment="1">
      <alignment horizontal="center"/>
    </xf>
    <xf numFmtId="1" fontId="38" fillId="7" borderId="49" xfId="0" applyNumberFormat="1" applyFont="1" applyFill="1" applyBorder="1"/>
    <xf numFmtId="2" fontId="38" fillId="7" borderId="49" xfId="0" applyNumberFormat="1" applyFont="1" applyFill="1" applyBorder="1"/>
    <xf numFmtId="2" fontId="38" fillId="7" borderId="64" xfId="0" applyNumberFormat="1" applyFont="1" applyFill="1" applyBorder="1"/>
    <xf numFmtId="2" fontId="38" fillId="7" borderId="18" xfId="0" applyNumberFormat="1" applyFont="1" applyFill="1" applyBorder="1"/>
    <xf numFmtId="1" fontId="38" fillId="7" borderId="65" xfId="0" applyNumberFormat="1" applyFont="1" applyFill="1" applyBorder="1" applyAlignment="1">
      <alignment horizontal="center"/>
    </xf>
    <xf numFmtId="165" fontId="38" fillId="7" borderId="65" xfId="0" applyNumberFormat="1" applyFont="1" applyFill="1" applyBorder="1" applyAlignment="1">
      <alignment horizontal="center"/>
    </xf>
    <xf numFmtId="1" fontId="38" fillId="7" borderId="66" xfId="0" applyNumberFormat="1" applyFont="1" applyFill="1" applyBorder="1" applyAlignment="1">
      <alignment horizontal="center"/>
    </xf>
    <xf numFmtId="2" fontId="38" fillId="7" borderId="67" xfId="0" applyNumberFormat="1" applyFont="1" applyFill="1" applyBorder="1" applyAlignment="1">
      <alignment horizontal="center"/>
    </xf>
    <xf numFmtId="1" fontId="38" fillId="7" borderId="68" xfId="0" applyNumberFormat="1" applyFont="1" applyFill="1" applyBorder="1" applyAlignment="1">
      <alignment horizontal="center"/>
    </xf>
    <xf numFmtId="165" fontId="40" fillId="7" borderId="69" xfId="0" applyNumberFormat="1" applyFont="1" applyFill="1" applyBorder="1" applyAlignment="1">
      <alignment horizontal="center"/>
    </xf>
    <xf numFmtId="165" fontId="40" fillId="7" borderId="70" xfId="0" applyNumberFormat="1" applyFont="1" applyFill="1" applyBorder="1" applyAlignment="1">
      <alignment horizontal="center"/>
    </xf>
    <xf numFmtId="2" fontId="41" fillId="7" borderId="71" xfId="0" applyNumberFormat="1" applyFont="1" applyFill="1" applyBorder="1" applyAlignment="1">
      <alignment horizontal="center"/>
    </xf>
    <xf numFmtId="2" fontId="40" fillId="7" borderId="72" xfId="0" applyNumberFormat="1" applyFont="1" applyFill="1" applyBorder="1" applyAlignment="1">
      <alignment horizontal="center"/>
    </xf>
    <xf numFmtId="2" fontId="38" fillId="7" borderId="73" xfId="0" applyNumberFormat="1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66" fontId="38" fillId="7" borderId="99" xfId="0" applyNumberFormat="1" applyFont="1" applyFill="1" applyBorder="1"/>
    <xf numFmtId="166" fontId="38" fillId="7" borderId="72" xfId="0" applyNumberFormat="1" applyFont="1" applyFill="1" applyBorder="1"/>
    <xf numFmtId="2" fontId="38" fillId="7" borderId="73" xfId="0" applyNumberFormat="1" applyFont="1" applyFill="1" applyBorder="1"/>
    <xf numFmtId="43" fontId="38" fillId="7" borderId="74" xfId="0" applyNumberFormat="1" applyFont="1" applyFill="1" applyBorder="1"/>
    <xf numFmtId="43" fontId="38" fillId="0" borderId="74" xfId="0" applyNumberFormat="1" applyFont="1" applyBorder="1"/>
    <xf numFmtId="14" fontId="39" fillId="8" borderId="0" xfId="0" applyNumberFormat="1" applyFont="1" applyFill="1" applyAlignment="1">
      <alignment horizontal="center"/>
    </xf>
    <xf numFmtId="0" fontId="38" fillId="8" borderId="1" xfId="0" applyFont="1" applyFill="1" applyBorder="1" applyAlignment="1">
      <alignment horizontal="right"/>
    </xf>
    <xf numFmtId="166" fontId="38" fillId="8" borderId="1" xfId="0" applyNumberFormat="1" applyFont="1" applyFill="1" applyBorder="1"/>
    <xf numFmtId="1" fontId="38" fillId="8" borderId="1" xfId="0" applyNumberFormat="1" applyFont="1" applyFill="1" applyBorder="1" applyAlignment="1">
      <alignment horizontal="center"/>
    </xf>
    <xf numFmtId="43" fontId="43" fillId="8" borderId="1" xfId="0" applyNumberFormat="1" applyFont="1" applyFill="1" applyBorder="1" applyAlignment="1">
      <alignment horizontal="center" wrapText="1"/>
    </xf>
    <xf numFmtId="0" fontId="40" fillId="8" borderId="0" xfId="0" applyFont="1" applyFill="1"/>
    <xf numFmtId="0" fontId="38" fillId="8" borderId="50" xfId="0" applyFont="1" applyFill="1" applyBorder="1" applyAlignment="1">
      <alignment horizontal="center"/>
    </xf>
    <xf numFmtId="0" fontId="38" fillId="8" borderId="1" xfId="0" applyFont="1" applyFill="1" applyBorder="1" applyAlignment="1">
      <alignment horizontal="center"/>
    </xf>
    <xf numFmtId="0" fontId="38" fillId="8" borderId="8" xfId="0" applyFont="1" applyFill="1" applyBorder="1" applyAlignment="1">
      <alignment horizontal="center"/>
    </xf>
    <xf numFmtId="0" fontId="38" fillId="8" borderId="9" xfId="0" applyFont="1" applyFill="1" applyBorder="1" applyAlignment="1">
      <alignment horizontal="center"/>
    </xf>
    <xf numFmtId="0" fontId="38" fillId="8" borderId="51" xfId="0" applyFont="1" applyFill="1" applyBorder="1" applyAlignment="1">
      <alignment horizontal="center"/>
    </xf>
    <xf numFmtId="0" fontId="38" fillId="8" borderId="52" xfId="0" applyFont="1" applyFill="1" applyBorder="1" applyAlignment="1">
      <alignment horizontal="center"/>
    </xf>
    <xf numFmtId="0" fontId="38" fillId="8" borderId="10" xfId="0" applyFont="1" applyFill="1" applyBorder="1" applyAlignment="1">
      <alignment horizontal="center"/>
    </xf>
    <xf numFmtId="0" fontId="42" fillId="8" borderId="8" xfId="0" applyFont="1" applyFill="1" applyBorder="1" applyAlignment="1">
      <alignment horizontal="center"/>
    </xf>
    <xf numFmtId="170" fontId="38" fillId="8" borderId="1" xfId="0" applyNumberFormat="1" applyFont="1" applyFill="1" applyBorder="1" applyAlignment="1">
      <alignment horizontal="center" wrapText="1"/>
    </xf>
    <xf numFmtId="37" fontId="38" fillId="8" borderId="1" xfId="0" applyNumberFormat="1" applyFont="1" applyFill="1" applyBorder="1" applyAlignment="1">
      <alignment horizontal="center"/>
    </xf>
    <xf numFmtId="165" fontId="38" fillId="8" borderId="1" xfId="0" applyNumberFormat="1" applyFont="1" applyFill="1" applyBorder="1" applyAlignment="1">
      <alignment horizontal="center"/>
    </xf>
    <xf numFmtId="37" fontId="38" fillId="8" borderId="8" xfId="0" applyNumberFormat="1" applyFont="1" applyFill="1" applyBorder="1" applyAlignment="1">
      <alignment horizontal="center"/>
    </xf>
    <xf numFmtId="37" fontId="38" fillId="8" borderId="79" xfId="0" applyNumberFormat="1" applyFont="1" applyFill="1" applyBorder="1" applyAlignment="1">
      <alignment horizontal="center"/>
    </xf>
    <xf numFmtId="37" fontId="38" fillId="8" borderId="0" xfId="0" applyNumberFormat="1" applyFont="1" applyFill="1" applyAlignment="1">
      <alignment horizontal="center"/>
    </xf>
    <xf numFmtId="0" fontId="38" fillId="8" borderId="53" xfId="0" applyFont="1" applyFill="1" applyBorder="1"/>
    <xf numFmtId="166" fontId="38" fillId="8" borderId="54" xfId="0" applyNumberFormat="1" applyFont="1" applyFill="1" applyBorder="1" applyAlignment="1">
      <alignment horizontal="right"/>
    </xf>
    <xf numFmtId="166" fontId="40" fillId="8" borderId="0" xfId="0" applyNumberFormat="1" applyFont="1" applyFill="1" applyAlignment="1">
      <alignment horizontal="center"/>
    </xf>
    <xf numFmtId="0" fontId="38" fillId="8" borderId="55" xfId="0" applyFont="1" applyFill="1" applyBorder="1"/>
    <xf numFmtId="165" fontId="38" fillId="8" borderId="49" xfId="0" applyNumberFormat="1" applyFont="1" applyFill="1" applyBorder="1"/>
    <xf numFmtId="171" fontId="38" fillId="8" borderId="49" xfId="0" applyNumberFormat="1" applyFont="1" applyFill="1" applyBorder="1"/>
    <xf numFmtId="172" fontId="38" fillId="8" borderId="49" xfId="0" applyNumberFormat="1" applyFont="1" applyFill="1" applyBorder="1"/>
    <xf numFmtId="0" fontId="38" fillId="8" borderId="56" xfId="0" applyFont="1" applyFill="1" applyBorder="1"/>
    <xf numFmtId="0" fontId="38" fillId="8" borderId="0" xfId="0" applyFont="1" applyFill="1"/>
    <xf numFmtId="1" fontId="38" fillId="8" borderId="55" xfId="0" applyNumberFormat="1" applyFont="1" applyFill="1" applyBorder="1" applyAlignment="1">
      <alignment horizontal="center"/>
    </xf>
    <xf numFmtId="171" fontId="38" fillId="8" borderId="57" xfId="0" applyNumberFormat="1" applyFont="1" applyFill="1" applyBorder="1"/>
    <xf numFmtId="172" fontId="38" fillId="8" borderId="57" xfId="0" applyNumberFormat="1" applyFont="1" applyFill="1" applyBorder="1"/>
    <xf numFmtId="0" fontId="38" fillId="8" borderId="58" xfId="0" applyFont="1" applyFill="1" applyBorder="1"/>
    <xf numFmtId="165" fontId="38" fillId="8" borderId="0" xfId="0" applyNumberFormat="1" applyFont="1" applyFill="1" applyAlignment="1">
      <alignment horizontal="center"/>
    </xf>
    <xf numFmtId="165" fontId="38" fillId="8" borderId="15" xfId="0" applyNumberFormat="1" applyFont="1" applyFill="1" applyBorder="1" applyAlignment="1">
      <alignment horizontal="center"/>
    </xf>
    <xf numFmtId="171" fontId="38" fillId="8" borderId="1" xfId="0" applyNumberFormat="1" applyFont="1" applyFill="1" applyBorder="1"/>
    <xf numFmtId="165" fontId="38" fillId="8" borderId="102" xfId="0" applyNumberFormat="1" applyFont="1" applyFill="1" applyBorder="1" applyAlignment="1">
      <alignment horizontal="center"/>
    </xf>
    <xf numFmtId="172" fontId="38" fillId="8" borderId="57" xfId="0" applyNumberFormat="1" applyFont="1" applyFill="1" applyBorder="1" applyAlignment="1">
      <alignment horizontal="right"/>
    </xf>
    <xf numFmtId="165" fontId="38" fillId="8" borderId="85" xfId="0" applyNumberFormat="1" applyFont="1" applyFill="1" applyBorder="1" applyAlignment="1">
      <alignment horizontal="center"/>
    </xf>
    <xf numFmtId="0" fontId="40" fillId="8" borderId="0" xfId="0" applyFont="1" applyFill="1" applyAlignment="1" applyProtection="1">
      <alignment horizontal="center"/>
      <protection locked="0"/>
    </xf>
    <xf numFmtId="172" fontId="38" fillId="8" borderId="61" xfId="0" applyNumberFormat="1" applyFont="1" applyFill="1" applyBorder="1"/>
    <xf numFmtId="0" fontId="38" fillId="8" borderId="62" xfId="0" applyFont="1" applyFill="1" applyBorder="1"/>
    <xf numFmtId="0" fontId="38" fillId="8" borderId="0" xfId="0" applyFont="1" applyFill="1" applyAlignment="1">
      <alignment horizontal="center"/>
    </xf>
    <xf numFmtId="165" fontId="38" fillId="8" borderId="63" xfId="0" applyNumberFormat="1" applyFont="1" applyFill="1" applyBorder="1" applyAlignment="1">
      <alignment horizontal="center"/>
    </xf>
    <xf numFmtId="171" fontId="38" fillId="8" borderId="59" xfId="0" applyNumberFormat="1" applyFont="1" applyFill="1" applyBorder="1"/>
    <xf numFmtId="0" fontId="38" fillId="8" borderId="49" xfId="0" applyFont="1" applyFill="1" applyBorder="1" applyAlignment="1">
      <alignment horizontal="center"/>
    </xf>
    <xf numFmtId="1" fontId="38" fillId="8" borderId="49" xfId="0" applyNumberFormat="1" applyFont="1" applyFill="1" applyBorder="1"/>
    <xf numFmtId="2" fontId="38" fillId="8" borderId="49" xfId="0" applyNumberFormat="1" applyFont="1" applyFill="1" applyBorder="1"/>
    <xf numFmtId="2" fontId="38" fillId="8" borderId="64" xfId="0" applyNumberFormat="1" applyFont="1" applyFill="1" applyBorder="1"/>
    <xf numFmtId="2" fontId="38" fillId="8" borderId="18" xfId="0" applyNumberFormat="1" applyFont="1" applyFill="1" applyBorder="1"/>
    <xf numFmtId="1" fontId="38" fillId="8" borderId="65" xfId="0" applyNumberFormat="1" applyFont="1" applyFill="1" applyBorder="1" applyAlignment="1">
      <alignment horizontal="center"/>
    </xf>
    <xf numFmtId="165" fontId="38" fillId="8" borderId="65" xfId="0" applyNumberFormat="1" applyFont="1" applyFill="1" applyBorder="1" applyAlignment="1">
      <alignment horizontal="center"/>
    </xf>
    <xf numFmtId="1" fontId="38" fillId="8" borderId="66" xfId="0" applyNumberFormat="1" applyFont="1" applyFill="1" applyBorder="1" applyAlignment="1">
      <alignment horizontal="center"/>
    </xf>
    <xf numFmtId="2" fontId="38" fillId="8" borderId="67" xfId="0" applyNumberFormat="1" applyFont="1" applyFill="1" applyBorder="1" applyAlignment="1">
      <alignment horizontal="center"/>
    </xf>
    <xf numFmtId="1" fontId="38" fillId="8" borderId="68" xfId="0" applyNumberFormat="1" applyFont="1" applyFill="1" applyBorder="1" applyAlignment="1">
      <alignment horizontal="center"/>
    </xf>
    <xf numFmtId="165" fontId="40" fillId="8" borderId="69" xfId="0" applyNumberFormat="1" applyFont="1" applyFill="1" applyBorder="1" applyAlignment="1">
      <alignment horizontal="center"/>
    </xf>
    <xf numFmtId="165" fontId="40" fillId="8" borderId="70" xfId="0" applyNumberFormat="1" applyFont="1" applyFill="1" applyBorder="1" applyAlignment="1">
      <alignment horizontal="center"/>
    </xf>
    <xf numFmtId="2" fontId="41" fillId="8" borderId="71" xfId="0" applyNumberFormat="1" applyFont="1" applyFill="1" applyBorder="1" applyAlignment="1">
      <alignment horizontal="center"/>
    </xf>
    <xf numFmtId="2" fontId="40" fillId="8" borderId="72" xfId="0" applyNumberFormat="1" applyFont="1" applyFill="1" applyBorder="1" applyAlignment="1">
      <alignment horizontal="center"/>
    </xf>
    <xf numFmtId="2" fontId="38" fillId="8" borderId="73" xfId="0" applyNumberFormat="1" applyFon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66" fontId="38" fillId="8" borderId="99" xfId="0" applyNumberFormat="1" applyFont="1" applyFill="1" applyBorder="1"/>
    <xf numFmtId="166" fontId="38" fillId="8" borderId="72" xfId="0" applyNumberFormat="1" applyFont="1" applyFill="1" applyBorder="1"/>
    <xf numFmtId="2" fontId="38" fillId="8" borderId="73" xfId="0" applyNumberFormat="1" applyFont="1" applyFill="1" applyBorder="1"/>
    <xf numFmtId="43" fontId="38" fillId="8" borderId="74" xfId="0" applyNumberFormat="1" applyFont="1" applyFill="1" applyBorder="1"/>
    <xf numFmtId="0" fontId="38" fillId="0" borderId="74" xfId="0" applyFont="1" applyBorder="1" applyAlignment="1">
      <alignment horizontal="center"/>
    </xf>
    <xf numFmtId="165" fontId="0" fillId="8" borderId="0" xfId="0" applyNumberFormat="1" applyFill="1" applyAlignment="1">
      <alignment horizontal="center"/>
    </xf>
    <xf numFmtId="0" fontId="38" fillId="7" borderId="74" xfId="0" applyFont="1" applyFill="1" applyBorder="1"/>
    <xf numFmtId="165" fontId="24" fillId="2" borderId="63" xfId="0" applyNumberFormat="1" applyFont="1" applyFill="1" applyBorder="1" applyAlignment="1">
      <alignment horizontal="center"/>
    </xf>
    <xf numFmtId="0" fontId="12" fillId="7" borderId="55" xfId="0" applyFont="1" applyFill="1" applyBorder="1"/>
    <xf numFmtId="165" fontId="38" fillId="7" borderId="0" xfId="0" applyNumberFormat="1" applyFont="1" applyFill="1"/>
    <xf numFmtId="165" fontId="12" fillId="0" borderId="15" xfId="0" applyNumberFormat="1" applyFont="1" applyBorder="1" applyAlignment="1">
      <alignment horizontal="center"/>
    </xf>
    <xf numFmtId="0" fontId="40" fillId="17" borderId="0" xfId="0" applyFont="1" applyFill="1" applyAlignment="1" applyProtection="1">
      <alignment horizontal="center"/>
      <protection locked="0"/>
    </xf>
    <xf numFmtId="0" fontId="2" fillId="17" borderId="0" xfId="0" applyFont="1" applyFill="1" applyAlignment="1" applyProtection="1">
      <alignment horizontal="center"/>
      <protection locked="0"/>
    </xf>
    <xf numFmtId="14" fontId="44" fillId="0" borderId="1" xfId="0" applyNumberFormat="1" applyFont="1" applyBorder="1" applyAlignment="1">
      <alignment horizontal="center"/>
    </xf>
    <xf numFmtId="14" fontId="39" fillId="0" borderId="77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165" fontId="12" fillId="9" borderId="60" xfId="0" applyNumberFormat="1" applyFont="1" applyFill="1" applyBorder="1" applyAlignment="1">
      <alignment horizontal="center"/>
    </xf>
    <xf numFmtId="165" fontId="30" fillId="6" borderId="60" xfId="0" applyNumberFormat="1" applyFont="1" applyFill="1" applyBorder="1" applyAlignment="1">
      <alignment horizontal="center"/>
    </xf>
    <xf numFmtId="165" fontId="30" fillId="7" borderId="60" xfId="0" applyNumberFormat="1" applyFont="1" applyFill="1" applyBorder="1" applyAlignment="1">
      <alignment horizontal="center"/>
    </xf>
    <xf numFmtId="165" fontId="30" fillId="8" borderId="60" xfId="0" applyNumberFormat="1" applyFont="1" applyFill="1" applyBorder="1" applyAlignment="1">
      <alignment horizontal="center"/>
    </xf>
    <xf numFmtId="165" fontId="30" fillId="16" borderId="60" xfId="0" applyNumberFormat="1" applyFont="1" applyFill="1" applyBorder="1" applyAlignment="1">
      <alignment horizontal="center"/>
    </xf>
    <xf numFmtId="165" fontId="35" fillId="6" borderId="60" xfId="0" applyNumberFormat="1" applyFont="1" applyFill="1" applyBorder="1" applyAlignment="1">
      <alignment horizontal="center"/>
    </xf>
    <xf numFmtId="165" fontId="38" fillId="6" borderId="60" xfId="0" applyNumberFormat="1" applyFont="1" applyFill="1" applyBorder="1" applyAlignment="1">
      <alignment horizontal="center"/>
    </xf>
    <xf numFmtId="165" fontId="38" fillId="7" borderId="60" xfId="0" applyNumberFormat="1" applyFont="1" applyFill="1" applyBorder="1" applyAlignment="1">
      <alignment horizontal="center"/>
    </xf>
    <xf numFmtId="165" fontId="38" fillId="8" borderId="60" xfId="0" applyNumberFormat="1" applyFont="1" applyFill="1" applyBorder="1" applyAlignment="1">
      <alignment horizontal="center"/>
    </xf>
    <xf numFmtId="14" fontId="49" fillId="0" borderId="0" xfId="0" applyNumberFormat="1" applyFont="1" applyAlignment="1">
      <alignment horizontal="center"/>
    </xf>
    <xf numFmtId="0" fontId="50" fillId="0" borderId="0" xfId="0" applyFont="1"/>
    <xf numFmtId="0" fontId="51" fillId="2" borderId="1" xfId="0" applyFont="1" applyFill="1" applyBorder="1" applyAlignment="1">
      <alignment horizontal="right"/>
    </xf>
    <xf numFmtId="166" fontId="51" fillId="2" borderId="1" xfId="0" applyNumberFormat="1" applyFont="1" applyFill="1" applyBorder="1"/>
    <xf numFmtId="1" fontId="51" fillId="2" borderId="1" xfId="0" applyNumberFormat="1" applyFont="1" applyFill="1" applyBorder="1" applyAlignment="1">
      <alignment horizontal="center"/>
    </xf>
    <xf numFmtId="43" fontId="52" fillId="2" borderId="1" xfId="0" applyNumberFormat="1" applyFont="1" applyFill="1" applyBorder="1" applyAlignment="1">
      <alignment horizontal="center" wrapText="1"/>
    </xf>
    <xf numFmtId="0" fontId="51" fillId="0" borderId="0" xfId="0" applyFont="1"/>
    <xf numFmtId="0" fontId="51" fillId="2" borderId="50" xfId="0" applyFont="1" applyFill="1" applyBorder="1" applyAlignment="1">
      <alignment horizontal="center"/>
    </xf>
    <xf numFmtId="0" fontId="51" fillId="2" borderId="1" xfId="0" applyFont="1" applyFill="1" applyBorder="1" applyAlignment="1">
      <alignment horizontal="center"/>
    </xf>
    <xf numFmtId="0" fontId="51" fillId="0" borderId="8" xfId="0" applyFont="1" applyBorder="1" applyAlignment="1">
      <alignment horizontal="center"/>
    </xf>
    <xf numFmtId="0" fontId="51" fillId="13" borderId="50" xfId="0" applyFont="1" applyFill="1" applyBorder="1" applyAlignment="1">
      <alignment horizontal="center"/>
    </xf>
    <xf numFmtId="0" fontId="51" fillId="13" borderId="1" xfId="0" applyFont="1" applyFill="1" applyBorder="1" applyAlignment="1">
      <alignment horizontal="center"/>
    </xf>
    <xf numFmtId="0" fontId="51" fillId="13" borderId="9" xfId="0" applyFont="1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51" xfId="0" applyFont="1" applyBorder="1" applyAlignment="1">
      <alignment horizontal="center"/>
    </xf>
    <xf numFmtId="0" fontId="51" fillId="4" borderId="52" xfId="0" applyFont="1" applyFill="1" applyBorder="1" applyAlignment="1">
      <alignment horizontal="center"/>
    </xf>
    <xf numFmtId="0" fontId="51" fillId="7" borderId="8" xfId="0" applyFont="1" applyFill="1" applyBorder="1" applyAlignment="1">
      <alignment horizontal="center"/>
    </xf>
    <xf numFmtId="0" fontId="51" fillId="2" borderId="10" xfId="0" applyFont="1" applyFill="1" applyBorder="1" applyAlignment="1">
      <alignment horizontal="center"/>
    </xf>
    <xf numFmtId="0" fontId="53" fillId="7" borderId="8" xfId="0" applyFont="1" applyFill="1" applyBorder="1" applyAlignment="1">
      <alignment horizontal="center"/>
    </xf>
    <xf numFmtId="170" fontId="51" fillId="0" borderId="1" xfId="0" applyNumberFormat="1" applyFont="1" applyBorder="1" applyAlignment="1">
      <alignment horizontal="center" wrapText="1"/>
    </xf>
    <xf numFmtId="37" fontId="51" fillId="0" borderId="1" xfId="0" applyNumberFormat="1" applyFont="1" applyBorder="1" applyAlignment="1">
      <alignment horizontal="center"/>
    </xf>
    <xf numFmtId="165" fontId="51" fillId="2" borderId="1" xfId="0" applyNumberFormat="1" applyFont="1" applyFill="1" applyBorder="1" applyAlignment="1">
      <alignment horizontal="center"/>
    </xf>
    <xf numFmtId="37" fontId="51" fillId="2" borderId="1" xfId="0" applyNumberFormat="1" applyFont="1" applyFill="1" applyBorder="1" applyAlignment="1">
      <alignment horizontal="center"/>
    </xf>
    <xf numFmtId="37" fontId="51" fillId="2" borderId="8" xfId="0" applyNumberFormat="1" applyFont="1" applyFill="1" applyBorder="1" applyAlignment="1">
      <alignment horizontal="center"/>
    </xf>
    <xf numFmtId="37" fontId="51" fillId="2" borderId="79" xfId="0" applyNumberFormat="1" applyFont="1" applyFill="1" applyBorder="1" applyAlignment="1">
      <alignment horizontal="center"/>
    </xf>
    <xf numFmtId="37" fontId="51" fillId="2" borderId="0" xfId="0" applyNumberFormat="1" applyFont="1" applyFill="1" applyAlignment="1">
      <alignment horizontal="center"/>
    </xf>
    <xf numFmtId="0" fontId="51" fillId="2" borderId="53" xfId="0" applyFont="1" applyFill="1" applyBorder="1"/>
    <xf numFmtId="0" fontId="51" fillId="5" borderId="53" xfId="0" applyFont="1" applyFill="1" applyBorder="1"/>
    <xf numFmtId="166" fontId="51" fillId="2" borderId="54" xfId="0" applyNumberFormat="1" applyFont="1" applyFill="1" applyBorder="1" applyAlignment="1">
      <alignment horizontal="right"/>
    </xf>
    <xf numFmtId="166" fontId="51" fillId="0" borderId="0" xfId="0" applyNumberFormat="1" applyFont="1" applyAlignment="1">
      <alignment horizontal="center"/>
    </xf>
    <xf numFmtId="0" fontId="51" fillId="7" borderId="55" xfId="0" applyFont="1" applyFill="1" applyBorder="1"/>
    <xf numFmtId="165" fontId="51" fillId="7" borderId="49" xfId="0" applyNumberFormat="1" applyFont="1" applyFill="1" applyBorder="1"/>
    <xf numFmtId="171" fontId="51" fillId="7" borderId="49" xfId="0" applyNumberFormat="1" applyFont="1" applyFill="1" applyBorder="1"/>
    <xf numFmtId="172" fontId="51" fillId="7" borderId="49" xfId="0" applyNumberFormat="1" applyFont="1" applyFill="1" applyBorder="1"/>
    <xf numFmtId="0" fontId="51" fillId="7" borderId="56" xfId="0" applyFont="1" applyFill="1" applyBorder="1"/>
    <xf numFmtId="165" fontId="51" fillId="7" borderId="1" xfId="0" applyNumberFormat="1" applyFont="1" applyFill="1" applyBorder="1" applyAlignment="1">
      <alignment horizontal="center"/>
    </xf>
    <xf numFmtId="1" fontId="51" fillId="2" borderId="55" xfId="0" applyNumberFormat="1" applyFont="1" applyFill="1" applyBorder="1" applyAlignment="1">
      <alignment horizontal="center"/>
    </xf>
    <xf numFmtId="171" fontId="51" fillId="0" borderId="57" xfId="0" applyNumberFormat="1" applyFont="1" applyBorder="1"/>
    <xf numFmtId="172" fontId="51" fillId="0" borderId="57" xfId="0" applyNumberFormat="1" applyFont="1" applyBorder="1"/>
    <xf numFmtId="0" fontId="51" fillId="0" borderId="58" xfId="0" applyFont="1" applyBorder="1"/>
    <xf numFmtId="165" fontId="51" fillId="0" borderId="0" xfId="0" applyNumberFormat="1" applyFont="1" applyAlignment="1">
      <alignment horizontal="center"/>
    </xf>
    <xf numFmtId="165" fontId="51" fillId="0" borderId="15" xfId="0" applyNumberFormat="1" applyFont="1" applyBorder="1" applyAlignment="1">
      <alignment horizontal="center"/>
    </xf>
    <xf numFmtId="165" fontId="51" fillId="0" borderId="1" xfId="0" applyNumberFormat="1" applyFont="1" applyBorder="1" applyAlignment="1">
      <alignment horizontal="center"/>
    </xf>
    <xf numFmtId="171" fontId="51" fillId="7" borderId="1" xfId="0" applyNumberFormat="1" applyFont="1" applyFill="1" applyBorder="1"/>
    <xf numFmtId="165" fontId="51" fillId="0" borderId="102" xfId="0" applyNumberFormat="1" applyFont="1" applyBorder="1" applyAlignment="1">
      <alignment horizontal="center"/>
    </xf>
    <xf numFmtId="172" fontId="51" fillId="0" borderId="57" xfId="0" applyNumberFormat="1" applyFont="1" applyBorder="1" applyAlignment="1">
      <alignment horizontal="right"/>
    </xf>
    <xf numFmtId="165" fontId="51" fillId="0" borderId="85" xfId="0" applyNumberFormat="1" applyFont="1" applyBorder="1" applyAlignment="1">
      <alignment horizontal="center"/>
    </xf>
    <xf numFmtId="0" fontId="51" fillId="0" borderId="0" xfId="0" applyFont="1" applyAlignment="1" applyProtection="1">
      <alignment horizontal="center"/>
      <protection locked="0"/>
    </xf>
    <xf numFmtId="165" fontId="51" fillId="6" borderId="60" xfId="0" applyNumberFormat="1" applyFont="1" applyFill="1" applyBorder="1" applyAlignment="1">
      <alignment horizontal="center"/>
    </xf>
    <xf numFmtId="171" fontId="51" fillId="6" borderId="49" xfId="0" applyNumberFormat="1" applyFont="1" applyFill="1" applyBorder="1"/>
    <xf numFmtId="172" fontId="51" fillId="6" borderId="57" xfId="0" applyNumberFormat="1" applyFont="1" applyFill="1" applyBorder="1"/>
    <xf numFmtId="172" fontId="51" fillId="6" borderId="61" xfId="0" applyNumberFormat="1" applyFont="1" applyFill="1" applyBorder="1"/>
    <xf numFmtId="0" fontId="51" fillId="6" borderId="62" xfId="0" applyFont="1" applyFill="1" applyBorder="1"/>
    <xf numFmtId="0" fontId="51" fillId="14" borderId="0" xfId="0" applyFont="1" applyFill="1" applyAlignment="1">
      <alignment horizontal="center"/>
    </xf>
    <xf numFmtId="165" fontId="51" fillId="2" borderId="63" xfId="0" applyNumberFormat="1" applyFont="1" applyFill="1" applyBorder="1" applyAlignment="1">
      <alignment horizontal="center"/>
    </xf>
    <xf numFmtId="171" fontId="51" fillId="0" borderId="59" xfId="0" applyNumberFormat="1" applyFont="1" applyBorder="1"/>
    <xf numFmtId="165" fontId="51" fillId="6" borderId="49" xfId="0" applyNumberFormat="1" applyFont="1" applyFill="1" applyBorder="1"/>
    <xf numFmtId="172" fontId="51" fillId="6" borderId="49" xfId="0" applyNumberFormat="1" applyFont="1" applyFill="1" applyBorder="1"/>
    <xf numFmtId="0" fontId="51" fillId="6" borderId="49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1" fontId="51" fillId="0" borderId="49" xfId="0" applyNumberFormat="1" applyFont="1" applyBorder="1"/>
    <xf numFmtId="2" fontId="51" fillId="0" borderId="49" xfId="0" applyNumberFormat="1" applyFont="1" applyBorder="1"/>
    <xf numFmtId="2" fontId="51" fillId="0" borderId="64" xfId="0" applyNumberFormat="1" applyFont="1" applyBorder="1"/>
    <xf numFmtId="2" fontId="51" fillId="0" borderId="18" xfId="0" applyNumberFormat="1" applyFont="1" applyBorder="1"/>
    <xf numFmtId="1" fontId="51" fillId="2" borderId="65" xfId="0" applyNumberFormat="1" applyFont="1" applyFill="1" applyBorder="1" applyAlignment="1">
      <alignment horizontal="center"/>
    </xf>
    <xf numFmtId="165" fontId="51" fillId="0" borderId="65" xfId="0" applyNumberFormat="1" applyFont="1" applyBorder="1" applyAlignment="1">
      <alignment horizontal="center"/>
    </xf>
    <xf numFmtId="1" fontId="51" fillId="2" borderId="66" xfId="0" applyNumberFormat="1" applyFont="1" applyFill="1" applyBorder="1" applyAlignment="1">
      <alignment horizontal="center"/>
    </xf>
    <xf numFmtId="2" fontId="51" fillId="2" borderId="67" xfId="0" applyNumberFormat="1" applyFont="1" applyFill="1" applyBorder="1" applyAlignment="1">
      <alignment horizontal="center"/>
    </xf>
    <xf numFmtId="1" fontId="51" fillId="0" borderId="68" xfId="0" applyNumberFormat="1" applyFont="1" applyBorder="1" applyAlignment="1">
      <alignment horizontal="center"/>
    </xf>
    <xf numFmtId="165" fontId="51" fillId="6" borderId="69" xfId="0" applyNumberFormat="1" applyFont="1" applyFill="1" applyBorder="1" applyAlignment="1">
      <alignment horizontal="center"/>
    </xf>
    <xf numFmtId="165" fontId="51" fillId="0" borderId="70" xfId="0" applyNumberFormat="1" applyFont="1" applyBorder="1" applyAlignment="1">
      <alignment horizontal="center"/>
    </xf>
    <xf numFmtId="2" fontId="54" fillId="0" borderId="71" xfId="0" applyNumberFormat="1" applyFont="1" applyBorder="1" applyAlignment="1">
      <alignment horizontal="center"/>
    </xf>
    <xf numFmtId="2" fontId="51" fillId="9" borderId="72" xfId="0" applyNumberFormat="1" applyFont="1" applyFill="1" applyBorder="1" applyAlignment="1">
      <alignment horizontal="center"/>
    </xf>
    <xf numFmtId="2" fontId="51" fillId="0" borderId="73" xfId="0" applyNumberFormat="1" applyFont="1" applyBorder="1" applyAlignment="1">
      <alignment horizontal="center"/>
    </xf>
    <xf numFmtId="1" fontId="50" fillId="0" borderId="0" xfId="0" applyNumberFormat="1" applyFont="1" applyAlignment="1">
      <alignment horizontal="center"/>
    </xf>
    <xf numFmtId="166" fontId="51" fillId="0" borderId="99" xfId="0" applyNumberFormat="1" applyFont="1" applyBorder="1"/>
    <xf numFmtId="166" fontId="51" fillId="0" borderId="72" xfId="0" applyNumberFormat="1" applyFont="1" applyBorder="1"/>
    <xf numFmtId="2" fontId="51" fillId="0" borderId="73" xfId="0" applyNumberFormat="1" applyFont="1" applyBorder="1"/>
    <xf numFmtId="2" fontId="51" fillId="0" borderId="72" xfId="0" applyNumberFormat="1" applyFont="1" applyBorder="1" applyAlignment="1">
      <alignment horizontal="center"/>
    </xf>
    <xf numFmtId="0" fontId="51" fillId="0" borderId="74" xfId="0" applyFont="1" applyBorder="1"/>
    <xf numFmtId="0" fontId="50" fillId="0" borderId="0" xfId="0" applyFont="1" applyAlignment="1">
      <alignment horizontal="center"/>
    </xf>
    <xf numFmtId="0" fontId="51" fillId="17" borderId="5" xfId="0" applyFont="1" applyFill="1" applyBorder="1" applyAlignment="1" applyProtection="1">
      <alignment horizontal="center"/>
      <protection locked="0"/>
    </xf>
    <xf numFmtId="14" fontId="49" fillId="7" borderId="0" xfId="0" applyNumberFormat="1" applyFont="1" applyFill="1" applyAlignment="1">
      <alignment horizontal="center"/>
    </xf>
    <xf numFmtId="0" fontId="50" fillId="7" borderId="0" xfId="0" applyFont="1" applyFill="1"/>
    <xf numFmtId="0" fontId="51" fillId="7" borderId="1" xfId="0" applyFont="1" applyFill="1" applyBorder="1" applyAlignment="1">
      <alignment horizontal="right"/>
    </xf>
    <xf numFmtId="166" fontId="51" fillId="7" borderId="1" xfId="0" applyNumberFormat="1" applyFont="1" applyFill="1" applyBorder="1"/>
    <xf numFmtId="1" fontId="51" fillId="7" borderId="1" xfId="0" applyNumberFormat="1" applyFont="1" applyFill="1" applyBorder="1" applyAlignment="1">
      <alignment horizontal="center"/>
    </xf>
    <xf numFmtId="43" fontId="52" fillId="7" borderId="1" xfId="0" applyNumberFormat="1" applyFont="1" applyFill="1" applyBorder="1" applyAlignment="1">
      <alignment horizontal="center" wrapText="1"/>
    </xf>
    <xf numFmtId="0" fontId="51" fillId="7" borderId="0" xfId="0" applyFont="1" applyFill="1"/>
    <xf numFmtId="0" fontId="51" fillId="7" borderId="50" xfId="0" applyFont="1" applyFill="1" applyBorder="1" applyAlignment="1">
      <alignment horizontal="center"/>
    </xf>
    <xf numFmtId="0" fontId="51" fillId="7" borderId="1" xfId="0" applyFont="1" applyFill="1" applyBorder="1" applyAlignment="1">
      <alignment horizontal="center"/>
    </xf>
    <xf numFmtId="0" fontId="51" fillId="7" borderId="9" xfId="0" applyFont="1" applyFill="1" applyBorder="1" applyAlignment="1">
      <alignment horizontal="center"/>
    </xf>
    <xf numFmtId="0" fontId="51" fillId="7" borderId="51" xfId="0" applyFont="1" applyFill="1" applyBorder="1" applyAlignment="1">
      <alignment horizontal="center"/>
    </xf>
    <xf numFmtId="0" fontId="51" fillId="7" borderId="52" xfId="0" applyFont="1" applyFill="1" applyBorder="1" applyAlignment="1">
      <alignment horizontal="center"/>
    </xf>
    <xf numFmtId="0" fontId="51" fillId="7" borderId="10" xfId="0" applyFont="1" applyFill="1" applyBorder="1" applyAlignment="1">
      <alignment horizontal="center"/>
    </xf>
    <xf numFmtId="170" fontId="51" fillId="7" borderId="1" xfId="0" applyNumberFormat="1" applyFont="1" applyFill="1" applyBorder="1" applyAlignment="1">
      <alignment horizontal="center" wrapText="1"/>
    </xf>
    <xf numFmtId="37" fontId="51" fillId="7" borderId="1" xfId="0" applyNumberFormat="1" applyFont="1" applyFill="1" applyBorder="1" applyAlignment="1">
      <alignment horizontal="center"/>
    </xf>
    <xf numFmtId="37" fontId="51" fillId="7" borderId="8" xfId="0" applyNumberFormat="1" applyFont="1" applyFill="1" applyBorder="1" applyAlignment="1">
      <alignment horizontal="center"/>
    </xf>
    <xf numFmtId="37" fontId="51" fillId="7" borderId="79" xfId="0" applyNumberFormat="1" applyFont="1" applyFill="1" applyBorder="1" applyAlignment="1">
      <alignment horizontal="center"/>
    </xf>
    <xf numFmtId="37" fontId="51" fillId="7" borderId="0" xfId="0" applyNumberFormat="1" applyFont="1" applyFill="1" applyAlignment="1">
      <alignment horizontal="center"/>
    </xf>
    <xf numFmtId="0" fontId="51" fillId="7" borderId="53" xfId="0" applyFont="1" applyFill="1" applyBorder="1"/>
    <xf numFmtId="166" fontId="51" fillId="7" borderId="54" xfId="0" applyNumberFormat="1" applyFont="1" applyFill="1" applyBorder="1" applyAlignment="1">
      <alignment horizontal="right"/>
    </xf>
    <xf numFmtId="166" fontId="51" fillId="7" borderId="0" xfId="0" applyNumberFormat="1" applyFont="1" applyFill="1" applyAlignment="1">
      <alignment horizontal="center"/>
    </xf>
    <xf numFmtId="1" fontId="51" fillId="7" borderId="55" xfId="0" applyNumberFormat="1" applyFont="1" applyFill="1" applyBorder="1" applyAlignment="1">
      <alignment horizontal="center"/>
    </xf>
    <xf numFmtId="171" fontId="51" fillId="7" borderId="57" xfId="0" applyNumberFormat="1" applyFont="1" applyFill="1" applyBorder="1"/>
    <xf numFmtId="172" fontId="51" fillId="7" borderId="57" xfId="0" applyNumberFormat="1" applyFont="1" applyFill="1" applyBorder="1"/>
    <xf numFmtId="0" fontId="51" fillId="7" borderId="58" xfId="0" applyFont="1" applyFill="1" applyBorder="1"/>
    <xf numFmtId="165" fontId="51" fillId="7" borderId="0" xfId="0" applyNumberFormat="1" applyFont="1" applyFill="1" applyAlignment="1">
      <alignment horizontal="center"/>
    </xf>
    <xf numFmtId="165" fontId="51" fillId="7" borderId="15" xfId="0" applyNumberFormat="1" applyFont="1" applyFill="1" applyBorder="1" applyAlignment="1">
      <alignment horizontal="center"/>
    </xf>
    <xf numFmtId="165" fontId="51" fillId="7" borderId="102" xfId="0" applyNumberFormat="1" applyFont="1" applyFill="1" applyBorder="1" applyAlignment="1">
      <alignment horizontal="center"/>
    </xf>
    <xf numFmtId="172" fontId="51" fillId="7" borderId="57" xfId="0" applyNumberFormat="1" applyFont="1" applyFill="1" applyBorder="1" applyAlignment="1">
      <alignment horizontal="right"/>
    </xf>
    <xf numFmtId="165" fontId="51" fillId="7" borderId="85" xfId="0" applyNumberFormat="1" applyFont="1" applyFill="1" applyBorder="1" applyAlignment="1">
      <alignment horizontal="center"/>
    </xf>
    <xf numFmtId="0" fontId="51" fillId="7" borderId="0" xfId="0" applyFont="1" applyFill="1" applyAlignment="1" applyProtection="1">
      <alignment horizontal="center"/>
      <protection locked="0"/>
    </xf>
    <xf numFmtId="165" fontId="51" fillId="7" borderId="60" xfId="0" applyNumberFormat="1" applyFont="1" applyFill="1" applyBorder="1" applyAlignment="1">
      <alignment horizontal="center"/>
    </xf>
    <xf numFmtId="172" fontId="51" fillId="7" borderId="61" xfId="0" applyNumberFormat="1" applyFont="1" applyFill="1" applyBorder="1"/>
    <xf numFmtId="0" fontId="51" fillId="7" borderId="62" xfId="0" applyFont="1" applyFill="1" applyBorder="1"/>
    <xf numFmtId="0" fontId="51" fillId="7" borderId="0" xfId="0" applyFont="1" applyFill="1" applyAlignment="1">
      <alignment horizontal="center"/>
    </xf>
    <xf numFmtId="165" fontId="51" fillId="7" borderId="63" xfId="0" applyNumberFormat="1" applyFont="1" applyFill="1" applyBorder="1" applyAlignment="1">
      <alignment horizontal="center"/>
    </xf>
    <xf numFmtId="171" fontId="51" fillId="7" borderId="59" xfId="0" applyNumberFormat="1" applyFont="1" applyFill="1" applyBorder="1"/>
    <xf numFmtId="0" fontId="51" fillId="7" borderId="49" xfId="0" applyFont="1" applyFill="1" applyBorder="1" applyAlignment="1">
      <alignment horizontal="center"/>
    </xf>
    <xf numFmtId="1" fontId="51" fillId="7" borderId="49" xfId="0" applyNumberFormat="1" applyFont="1" applyFill="1" applyBorder="1"/>
    <xf numFmtId="2" fontId="51" fillId="7" borderId="49" xfId="0" applyNumberFormat="1" applyFont="1" applyFill="1" applyBorder="1"/>
    <xf numFmtId="2" fontId="51" fillId="7" borderId="64" xfId="0" applyNumberFormat="1" applyFont="1" applyFill="1" applyBorder="1"/>
    <xf numFmtId="2" fontId="51" fillId="7" borderId="18" xfId="0" applyNumberFormat="1" applyFont="1" applyFill="1" applyBorder="1"/>
    <xf numFmtId="1" fontId="51" fillId="7" borderId="65" xfId="0" applyNumberFormat="1" applyFont="1" applyFill="1" applyBorder="1" applyAlignment="1">
      <alignment horizontal="center"/>
    </xf>
    <xf numFmtId="165" fontId="51" fillId="7" borderId="65" xfId="0" applyNumberFormat="1" applyFont="1" applyFill="1" applyBorder="1" applyAlignment="1">
      <alignment horizontal="center"/>
    </xf>
    <xf numFmtId="1" fontId="51" fillId="7" borderId="66" xfId="0" applyNumberFormat="1" applyFont="1" applyFill="1" applyBorder="1" applyAlignment="1">
      <alignment horizontal="center"/>
    </xf>
    <xf numFmtId="2" fontId="51" fillId="7" borderId="67" xfId="0" applyNumberFormat="1" applyFont="1" applyFill="1" applyBorder="1" applyAlignment="1">
      <alignment horizontal="center"/>
    </xf>
    <xf numFmtId="1" fontId="51" fillId="7" borderId="68" xfId="0" applyNumberFormat="1" applyFont="1" applyFill="1" applyBorder="1" applyAlignment="1">
      <alignment horizontal="center"/>
    </xf>
    <xf numFmtId="165" fontId="51" fillId="7" borderId="69" xfId="0" applyNumberFormat="1" applyFont="1" applyFill="1" applyBorder="1" applyAlignment="1">
      <alignment horizontal="center"/>
    </xf>
    <xf numFmtId="165" fontId="51" fillId="7" borderId="70" xfId="0" applyNumberFormat="1" applyFont="1" applyFill="1" applyBorder="1" applyAlignment="1">
      <alignment horizontal="center"/>
    </xf>
    <xf numFmtId="2" fontId="54" fillId="7" borderId="71" xfId="0" applyNumberFormat="1" applyFont="1" applyFill="1" applyBorder="1" applyAlignment="1">
      <alignment horizontal="center"/>
    </xf>
    <xf numFmtId="2" fontId="51" fillId="7" borderId="72" xfId="0" applyNumberFormat="1" applyFont="1" applyFill="1" applyBorder="1" applyAlignment="1">
      <alignment horizontal="center"/>
    </xf>
    <xf numFmtId="2" fontId="51" fillId="7" borderId="73" xfId="0" applyNumberFormat="1" applyFont="1" applyFill="1" applyBorder="1" applyAlignment="1">
      <alignment horizontal="center"/>
    </xf>
    <xf numFmtId="1" fontId="50" fillId="7" borderId="0" xfId="0" applyNumberFormat="1" applyFont="1" applyFill="1" applyAlignment="1">
      <alignment horizontal="center"/>
    </xf>
    <xf numFmtId="166" fontId="51" fillId="7" borderId="99" xfId="0" applyNumberFormat="1" applyFont="1" applyFill="1" applyBorder="1"/>
    <xf numFmtId="166" fontId="51" fillId="7" borderId="72" xfId="0" applyNumberFormat="1" applyFont="1" applyFill="1" applyBorder="1"/>
    <xf numFmtId="2" fontId="51" fillId="7" borderId="73" xfId="0" applyNumberFormat="1" applyFont="1" applyFill="1" applyBorder="1"/>
    <xf numFmtId="0" fontId="51" fillId="7" borderId="74" xfId="0" applyFont="1" applyFill="1" applyBorder="1"/>
    <xf numFmtId="0" fontId="50" fillId="7" borderId="0" xfId="0" applyFont="1" applyFill="1" applyAlignment="1">
      <alignment horizontal="center"/>
    </xf>
    <xf numFmtId="0" fontId="51" fillId="17" borderId="12" xfId="0" applyFont="1" applyFill="1" applyBorder="1" applyAlignment="1" applyProtection="1">
      <alignment horizontal="center"/>
      <protection locked="0"/>
    </xf>
    <xf numFmtId="14" fontId="11" fillId="0" borderId="0" xfId="0" applyNumberFormat="1" applyFont="1" applyAlignment="1">
      <alignment horizontal="center"/>
    </xf>
    <xf numFmtId="0" fontId="55" fillId="0" borderId="0" xfId="0" applyFont="1"/>
    <xf numFmtId="37" fontId="12" fillId="2" borderId="79" xfId="0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172" fontId="12" fillId="7" borderId="49" xfId="0" applyNumberFormat="1" applyFont="1" applyFill="1" applyBorder="1"/>
    <xf numFmtId="0" fontId="12" fillId="7" borderId="56" xfId="0" applyFont="1" applyFill="1" applyBorder="1"/>
    <xf numFmtId="165" fontId="12" fillId="7" borderId="1" xfId="0" applyNumberFormat="1" applyFont="1" applyFill="1" applyBorder="1" applyAlignment="1">
      <alignment horizontal="center"/>
    </xf>
    <xf numFmtId="171" fontId="12" fillId="7" borderId="1" xfId="0" applyNumberFormat="1" applyFont="1" applyFill="1" applyBorder="1"/>
    <xf numFmtId="165" fontId="12" fillId="0" borderId="102" xfId="0" applyNumberFormat="1" applyFont="1" applyBorder="1" applyAlignment="1">
      <alignment horizontal="center"/>
    </xf>
    <xf numFmtId="172" fontId="12" fillId="0" borderId="57" xfId="0" applyNumberFormat="1" applyFont="1" applyBorder="1" applyAlignment="1">
      <alignment horizontal="right"/>
    </xf>
    <xf numFmtId="165" fontId="12" fillId="6" borderId="60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/>
    <xf numFmtId="172" fontId="12" fillId="6" borderId="57" xfId="0" applyNumberFormat="1" applyFont="1" applyFill="1" applyBorder="1"/>
    <xf numFmtId="172" fontId="12" fillId="6" borderId="61" xfId="0" applyNumberFormat="1" applyFont="1" applyFill="1" applyBorder="1"/>
    <xf numFmtId="0" fontId="12" fillId="6" borderId="62" xfId="0" applyFont="1" applyFill="1" applyBorder="1"/>
    <xf numFmtId="165" fontId="12" fillId="6" borderId="49" xfId="0" applyNumberFormat="1" applyFont="1" applyFill="1" applyBorder="1"/>
    <xf numFmtId="172" fontId="12" fillId="6" borderId="49" xfId="0" applyNumberFormat="1" applyFont="1" applyFill="1" applyBorder="1"/>
    <xf numFmtId="0" fontId="12" fillId="6" borderId="49" xfId="0" applyFont="1" applyFill="1" applyBorder="1" applyAlignment="1">
      <alignment horizontal="center"/>
    </xf>
    <xf numFmtId="165" fontId="12" fillId="6" borderId="69" xfId="0" applyNumberFormat="1" applyFont="1" applyFill="1" applyBorder="1" applyAlignment="1">
      <alignment horizontal="center"/>
    </xf>
    <xf numFmtId="165" fontId="12" fillId="0" borderId="70" xfId="0" applyNumberFormat="1" applyFont="1" applyBorder="1" applyAlignment="1">
      <alignment horizontal="center"/>
    </xf>
    <xf numFmtId="2" fontId="12" fillId="9" borderId="72" xfId="0" applyNumberFormat="1" applyFont="1" applyFill="1" applyBorder="1" applyAlignment="1">
      <alignment horizontal="center"/>
    </xf>
    <xf numFmtId="1" fontId="55" fillId="0" borderId="0" xfId="0" applyNumberFormat="1" applyFont="1" applyAlignment="1">
      <alignment horizontal="center"/>
    </xf>
    <xf numFmtId="2" fontId="12" fillId="0" borderId="72" xfId="0" applyNumberFormat="1" applyFont="1" applyBorder="1" applyAlignment="1">
      <alignment horizontal="center"/>
    </xf>
    <xf numFmtId="0" fontId="55" fillId="0" borderId="0" xfId="0" applyFont="1" applyAlignment="1">
      <alignment horizontal="center"/>
    </xf>
    <xf numFmtId="2" fontId="40" fillId="0" borderId="0" xfId="0" applyNumberFormat="1" applyFont="1" applyAlignment="1" applyProtection="1">
      <alignment horizontal="center"/>
      <protection locked="0"/>
    </xf>
    <xf numFmtId="165" fontId="40" fillId="0" borderId="0" xfId="0" applyNumberFormat="1" applyFont="1" applyAlignment="1" applyProtection="1">
      <alignment horizontal="center"/>
      <protection locked="0"/>
    </xf>
    <xf numFmtId="165" fontId="51" fillId="17" borderId="0" xfId="0" applyNumberFormat="1" applyFont="1" applyFill="1" applyAlignment="1" applyProtection="1">
      <alignment horizontal="center"/>
      <protection locked="0"/>
    </xf>
    <xf numFmtId="165" fontId="2" fillId="17" borderId="0" xfId="0" applyNumberFormat="1" applyFont="1" applyFill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5" fontId="30" fillId="0" borderId="101" xfId="0" applyNumberFormat="1" applyFont="1" applyBorder="1" applyAlignment="1">
      <alignment horizontal="center"/>
    </xf>
    <xf numFmtId="165" fontId="35" fillId="0" borderId="101" xfId="0" applyNumberFormat="1" applyFont="1" applyBorder="1" applyAlignment="1">
      <alignment horizontal="center"/>
    </xf>
    <xf numFmtId="165" fontId="38" fillId="0" borderId="101" xfId="0" applyNumberFormat="1" applyFont="1" applyBorder="1" applyAlignment="1">
      <alignment horizontal="center"/>
    </xf>
    <xf numFmtId="165" fontId="51" fillId="0" borderId="101" xfId="0" applyNumberFormat="1" applyFont="1" applyBorder="1" applyAlignment="1">
      <alignment horizontal="center"/>
    </xf>
    <xf numFmtId="165" fontId="12" fillId="0" borderId="104" xfId="0" applyNumberFormat="1" applyFont="1" applyBorder="1" applyAlignment="1">
      <alignment horizontal="center"/>
    </xf>
    <xf numFmtId="165" fontId="51" fillId="0" borderId="106" xfId="0" applyNumberFormat="1" applyFont="1" applyBorder="1" applyAlignment="1">
      <alignment horizontal="center"/>
    </xf>
    <xf numFmtId="165" fontId="51" fillId="0" borderId="62" xfId="0" applyNumberFormat="1" applyFont="1" applyBorder="1" applyAlignment="1">
      <alignment horizontal="center"/>
    </xf>
    <xf numFmtId="165" fontId="38" fillId="0" borderId="105" xfId="0" applyNumberFormat="1" applyFont="1" applyBorder="1" applyAlignment="1">
      <alignment horizontal="center"/>
    </xf>
    <xf numFmtId="0" fontId="51" fillId="17" borderId="0" xfId="0" applyFont="1" applyFill="1" applyAlignment="1" applyProtection="1">
      <alignment horizontal="center"/>
      <protection locked="0"/>
    </xf>
    <xf numFmtId="165" fontId="37" fillId="7" borderId="101" xfId="0" applyNumberFormat="1" applyFont="1" applyFill="1" applyBorder="1" applyAlignment="1">
      <alignment horizontal="center"/>
    </xf>
    <xf numFmtId="165" fontId="35" fillId="7" borderId="60" xfId="0" applyNumberFormat="1" applyFon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15" fillId="2" borderId="0" xfId="0" applyNumberFormat="1" applyFont="1" applyFill="1" applyAlignment="1" applyProtection="1">
      <alignment horizontal="center"/>
      <protection locked="0"/>
    </xf>
    <xf numFmtId="2" fontId="15" fillId="0" borderId="0" xfId="0" applyNumberFormat="1" applyFont="1" applyAlignment="1" applyProtection="1">
      <alignment horizontal="center"/>
      <protection locked="0"/>
    </xf>
    <xf numFmtId="1" fontId="38" fillId="7" borderId="55" xfId="0" applyNumberFormat="1" applyFont="1" applyFill="1" applyBorder="1"/>
    <xf numFmtId="43" fontId="39" fillId="0" borderId="0" xfId="6" applyFont="1" applyAlignment="1">
      <alignment horizontal="center"/>
    </xf>
    <xf numFmtId="0" fontId="24" fillId="0" borderId="0" xfId="0" applyFont="1" applyAlignment="1" applyProtection="1">
      <alignment horizontal="center"/>
      <protection locked="0"/>
    </xf>
    <xf numFmtId="9" fontId="2" fillId="0" borderId="0" xfId="4" applyFont="1" applyAlignment="1" applyProtection="1">
      <alignment horizontal="center"/>
      <protection locked="0"/>
    </xf>
    <xf numFmtId="9" fontId="40" fillId="0" borderId="0" xfId="4" applyFon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" fontId="40" fillId="0" borderId="0" xfId="0" applyNumberFormat="1" applyFont="1" applyAlignment="1" applyProtection="1">
      <alignment horizontal="center"/>
      <protection locked="0"/>
    </xf>
    <xf numFmtId="1" fontId="38" fillId="0" borderId="0" xfId="0" applyNumberFormat="1" applyFont="1" applyAlignment="1">
      <alignment horizontal="center"/>
    </xf>
    <xf numFmtId="43" fontId="12" fillId="0" borderId="107" xfId="0" applyNumberFormat="1" applyFont="1" applyBorder="1" applyAlignment="1" applyProtection="1">
      <alignment horizontal="center" wrapText="1"/>
      <protection locked="0"/>
    </xf>
    <xf numFmtId="12" fontId="3" fillId="13" borderId="100" xfId="0" applyNumberFormat="1" applyFont="1" applyFill="1" applyBorder="1" applyAlignment="1">
      <alignment horizontal="center"/>
    </xf>
    <xf numFmtId="43" fontId="3" fillId="13" borderId="100" xfId="0" applyNumberFormat="1" applyFont="1" applyFill="1" applyBorder="1" applyAlignment="1">
      <alignment horizontal="center"/>
    </xf>
    <xf numFmtId="0" fontId="12" fillId="13" borderId="108" xfId="0" applyFont="1" applyFill="1" applyBorder="1" applyAlignment="1" applyProtection="1">
      <alignment horizontal="center" wrapText="1"/>
      <protection locked="0"/>
    </xf>
    <xf numFmtId="0" fontId="12" fillId="13" borderId="109" xfId="0" applyFont="1" applyFill="1" applyBorder="1" applyAlignment="1">
      <alignment horizontal="center"/>
    </xf>
    <xf numFmtId="0" fontId="30" fillId="13" borderId="109" xfId="0" applyFont="1" applyFill="1" applyBorder="1" applyAlignment="1">
      <alignment horizontal="center"/>
    </xf>
    <xf numFmtId="0" fontId="35" fillId="13" borderId="109" xfId="0" applyFont="1" applyFill="1" applyBorder="1" applyAlignment="1">
      <alignment horizontal="center"/>
    </xf>
    <xf numFmtId="0" fontId="35" fillId="2" borderId="109" xfId="0" applyFont="1" applyFill="1" applyBorder="1" applyAlignment="1">
      <alignment horizontal="center"/>
    </xf>
    <xf numFmtId="0" fontId="38" fillId="13" borderId="109" xfId="0" applyFont="1" applyFill="1" applyBorder="1" applyAlignment="1">
      <alignment horizontal="center"/>
    </xf>
    <xf numFmtId="0" fontId="38" fillId="7" borderId="109" xfId="0" applyFont="1" applyFill="1" applyBorder="1" applyAlignment="1">
      <alignment horizontal="center"/>
    </xf>
    <xf numFmtId="0" fontId="38" fillId="8" borderId="109" xfId="0" applyFont="1" applyFill="1" applyBorder="1" applyAlignment="1">
      <alignment horizontal="center"/>
    </xf>
    <xf numFmtId="0" fontId="51" fillId="13" borderId="109" xfId="0" applyFont="1" applyFill="1" applyBorder="1" applyAlignment="1">
      <alignment horizontal="center"/>
    </xf>
    <xf numFmtId="0" fontId="51" fillId="7" borderId="109" xfId="0" applyFont="1" applyFill="1" applyBorder="1" applyAlignment="1">
      <alignment horizontal="center"/>
    </xf>
    <xf numFmtId="0" fontId="0" fillId="13" borderId="100" xfId="0" applyFill="1" applyBorder="1"/>
    <xf numFmtId="2" fontId="40" fillId="6" borderId="69" xfId="0" applyNumberFormat="1" applyFont="1" applyFill="1" applyBorder="1" applyAlignment="1">
      <alignment horizontal="center"/>
    </xf>
    <xf numFmtId="1" fontId="0" fillId="0" borderId="0" xfId="6" applyNumberFormat="1" applyFont="1" applyAlignment="1">
      <alignment horizontal="center"/>
    </xf>
    <xf numFmtId="1" fontId="0" fillId="0" borderId="12" xfId="6" applyNumberFormat="1" applyFont="1" applyBorder="1" applyAlignment="1">
      <alignment horizontal="center" wrapText="1"/>
    </xf>
    <xf numFmtId="1" fontId="0" fillId="10" borderId="0" xfId="6" applyNumberFormat="1" applyFont="1" applyFill="1" applyAlignment="1">
      <alignment horizontal="center"/>
    </xf>
    <xf numFmtId="1" fontId="0" fillId="0" borderId="5" xfId="6" applyNumberFormat="1" applyFont="1" applyBorder="1" applyAlignment="1">
      <alignment horizontal="center"/>
    </xf>
    <xf numFmtId="1" fontId="13" fillId="0" borderId="5" xfId="6" applyNumberFormat="1" applyFont="1" applyBorder="1" applyAlignment="1">
      <alignment horizontal="center"/>
    </xf>
    <xf numFmtId="1" fontId="13" fillId="10" borderId="0" xfId="6" applyNumberFormat="1" applyFont="1" applyFill="1" applyAlignment="1">
      <alignment horizontal="center"/>
    </xf>
    <xf numFmtId="1" fontId="13" fillId="0" borderId="0" xfId="6" applyNumberFormat="1" applyFont="1" applyAlignment="1">
      <alignment horizontal="center"/>
    </xf>
    <xf numFmtId="1" fontId="0" fillId="0" borderId="12" xfId="6" applyNumberFormat="1" applyFont="1" applyBorder="1" applyAlignment="1">
      <alignment horizontal="center"/>
    </xf>
    <xf numFmtId="1" fontId="0" fillId="12" borderId="0" xfId="6" applyNumberFormat="1" applyFont="1" applyFill="1" applyAlignment="1">
      <alignment horizontal="center"/>
    </xf>
    <xf numFmtId="1" fontId="0" fillId="0" borderId="0" xfId="6" applyNumberFormat="1" applyFont="1" applyBorder="1" applyAlignment="1">
      <alignment horizontal="center"/>
    </xf>
    <xf numFmtId="14" fontId="39" fillId="6" borderId="0" xfId="0" applyNumberFormat="1" applyFont="1" applyFill="1" applyAlignment="1">
      <alignment horizontal="center"/>
    </xf>
    <xf numFmtId="0" fontId="0" fillId="6" borderId="0" xfId="0" applyFill="1"/>
    <xf numFmtId="0" fontId="38" fillId="6" borderId="1" xfId="0" applyFont="1" applyFill="1" applyBorder="1" applyAlignment="1">
      <alignment horizontal="right"/>
    </xf>
    <xf numFmtId="166" fontId="38" fillId="6" borderId="1" xfId="0" applyNumberFormat="1" applyFont="1" applyFill="1" applyBorder="1"/>
    <xf numFmtId="1" fontId="38" fillId="6" borderId="1" xfId="0" applyNumberFormat="1" applyFont="1" applyFill="1" applyBorder="1" applyAlignment="1">
      <alignment horizontal="center"/>
    </xf>
    <xf numFmtId="43" fontId="43" fillId="6" borderId="1" xfId="0" applyNumberFormat="1" applyFont="1" applyFill="1" applyBorder="1" applyAlignment="1">
      <alignment horizontal="center" wrapText="1"/>
    </xf>
    <xf numFmtId="0" fontId="40" fillId="6" borderId="0" xfId="0" applyFont="1" applyFill="1"/>
    <xf numFmtId="0" fontId="38" fillId="6" borderId="50" xfId="0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/>
    </xf>
    <xf numFmtId="0" fontId="38" fillId="6" borderId="8" xfId="0" applyFont="1" applyFill="1" applyBorder="1" applyAlignment="1">
      <alignment horizontal="center"/>
    </xf>
    <xf numFmtId="0" fontId="38" fillId="6" borderId="109" xfId="0" applyFont="1" applyFill="1" applyBorder="1" applyAlignment="1">
      <alignment horizontal="center"/>
    </xf>
    <xf numFmtId="0" fontId="38" fillId="6" borderId="9" xfId="0" applyFont="1" applyFill="1" applyBorder="1" applyAlignment="1">
      <alignment horizontal="center"/>
    </xf>
    <xf numFmtId="0" fontId="38" fillId="6" borderId="51" xfId="0" applyFont="1" applyFill="1" applyBorder="1" applyAlignment="1">
      <alignment horizontal="center"/>
    </xf>
    <xf numFmtId="0" fontId="38" fillId="6" borderId="52" xfId="0" applyFont="1" applyFill="1" applyBorder="1" applyAlignment="1">
      <alignment horizontal="center"/>
    </xf>
    <xf numFmtId="0" fontId="38" fillId="6" borderId="10" xfId="0" applyFont="1" applyFill="1" applyBorder="1" applyAlignment="1">
      <alignment horizontal="center"/>
    </xf>
    <xf numFmtId="0" fontId="42" fillId="6" borderId="8" xfId="0" applyFont="1" applyFill="1" applyBorder="1" applyAlignment="1">
      <alignment horizontal="center"/>
    </xf>
    <xf numFmtId="170" fontId="38" fillId="6" borderId="1" xfId="0" applyNumberFormat="1" applyFont="1" applyFill="1" applyBorder="1" applyAlignment="1">
      <alignment horizontal="center" wrapText="1"/>
    </xf>
    <xf numFmtId="37" fontId="38" fillId="6" borderId="1" xfId="0" applyNumberFormat="1" applyFont="1" applyFill="1" applyBorder="1" applyAlignment="1">
      <alignment horizontal="center"/>
    </xf>
    <xf numFmtId="165" fontId="38" fillId="6" borderId="1" xfId="0" applyNumberFormat="1" applyFont="1" applyFill="1" applyBorder="1" applyAlignment="1">
      <alignment horizontal="center"/>
    </xf>
    <xf numFmtId="37" fontId="38" fillId="6" borderId="8" xfId="0" applyNumberFormat="1" applyFont="1" applyFill="1" applyBorder="1" applyAlignment="1">
      <alignment horizontal="center"/>
    </xf>
    <xf numFmtId="37" fontId="38" fillId="6" borderId="79" xfId="0" applyNumberFormat="1" applyFont="1" applyFill="1" applyBorder="1" applyAlignment="1">
      <alignment horizontal="center"/>
    </xf>
    <xf numFmtId="37" fontId="38" fillId="6" borderId="0" xfId="0" applyNumberFormat="1" applyFont="1" applyFill="1" applyAlignment="1">
      <alignment horizontal="center"/>
    </xf>
    <xf numFmtId="0" fontId="38" fillId="6" borderId="53" xfId="0" applyFont="1" applyFill="1" applyBorder="1"/>
    <xf numFmtId="166" fontId="38" fillId="6" borderId="54" xfId="0" applyNumberFormat="1" applyFont="1" applyFill="1" applyBorder="1" applyAlignment="1">
      <alignment horizontal="right"/>
    </xf>
    <xf numFmtId="166" fontId="40" fillId="6" borderId="0" xfId="0" applyNumberFormat="1" applyFont="1" applyFill="1" applyAlignment="1">
      <alignment horizontal="center"/>
    </xf>
    <xf numFmtId="0" fontId="38" fillId="6" borderId="55" xfId="0" applyFont="1" applyFill="1" applyBorder="1"/>
    <xf numFmtId="0" fontId="38" fillId="6" borderId="56" xfId="0" applyFont="1" applyFill="1" applyBorder="1"/>
    <xf numFmtId="0" fontId="38" fillId="6" borderId="0" xfId="0" applyFont="1" applyFill="1"/>
    <xf numFmtId="1" fontId="38" fillId="6" borderId="55" xfId="0" applyNumberFormat="1" applyFont="1" applyFill="1" applyBorder="1" applyAlignment="1">
      <alignment horizontal="center"/>
    </xf>
    <xf numFmtId="171" fontId="38" fillId="6" borderId="57" xfId="0" applyNumberFormat="1" applyFont="1" applyFill="1" applyBorder="1"/>
    <xf numFmtId="0" fontId="38" fillId="6" borderId="58" xfId="0" applyFont="1" applyFill="1" applyBorder="1"/>
    <xf numFmtId="165" fontId="38" fillId="6" borderId="0" xfId="0" applyNumberFormat="1" applyFont="1" applyFill="1" applyAlignment="1">
      <alignment horizontal="center"/>
    </xf>
    <xf numFmtId="165" fontId="38" fillId="6" borderId="15" xfId="0" applyNumberFormat="1" applyFont="1" applyFill="1" applyBorder="1" applyAlignment="1">
      <alignment horizontal="center"/>
    </xf>
    <xf numFmtId="171" fontId="38" fillId="6" borderId="1" xfId="0" applyNumberFormat="1" applyFont="1" applyFill="1" applyBorder="1"/>
    <xf numFmtId="165" fontId="38" fillId="6" borderId="102" xfId="0" applyNumberFormat="1" applyFont="1" applyFill="1" applyBorder="1" applyAlignment="1">
      <alignment horizontal="center"/>
    </xf>
    <xf numFmtId="172" fontId="38" fillId="6" borderId="57" xfId="0" applyNumberFormat="1" applyFont="1" applyFill="1" applyBorder="1" applyAlignment="1">
      <alignment horizontal="right"/>
    </xf>
    <xf numFmtId="165" fontId="38" fillId="6" borderId="85" xfId="0" applyNumberFormat="1" applyFont="1" applyFill="1" applyBorder="1" applyAlignment="1">
      <alignment horizontal="center"/>
    </xf>
    <xf numFmtId="165" fontId="38" fillId="6" borderId="101" xfId="0" applyNumberFormat="1" applyFont="1" applyFill="1" applyBorder="1" applyAlignment="1">
      <alignment horizontal="center"/>
    </xf>
    <xf numFmtId="0" fontId="40" fillId="6" borderId="0" xfId="0" applyFont="1" applyFill="1" applyAlignment="1" applyProtection="1">
      <alignment horizontal="center"/>
      <protection locked="0"/>
    </xf>
    <xf numFmtId="165" fontId="40" fillId="6" borderId="0" xfId="0" applyNumberFormat="1" applyFont="1" applyFill="1" applyAlignment="1" applyProtection="1">
      <alignment horizontal="center"/>
      <protection locked="0"/>
    </xf>
    <xf numFmtId="0" fontId="38" fillId="6" borderId="0" xfId="0" applyFont="1" applyFill="1" applyAlignment="1">
      <alignment horizontal="center"/>
    </xf>
    <xf numFmtId="165" fontId="38" fillId="6" borderId="63" xfId="0" applyNumberFormat="1" applyFont="1" applyFill="1" applyBorder="1" applyAlignment="1">
      <alignment horizontal="center"/>
    </xf>
    <xf numFmtId="171" fontId="38" fillId="6" borderId="59" xfId="0" applyNumberFormat="1" applyFont="1" applyFill="1" applyBorder="1"/>
    <xf numFmtId="1" fontId="38" fillId="6" borderId="49" xfId="0" applyNumberFormat="1" applyFont="1" applyFill="1" applyBorder="1"/>
    <xf numFmtId="2" fontId="38" fillId="6" borderId="49" xfId="0" applyNumberFormat="1" applyFont="1" applyFill="1" applyBorder="1"/>
    <xf numFmtId="2" fontId="38" fillId="6" borderId="64" xfId="0" applyNumberFormat="1" applyFont="1" applyFill="1" applyBorder="1"/>
    <xf numFmtId="2" fontId="38" fillId="6" borderId="18" xfId="0" applyNumberFormat="1" applyFont="1" applyFill="1" applyBorder="1"/>
    <xf numFmtId="1" fontId="38" fillId="6" borderId="65" xfId="0" applyNumberFormat="1" applyFont="1" applyFill="1" applyBorder="1" applyAlignment="1">
      <alignment horizontal="center"/>
    </xf>
    <xf numFmtId="165" fontId="38" fillId="6" borderId="65" xfId="0" applyNumberFormat="1" applyFont="1" applyFill="1" applyBorder="1" applyAlignment="1">
      <alignment horizontal="center"/>
    </xf>
    <xf numFmtId="1" fontId="38" fillId="6" borderId="66" xfId="0" applyNumberFormat="1" applyFont="1" applyFill="1" applyBorder="1" applyAlignment="1">
      <alignment horizontal="center"/>
    </xf>
    <xf numFmtId="2" fontId="38" fillId="6" borderId="67" xfId="0" applyNumberFormat="1" applyFont="1" applyFill="1" applyBorder="1" applyAlignment="1">
      <alignment horizontal="center"/>
    </xf>
    <xf numFmtId="1" fontId="38" fillId="6" borderId="68" xfId="0" applyNumberFormat="1" applyFont="1" applyFill="1" applyBorder="1" applyAlignment="1">
      <alignment horizontal="center"/>
    </xf>
    <xf numFmtId="165" fontId="40" fillId="6" borderId="70" xfId="0" applyNumberFormat="1" applyFont="1" applyFill="1" applyBorder="1" applyAlignment="1">
      <alignment horizontal="center"/>
    </xf>
    <xf numFmtId="2" fontId="41" fillId="6" borderId="71" xfId="0" applyNumberFormat="1" applyFont="1" applyFill="1" applyBorder="1" applyAlignment="1">
      <alignment horizontal="center"/>
    </xf>
    <xf numFmtId="2" fontId="40" fillId="6" borderId="72" xfId="0" applyNumberFormat="1" applyFont="1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166" fontId="38" fillId="6" borderId="99" xfId="0" applyNumberFormat="1" applyFont="1" applyFill="1" applyBorder="1"/>
    <xf numFmtId="166" fontId="38" fillId="6" borderId="72" xfId="0" applyNumberFormat="1" applyFont="1" applyFill="1" applyBorder="1"/>
    <xf numFmtId="2" fontId="38" fillId="6" borderId="73" xfId="0" applyNumberFormat="1" applyFont="1" applyFill="1" applyBorder="1"/>
    <xf numFmtId="0" fontId="38" fillId="6" borderId="74" xfId="0" applyFont="1" applyFill="1" applyBorder="1"/>
    <xf numFmtId="0" fontId="0" fillId="6" borderId="0" xfId="0" applyFill="1" applyAlignment="1">
      <alignment horizontal="center"/>
    </xf>
    <xf numFmtId="165" fontId="24" fillId="6" borderId="1" xfId="0" applyNumberFormat="1" applyFont="1" applyFill="1" applyBorder="1" applyAlignment="1">
      <alignment horizontal="center"/>
    </xf>
    <xf numFmtId="171" fontId="24" fillId="6" borderId="1" xfId="0" applyNumberFormat="1" applyFont="1" applyFill="1" applyBorder="1"/>
    <xf numFmtId="165" fontId="24" fillId="6" borderId="102" xfId="0" applyNumberFormat="1" applyFont="1" applyFill="1" applyBorder="1" applyAlignment="1">
      <alignment horizontal="center"/>
    </xf>
    <xf numFmtId="171" fontId="24" fillId="6" borderId="57" xfId="0" applyNumberFormat="1" applyFont="1" applyFill="1" applyBorder="1"/>
    <xf numFmtId="172" fontId="24" fillId="6" borderId="57" xfId="0" applyNumberFormat="1" applyFont="1" applyFill="1" applyBorder="1" applyAlignment="1">
      <alignment horizontal="right"/>
    </xf>
    <xf numFmtId="2" fontId="12" fillId="7" borderId="73" xfId="0" applyNumberFormat="1" applyFont="1" applyFill="1" applyBorder="1" applyAlignment="1">
      <alignment horizontal="center"/>
    </xf>
    <xf numFmtId="14" fontId="39" fillId="18" borderId="0" xfId="0" applyNumberFormat="1" applyFont="1" applyFill="1" applyAlignment="1">
      <alignment horizontal="center"/>
    </xf>
    <xf numFmtId="0" fontId="0" fillId="18" borderId="0" xfId="0" applyFill="1"/>
    <xf numFmtId="0" fontId="38" fillId="18" borderId="1" xfId="0" applyFont="1" applyFill="1" applyBorder="1" applyAlignment="1">
      <alignment horizontal="right"/>
    </xf>
    <xf numFmtId="166" fontId="38" fillId="18" borderId="1" xfId="0" applyNumberFormat="1" applyFont="1" applyFill="1" applyBorder="1"/>
    <xf numFmtId="1" fontId="38" fillId="18" borderId="1" xfId="0" applyNumberFormat="1" applyFont="1" applyFill="1" applyBorder="1" applyAlignment="1">
      <alignment horizontal="center"/>
    </xf>
    <xf numFmtId="43" fontId="43" fillId="18" borderId="1" xfId="0" applyNumberFormat="1" applyFont="1" applyFill="1" applyBorder="1" applyAlignment="1">
      <alignment horizontal="center" wrapText="1"/>
    </xf>
    <xf numFmtId="0" fontId="40" fillId="18" borderId="0" xfId="0" applyFont="1" applyFill="1"/>
    <xf numFmtId="0" fontId="38" fillId="18" borderId="50" xfId="0" applyFont="1" applyFill="1" applyBorder="1" applyAlignment="1">
      <alignment horizontal="center"/>
    </xf>
    <xf numFmtId="0" fontId="38" fillId="18" borderId="1" xfId="0" applyFont="1" applyFill="1" applyBorder="1" applyAlignment="1">
      <alignment horizontal="center"/>
    </xf>
    <xf numFmtId="0" fontId="38" fillId="18" borderId="8" xfId="0" applyFont="1" applyFill="1" applyBorder="1" applyAlignment="1">
      <alignment horizontal="center"/>
    </xf>
    <xf numFmtId="0" fontId="38" fillId="18" borderId="109" xfId="0" applyFont="1" applyFill="1" applyBorder="1" applyAlignment="1">
      <alignment horizontal="center"/>
    </xf>
    <xf numFmtId="0" fontId="38" fillId="18" borderId="9" xfId="0" applyFont="1" applyFill="1" applyBorder="1" applyAlignment="1">
      <alignment horizontal="center"/>
    </xf>
    <xf numFmtId="0" fontId="38" fillId="18" borderId="51" xfId="0" applyFont="1" applyFill="1" applyBorder="1" applyAlignment="1">
      <alignment horizontal="center"/>
    </xf>
    <xf numFmtId="0" fontId="38" fillId="18" borderId="52" xfId="0" applyFont="1" applyFill="1" applyBorder="1" applyAlignment="1">
      <alignment horizontal="center"/>
    </xf>
    <xf numFmtId="0" fontId="38" fillId="18" borderId="10" xfId="0" applyFont="1" applyFill="1" applyBorder="1" applyAlignment="1">
      <alignment horizontal="center"/>
    </xf>
    <xf numFmtId="0" fontId="42" fillId="18" borderId="8" xfId="0" applyFont="1" applyFill="1" applyBorder="1" applyAlignment="1">
      <alignment horizontal="center"/>
    </xf>
    <xf numFmtId="170" fontId="38" fillId="18" borderId="1" xfId="0" applyNumberFormat="1" applyFont="1" applyFill="1" applyBorder="1" applyAlignment="1">
      <alignment horizontal="center" wrapText="1"/>
    </xf>
    <xf numFmtId="37" fontId="38" fillId="18" borderId="1" xfId="0" applyNumberFormat="1" applyFont="1" applyFill="1" applyBorder="1" applyAlignment="1">
      <alignment horizontal="center"/>
    </xf>
    <xf numFmtId="165" fontId="38" fillId="18" borderId="1" xfId="0" applyNumberFormat="1" applyFont="1" applyFill="1" applyBorder="1" applyAlignment="1">
      <alignment horizontal="center"/>
    </xf>
    <xf numFmtId="37" fontId="38" fillId="18" borderId="8" xfId="0" applyNumberFormat="1" applyFont="1" applyFill="1" applyBorder="1" applyAlignment="1">
      <alignment horizontal="center"/>
    </xf>
    <xf numFmtId="37" fontId="38" fillId="18" borderId="79" xfId="0" applyNumberFormat="1" applyFont="1" applyFill="1" applyBorder="1" applyAlignment="1">
      <alignment horizontal="center"/>
    </xf>
    <xf numFmtId="37" fontId="38" fillId="18" borderId="0" xfId="0" applyNumberFormat="1" applyFont="1" applyFill="1" applyAlignment="1">
      <alignment horizontal="center"/>
    </xf>
    <xf numFmtId="0" fontId="38" fillId="18" borderId="53" xfId="0" applyFont="1" applyFill="1" applyBorder="1"/>
    <xf numFmtId="166" fontId="38" fillId="18" borderId="54" xfId="0" applyNumberFormat="1" applyFont="1" applyFill="1" applyBorder="1" applyAlignment="1">
      <alignment horizontal="right"/>
    </xf>
    <xf numFmtId="166" fontId="40" fillId="18" borderId="0" xfId="0" applyNumberFormat="1" applyFont="1" applyFill="1" applyAlignment="1">
      <alignment horizontal="center"/>
    </xf>
    <xf numFmtId="0" fontId="38" fillId="18" borderId="55" xfId="0" applyFont="1" applyFill="1" applyBorder="1"/>
    <xf numFmtId="165" fontId="38" fillId="18" borderId="49" xfId="0" applyNumberFormat="1" applyFont="1" applyFill="1" applyBorder="1"/>
    <xf numFmtId="171" fontId="38" fillId="18" borderId="49" xfId="0" applyNumberFormat="1" applyFont="1" applyFill="1" applyBorder="1"/>
    <xf numFmtId="172" fontId="38" fillId="18" borderId="49" xfId="0" applyNumberFormat="1" applyFont="1" applyFill="1" applyBorder="1"/>
    <xf numFmtId="0" fontId="38" fillId="18" borderId="56" xfId="0" applyFont="1" applyFill="1" applyBorder="1"/>
    <xf numFmtId="0" fontId="38" fillId="18" borderId="0" xfId="0" applyFont="1" applyFill="1"/>
    <xf numFmtId="1" fontId="38" fillId="18" borderId="55" xfId="0" applyNumberFormat="1" applyFont="1" applyFill="1" applyBorder="1" applyAlignment="1">
      <alignment horizontal="center"/>
    </xf>
    <xf numFmtId="171" fontId="38" fillId="18" borderId="57" xfId="0" applyNumberFormat="1" applyFont="1" applyFill="1" applyBorder="1"/>
    <xf numFmtId="172" fontId="38" fillId="18" borderId="57" xfId="0" applyNumberFormat="1" applyFont="1" applyFill="1" applyBorder="1"/>
    <xf numFmtId="0" fontId="38" fillId="18" borderId="58" xfId="0" applyFont="1" applyFill="1" applyBorder="1"/>
    <xf numFmtId="165" fontId="38" fillId="18" borderId="0" xfId="0" applyNumberFormat="1" applyFont="1" applyFill="1" applyAlignment="1">
      <alignment horizontal="center"/>
    </xf>
    <xf numFmtId="165" fontId="38" fillId="18" borderId="15" xfId="0" applyNumberFormat="1" applyFont="1" applyFill="1" applyBorder="1" applyAlignment="1">
      <alignment horizontal="center"/>
    </xf>
    <xf numFmtId="171" fontId="38" fillId="18" borderId="1" xfId="0" applyNumberFormat="1" applyFont="1" applyFill="1" applyBorder="1"/>
    <xf numFmtId="165" fontId="38" fillId="18" borderId="102" xfId="0" applyNumberFormat="1" applyFont="1" applyFill="1" applyBorder="1" applyAlignment="1">
      <alignment horizontal="center"/>
    </xf>
    <xf numFmtId="172" fontId="38" fillId="18" borderId="57" xfId="0" applyNumberFormat="1" applyFont="1" applyFill="1" applyBorder="1" applyAlignment="1">
      <alignment horizontal="right"/>
    </xf>
    <xf numFmtId="165" fontId="38" fillId="18" borderId="85" xfId="0" applyNumberFormat="1" applyFont="1" applyFill="1" applyBorder="1" applyAlignment="1">
      <alignment horizontal="center"/>
    </xf>
    <xf numFmtId="165" fontId="38" fillId="18" borderId="101" xfId="0" applyNumberFormat="1" applyFont="1" applyFill="1" applyBorder="1" applyAlignment="1">
      <alignment horizontal="center"/>
    </xf>
    <xf numFmtId="0" fontId="40" fillId="18" borderId="0" xfId="0" applyFont="1" applyFill="1" applyAlignment="1" applyProtection="1">
      <alignment horizontal="center"/>
      <protection locked="0"/>
    </xf>
    <xf numFmtId="165" fontId="40" fillId="18" borderId="0" xfId="0" applyNumberFormat="1" applyFont="1" applyFill="1" applyAlignment="1" applyProtection="1">
      <alignment horizontal="center"/>
      <protection locked="0"/>
    </xf>
    <xf numFmtId="9" fontId="40" fillId="18" borderId="0" xfId="4" applyFont="1" applyFill="1" applyAlignment="1" applyProtection="1">
      <alignment horizontal="center"/>
      <protection locked="0"/>
    </xf>
    <xf numFmtId="165" fontId="38" fillId="18" borderId="60" xfId="0" applyNumberFormat="1" applyFont="1" applyFill="1" applyBorder="1" applyAlignment="1">
      <alignment horizontal="center"/>
    </xf>
    <xf numFmtId="172" fontId="38" fillId="18" borderId="61" xfId="0" applyNumberFormat="1" applyFont="1" applyFill="1" applyBorder="1"/>
    <xf numFmtId="0" fontId="38" fillId="18" borderId="62" xfId="0" applyFont="1" applyFill="1" applyBorder="1"/>
    <xf numFmtId="0" fontId="38" fillId="18" borderId="0" xfId="0" applyFont="1" applyFill="1" applyAlignment="1">
      <alignment horizontal="center"/>
    </xf>
    <xf numFmtId="165" fontId="38" fillId="18" borderId="63" xfId="0" applyNumberFormat="1" applyFont="1" applyFill="1" applyBorder="1" applyAlignment="1">
      <alignment horizontal="center"/>
    </xf>
    <xf numFmtId="171" fontId="38" fillId="18" borderId="59" xfId="0" applyNumberFormat="1" applyFont="1" applyFill="1" applyBorder="1"/>
    <xf numFmtId="0" fontId="38" fillId="18" borderId="49" xfId="0" applyFont="1" applyFill="1" applyBorder="1" applyAlignment="1">
      <alignment horizontal="center"/>
    </xf>
    <xf numFmtId="1" fontId="38" fillId="18" borderId="49" xfId="0" applyNumberFormat="1" applyFont="1" applyFill="1" applyBorder="1"/>
    <xf numFmtId="2" fontId="38" fillId="18" borderId="49" xfId="0" applyNumberFormat="1" applyFont="1" applyFill="1" applyBorder="1"/>
    <xf numFmtId="2" fontId="38" fillId="18" borderId="64" xfId="0" applyNumberFormat="1" applyFont="1" applyFill="1" applyBorder="1"/>
    <xf numFmtId="2" fontId="38" fillId="18" borderId="18" xfId="0" applyNumberFormat="1" applyFont="1" applyFill="1" applyBorder="1"/>
    <xf numFmtId="1" fontId="38" fillId="18" borderId="65" xfId="0" applyNumberFormat="1" applyFont="1" applyFill="1" applyBorder="1" applyAlignment="1">
      <alignment horizontal="center"/>
    </xf>
    <xf numFmtId="165" fontId="38" fillId="18" borderId="65" xfId="0" applyNumberFormat="1" applyFont="1" applyFill="1" applyBorder="1" applyAlignment="1">
      <alignment horizontal="center"/>
    </xf>
    <xf numFmtId="1" fontId="38" fillId="18" borderId="66" xfId="0" applyNumberFormat="1" applyFont="1" applyFill="1" applyBorder="1" applyAlignment="1">
      <alignment horizontal="center"/>
    </xf>
    <xf numFmtId="2" fontId="38" fillId="18" borderId="67" xfId="0" applyNumberFormat="1" applyFont="1" applyFill="1" applyBorder="1" applyAlignment="1">
      <alignment horizontal="center"/>
    </xf>
    <xf numFmtId="1" fontId="38" fillId="18" borderId="68" xfId="0" applyNumberFormat="1" applyFont="1" applyFill="1" applyBorder="1" applyAlignment="1">
      <alignment horizontal="center"/>
    </xf>
    <xf numFmtId="165" fontId="40" fillId="18" borderId="69" xfId="0" applyNumberFormat="1" applyFont="1" applyFill="1" applyBorder="1" applyAlignment="1">
      <alignment horizontal="center"/>
    </xf>
    <xf numFmtId="165" fontId="40" fillId="18" borderId="70" xfId="0" applyNumberFormat="1" applyFont="1" applyFill="1" applyBorder="1" applyAlignment="1">
      <alignment horizontal="center"/>
    </xf>
    <xf numFmtId="2" fontId="41" fillId="18" borderId="71" xfId="0" applyNumberFormat="1" applyFont="1" applyFill="1" applyBorder="1" applyAlignment="1">
      <alignment horizontal="center"/>
    </xf>
    <xf numFmtId="2" fontId="40" fillId="18" borderId="72" xfId="0" applyNumberFormat="1" applyFont="1" applyFill="1" applyBorder="1" applyAlignment="1">
      <alignment horizontal="center"/>
    </xf>
    <xf numFmtId="2" fontId="12" fillId="18" borderId="73" xfId="0" applyNumberFormat="1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166" fontId="38" fillId="18" borderId="99" xfId="0" applyNumberFormat="1" applyFont="1" applyFill="1" applyBorder="1"/>
    <xf numFmtId="166" fontId="38" fillId="18" borderId="72" xfId="0" applyNumberFormat="1" applyFont="1" applyFill="1" applyBorder="1"/>
    <xf numFmtId="2" fontId="38" fillId="18" borderId="73" xfId="0" applyNumberFormat="1" applyFont="1" applyFill="1" applyBorder="1"/>
    <xf numFmtId="0" fontId="38" fillId="18" borderId="74" xfId="0" applyFont="1" applyFill="1" applyBorder="1"/>
    <xf numFmtId="0" fontId="0" fillId="18" borderId="0" xfId="0" applyFill="1" applyAlignment="1">
      <alignment horizontal="center"/>
    </xf>
    <xf numFmtId="1" fontId="38" fillId="18" borderId="67" xfId="0" applyNumberFormat="1" applyFont="1" applyFill="1" applyBorder="1" applyAlignment="1">
      <alignment horizontal="center"/>
    </xf>
    <xf numFmtId="165" fontId="40" fillId="18" borderId="110" xfId="0" applyNumberFormat="1" applyFont="1" applyFill="1" applyBorder="1" applyAlignment="1">
      <alignment horizontal="center"/>
    </xf>
    <xf numFmtId="165" fontId="40" fillId="6" borderId="111" xfId="0" applyNumberFormat="1" applyFont="1" applyFill="1" applyBorder="1" applyAlignment="1">
      <alignment horizontal="center"/>
    </xf>
    <xf numFmtId="165" fontId="40" fillId="18" borderId="78" xfId="0" applyNumberFormat="1" applyFont="1" applyFill="1" applyBorder="1" applyAlignment="1">
      <alignment horizontal="center"/>
    </xf>
    <xf numFmtId="14" fontId="39" fillId="19" borderId="0" xfId="0" applyNumberFormat="1" applyFont="1" applyFill="1" applyAlignment="1">
      <alignment horizontal="center"/>
    </xf>
    <xf numFmtId="0" fontId="0" fillId="19" borderId="0" xfId="0" applyFill="1"/>
    <xf numFmtId="0" fontId="38" fillId="19" borderId="1" xfId="0" applyFont="1" applyFill="1" applyBorder="1" applyAlignment="1">
      <alignment horizontal="right"/>
    </xf>
    <xf numFmtId="166" fontId="38" fillId="19" borderId="1" xfId="0" applyNumberFormat="1" applyFont="1" applyFill="1" applyBorder="1"/>
    <xf numFmtId="1" fontId="38" fillId="19" borderId="1" xfId="0" applyNumberFormat="1" applyFont="1" applyFill="1" applyBorder="1" applyAlignment="1">
      <alignment horizontal="center"/>
    </xf>
    <xf numFmtId="43" fontId="43" fillId="19" borderId="1" xfId="0" applyNumberFormat="1" applyFont="1" applyFill="1" applyBorder="1" applyAlignment="1">
      <alignment horizontal="center" wrapText="1"/>
    </xf>
    <xf numFmtId="0" fontId="40" fillId="19" borderId="0" xfId="0" applyFont="1" applyFill="1"/>
    <xf numFmtId="0" fontId="38" fillId="19" borderId="50" xfId="0" applyFont="1" applyFill="1" applyBorder="1" applyAlignment="1">
      <alignment horizontal="center"/>
    </xf>
    <xf numFmtId="0" fontId="38" fillId="19" borderId="1" xfId="0" applyFont="1" applyFill="1" applyBorder="1" applyAlignment="1">
      <alignment horizontal="center"/>
    </xf>
    <xf numFmtId="0" fontId="38" fillId="19" borderId="8" xfId="0" applyFont="1" applyFill="1" applyBorder="1" applyAlignment="1">
      <alignment horizontal="center"/>
    </xf>
    <xf numFmtId="0" fontId="38" fillId="19" borderId="109" xfId="0" applyFont="1" applyFill="1" applyBorder="1" applyAlignment="1">
      <alignment horizontal="center"/>
    </xf>
    <xf numFmtId="0" fontId="38" fillId="19" borderId="9" xfId="0" applyFont="1" applyFill="1" applyBorder="1" applyAlignment="1">
      <alignment horizontal="center"/>
    </xf>
    <xf numFmtId="0" fontId="38" fillId="19" borderId="51" xfId="0" applyFont="1" applyFill="1" applyBorder="1" applyAlignment="1">
      <alignment horizontal="center"/>
    </xf>
    <xf numFmtId="0" fontId="38" fillId="19" borderId="52" xfId="0" applyFont="1" applyFill="1" applyBorder="1" applyAlignment="1">
      <alignment horizontal="center"/>
    </xf>
    <xf numFmtId="0" fontId="38" fillId="19" borderId="10" xfId="0" applyFont="1" applyFill="1" applyBorder="1" applyAlignment="1">
      <alignment horizontal="center"/>
    </xf>
    <xf numFmtId="0" fontId="42" fillId="19" borderId="8" xfId="0" applyFont="1" applyFill="1" applyBorder="1" applyAlignment="1">
      <alignment horizontal="center"/>
    </xf>
    <xf numFmtId="170" fontId="38" fillId="19" borderId="1" xfId="0" applyNumberFormat="1" applyFont="1" applyFill="1" applyBorder="1" applyAlignment="1">
      <alignment horizontal="center" wrapText="1"/>
    </xf>
    <xf numFmtId="37" fontId="38" fillId="19" borderId="1" xfId="0" applyNumberFormat="1" applyFont="1" applyFill="1" applyBorder="1" applyAlignment="1">
      <alignment horizontal="center"/>
    </xf>
    <xf numFmtId="165" fontId="38" fillId="19" borderId="1" xfId="0" applyNumberFormat="1" applyFont="1" applyFill="1" applyBorder="1" applyAlignment="1">
      <alignment horizontal="center"/>
    </xf>
    <xf numFmtId="37" fontId="38" fillId="19" borderId="8" xfId="0" applyNumberFormat="1" applyFont="1" applyFill="1" applyBorder="1" applyAlignment="1">
      <alignment horizontal="center"/>
    </xf>
    <xf numFmtId="37" fontId="38" fillId="19" borderId="79" xfId="0" applyNumberFormat="1" applyFont="1" applyFill="1" applyBorder="1" applyAlignment="1">
      <alignment horizontal="center"/>
    </xf>
    <xf numFmtId="37" fontId="38" fillId="19" borderId="0" xfId="0" applyNumberFormat="1" applyFont="1" applyFill="1" applyAlignment="1">
      <alignment horizontal="center"/>
    </xf>
    <xf numFmtId="0" fontId="38" fillId="19" borderId="53" xfId="0" applyFont="1" applyFill="1" applyBorder="1"/>
    <xf numFmtId="166" fontId="38" fillId="19" borderId="54" xfId="0" applyNumberFormat="1" applyFont="1" applyFill="1" applyBorder="1" applyAlignment="1">
      <alignment horizontal="right"/>
    </xf>
    <xf numFmtId="166" fontId="40" fillId="19" borderId="0" xfId="0" applyNumberFormat="1" applyFont="1" applyFill="1" applyAlignment="1">
      <alignment horizontal="center"/>
    </xf>
    <xf numFmtId="0" fontId="38" fillId="19" borderId="55" xfId="0" applyFont="1" applyFill="1" applyBorder="1"/>
    <xf numFmtId="165" fontId="38" fillId="19" borderId="49" xfId="0" applyNumberFormat="1" applyFont="1" applyFill="1" applyBorder="1"/>
    <xf numFmtId="171" fontId="38" fillId="19" borderId="49" xfId="0" applyNumberFormat="1" applyFont="1" applyFill="1" applyBorder="1"/>
    <xf numFmtId="172" fontId="38" fillId="19" borderId="49" xfId="0" applyNumberFormat="1" applyFont="1" applyFill="1" applyBorder="1"/>
    <xf numFmtId="0" fontId="38" fillId="19" borderId="56" xfId="0" applyFont="1" applyFill="1" applyBorder="1"/>
    <xf numFmtId="0" fontId="38" fillId="19" borderId="0" xfId="0" applyFont="1" applyFill="1"/>
    <xf numFmtId="1" fontId="38" fillId="19" borderId="55" xfId="0" applyNumberFormat="1" applyFont="1" applyFill="1" applyBorder="1" applyAlignment="1">
      <alignment horizontal="center"/>
    </xf>
    <xf numFmtId="171" fontId="38" fillId="19" borderId="57" xfId="0" applyNumberFormat="1" applyFont="1" applyFill="1" applyBorder="1"/>
    <xf numFmtId="172" fontId="38" fillId="19" borderId="57" xfId="0" applyNumberFormat="1" applyFont="1" applyFill="1" applyBorder="1"/>
    <xf numFmtId="0" fontId="38" fillId="19" borderId="58" xfId="0" applyFont="1" applyFill="1" applyBorder="1"/>
    <xf numFmtId="165" fontId="38" fillId="19" borderId="0" xfId="0" applyNumberFormat="1" applyFont="1" applyFill="1" applyAlignment="1">
      <alignment horizontal="center"/>
    </xf>
    <xf numFmtId="165" fontId="38" fillId="19" borderId="15" xfId="0" applyNumberFormat="1" applyFont="1" applyFill="1" applyBorder="1" applyAlignment="1">
      <alignment horizontal="center"/>
    </xf>
    <xf numFmtId="171" fontId="38" fillId="19" borderId="1" xfId="0" applyNumberFormat="1" applyFont="1" applyFill="1" applyBorder="1"/>
    <xf numFmtId="165" fontId="38" fillId="19" borderId="102" xfId="0" applyNumberFormat="1" applyFont="1" applyFill="1" applyBorder="1" applyAlignment="1">
      <alignment horizontal="center"/>
    </xf>
    <xf numFmtId="172" fontId="38" fillId="19" borderId="57" xfId="0" applyNumberFormat="1" applyFont="1" applyFill="1" applyBorder="1" applyAlignment="1">
      <alignment horizontal="right"/>
    </xf>
    <xf numFmtId="165" fontId="38" fillId="19" borderId="85" xfId="0" applyNumberFormat="1" applyFont="1" applyFill="1" applyBorder="1" applyAlignment="1">
      <alignment horizontal="center"/>
    </xf>
    <xf numFmtId="165" fontId="38" fillId="19" borderId="101" xfId="0" applyNumberFormat="1" applyFont="1" applyFill="1" applyBorder="1" applyAlignment="1">
      <alignment horizontal="center"/>
    </xf>
    <xf numFmtId="0" fontId="40" fillId="19" borderId="0" xfId="0" applyFont="1" applyFill="1" applyAlignment="1" applyProtection="1">
      <alignment horizontal="center"/>
      <protection locked="0"/>
    </xf>
    <xf numFmtId="165" fontId="40" fillId="19" borderId="0" xfId="0" applyNumberFormat="1" applyFont="1" applyFill="1" applyAlignment="1" applyProtection="1">
      <alignment horizontal="center"/>
      <protection locked="0"/>
    </xf>
    <xf numFmtId="9" fontId="40" fillId="19" borderId="0" xfId="4" applyFont="1" applyFill="1" applyAlignment="1" applyProtection="1">
      <alignment horizontal="center"/>
      <protection locked="0"/>
    </xf>
    <xf numFmtId="165" fontId="38" fillId="19" borderId="60" xfId="0" applyNumberFormat="1" applyFont="1" applyFill="1" applyBorder="1" applyAlignment="1">
      <alignment horizontal="center"/>
    </xf>
    <xf numFmtId="172" fontId="38" fillId="19" borderId="61" xfId="0" applyNumberFormat="1" applyFont="1" applyFill="1" applyBorder="1"/>
    <xf numFmtId="0" fontId="38" fillId="19" borderId="62" xfId="0" applyFont="1" applyFill="1" applyBorder="1"/>
    <xf numFmtId="0" fontId="38" fillId="19" borderId="0" xfId="0" applyFont="1" applyFill="1" applyAlignment="1">
      <alignment horizontal="center"/>
    </xf>
    <xf numFmtId="165" fontId="38" fillId="19" borderId="63" xfId="0" applyNumberFormat="1" applyFont="1" applyFill="1" applyBorder="1" applyAlignment="1">
      <alignment horizontal="center"/>
    </xf>
    <xf numFmtId="171" fontId="38" fillId="19" borderId="59" xfId="0" applyNumberFormat="1" applyFont="1" applyFill="1" applyBorder="1"/>
    <xf numFmtId="0" fontId="38" fillId="19" borderId="49" xfId="0" applyFont="1" applyFill="1" applyBorder="1" applyAlignment="1">
      <alignment horizontal="center"/>
    </xf>
    <xf numFmtId="1" fontId="38" fillId="19" borderId="49" xfId="0" applyNumberFormat="1" applyFont="1" applyFill="1" applyBorder="1"/>
    <xf numFmtId="2" fontId="38" fillId="19" borderId="49" xfId="0" applyNumberFormat="1" applyFont="1" applyFill="1" applyBorder="1"/>
    <xf numFmtId="2" fontId="38" fillId="19" borderId="64" xfId="0" applyNumberFormat="1" applyFont="1" applyFill="1" applyBorder="1"/>
    <xf numFmtId="2" fontId="38" fillId="19" borderId="18" xfId="0" applyNumberFormat="1" applyFont="1" applyFill="1" applyBorder="1"/>
    <xf numFmtId="1" fontId="38" fillId="19" borderId="65" xfId="0" applyNumberFormat="1" applyFont="1" applyFill="1" applyBorder="1" applyAlignment="1">
      <alignment horizontal="center"/>
    </xf>
    <xf numFmtId="165" fontId="38" fillId="19" borderId="65" xfId="0" applyNumberFormat="1" applyFont="1" applyFill="1" applyBorder="1" applyAlignment="1">
      <alignment horizontal="center"/>
    </xf>
    <xf numFmtId="1" fontId="38" fillId="19" borderId="66" xfId="0" applyNumberFormat="1" applyFont="1" applyFill="1" applyBorder="1" applyAlignment="1">
      <alignment horizontal="center"/>
    </xf>
    <xf numFmtId="2" fontId="38" fillId="19" borderId="67" xfId="0" applyNumberFormat="1" applyFont="1" applyFill="1" applyBorder="1" applyAlignment="1">
      <alignment horizontal="center"/>
    </xf>
    <xf numFmtId="1" fontId="38" fillId="19" borderId="68" xfId="0" applyNumberFormat="1" applyFont="1" applyFill="1" applyBorder="1" applyAlignment="1">
      <alignment horizontal="center"/>
    </xf>
    <xf numFmtId="1" fontId="38" fillId="19" borderId="67" xfId="0" applyNumberFormat="1" applyFont="1" applyFill="1" applyBorder="1" applyAlignment="1">
      <alignment horizontal="center"/>
    </xf>
    <xf numFmtId="165" fontId="40" fillId="19" borderId="73" xfId="0" applyNumberFormat="1" applyFont="1" applyFill="1" applyBorder="1" applyAlignment="1">
      <alignment horizontal="center"/>
    </xf>
    <xf numFmtId="165" fontId="40" fillId="19" borderId="69" xfId="0" applyNumberFormat="1" applyFont="1" applyFill="1" applyBorder="1" applyAlignment="1">
      <alignment horizontal="center"/>
    </xf>
    <xf numFmtId="2" fontId="41" fillId="19" borderId="71" xfId="0" applyNumberFormat="1" applyFont="1" applyFill="1" applyBorder="1" applyAlignment="1">
      <alignment horizontal="center"/>
    </xf>
    <xf numFmtId="2" fontId="40" fillId="19" borderId="72" xfId="0" applyNumberFormat="1" applyFont="1" applyFill="1" applyBorder="1" applyAlignment="1">
      <alignment horizontal="center"/>
    </xf>
    <xf numFmtId="2" fontId="12" fillId="19" borderId="73" xfId="0" applyNumberFormat="1" applyFont="1" applyFill="1" applyBorder="1" applyAlignment="1">
      <alignment horizontal="center"/>
    </xf>
    <xf numFmtId="1" fontId="0" fillId="19" borderId="0" xfId="0" applyNumberFormat="1" applyFill="1" applyAlignment="1">
      <alignment horizontal="center"/>
    </xf>
    <xf numFmtId="166" fontId="38" fillId="19" borderId="99" xfId="0" applyNumberFormat="1" applyFont="1" applyFill="1" applyBorder="1"/>
    <xf numFmtId="166" fontId="38" fillId="19" borderId="72" xfId="0" applyNumberFormat="1" applyFont="1" applyFill="1" applyBorder="1"/>
    <xf numFmtId="2" fontId="38" fillId="19" borderId="73" xfId="0" applyNumberFormat="1" applyFont="1" applyFill="1" applyBorder="1"/>
    <xf numFmtId="0" fontId="38" fillId="19" borderId="74" xfId="0" applyFont="1" applyFill="1" applyBorder="1"/>
    <xf numFmtId="0" fontId="0" fillId="19" borderId="0" xfId="0" applyFill="1" applyAlignment="1">
      <alignment horizontal="center"/>
    </xf>
    <xf numFmtId="165" fontId="40" fillId="19" borderId="82" xfId="0" applyNumberFormat="1" applyFont="1" applyFill="1" applyBorder="1" applyAlignment="1">
      <alignment horizontal="center"/>
    </xf>
    <xf numFmtId="2" fontId="12" fillId="19" borderId="18" xfId="0" applyNumberFormat="1" applyFont="1" applyFill="1" applyBorder="1"/>
    <xf numFmtId="2" fontId="12" fillId="18" borderId="18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right"/>
    </xf>
    <xf numFmtId="166" fontId="38" fillId="0" borderId="1" xfId="0" applyNumberFormat="1" applyFont="1" applyBorder="1"/>
    <xf numFmtId="1" fontId="38" fillId="0" borderId="1" xfId="0" applyNumberFormat="1" applyFont="1" applyBorder="1" applyAlignment="1">
      <alignment horizontal="center"/>
    </xf>
    <xf numFmtId="43" fontId="43" fillId="0" borderId="1" xfId="0" applyNumberFormat="1" applyFont="1" applyBorder="1" applyAlignment="1">
      <alignment horizontal="center" wrapText="1"/>
    </xf>
    <xf numFmtId="0" fontId="38" fillId="0" borderId="50" xfId="0" applyFont="1" applyBorder="1" applyAlignment="1">
      <alignment horizontal="center"/>
    </xf>
    <xf numFmtId="0" fontId="38" fillId="0" borderId="109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52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37" fontId="38" fillId="0" borderId="8" xfId="0" applyNumberFormat="1" applyFont="1" applyBorder="1" applyAlignment="1">
      <alignment horizontal="center"/>
    </xf>
    <xf numFmtId="37" fontId="38" fillId="0" borderId="79" xfId="0" applyNumberFormat="1" applyFont="1" applyBorder="1" applyAlignment="1">
      <alignment horizontal="center"/>
    </xf>
    <xf numFmtId="37" fontId="38" fillId="0" borderId="0" xfId="0" applyNumberFormat="1" applyFont="1" applyAlignment="1">
      <alignment horizontal="center"/>
    </xf>
    <xf numFmtId="0" fontId="38" fillId="0" borderId="53" xfId="0" applyFont="1" applyBorder="1"/>
    <xf numFmtId="166" fontId="38" fillId="0" borderId="54" xfId="0" applyNumberFormat="1" applyFont="1" applyBorder="1" applyAlignment="1">
      <alignment horizontal="right"/>
    </xf>
    <xf numFmtId="0" fontId="38" fillId="0" borderId="55" xfId="0" applyFont="1" applyBorder="1"/>
    <xf numFmtId="165" fontId="38" fillId="0" borderId="49" xfId="0" applyNumberFormat="1" applyFont="1" applyBorder="1"/>
    <xf numFmtId="171" fontId="38" fillId="0" borderId="49" xfId="0" applyNumberFormat="1" applyFont="1" applyBorder="1"/>
    <xf numFmtId="172" fontId="38" fillId="0" borderId="49" xfId="0" applyNumberFormat="1" applyFont="1" applyBorder="1"/>
    <xf numFmtId="0" fontId="38" fillId="0" borderId="56" xfId="0" applyFont="1" applyBorder="1"/>
    <xf numFmtId="1" fontId="38" fillId="0" borderId="55" xfId="0" applyNumberFormat="1" applyFont="1" applyBorder="1" applyAlignment="1">
      <alignment horizontal="center"/>
    </xf>
    <xf numFmtId="171" fontId="38" fillId="0" borderId="1" xfId="0" applyNumberFormat="1" applyFont="1" applyBorder="1"/>
    <xf numFmtId="9" fontId="40" fillId="0" borderId="0" xfId="4" applyFont="1" applyFill="1" applyAlignment="1" applyProtection="1">
      <alignment horizontal="center"/>
      <protection locked="0"/>
    </xf>
    <xf numFmtId="165" fontId="38" fillId="0" borderId="60" xfId="0" applyNumberFormat="1" applyFont="1" applyBorder="1" applyAlignment="1">
      <alignment horizontal="center"/>
    </xf>
    <xf numFmtId="172" fontId="38" fillId="0" borderId="61" xfId="0" applyNumberFormat="1" applyFont="1" applyBorder="1"/>
    <xf numFmtId="0" fontId="38" fillId="0" borderId="62" xfId="0" applyFont="1" applyBorder="1"/>
    <xf numFmtId="165" fontId="38" fillId="0" borderId="63" xfId="0" applyNumberFormat="1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2" fontId="12" fillId="0" borderId="18" xfId="0" applyNumberFormat="1" applyFont="1" applyBorder="1" applyAlignment="1">
      <alignment horizontal="center"/>
    </xf>
    <xf numFmtId="1" fontId="38" fillId="0" borderId="65" xfId="0" applyNumberFormat="1" applyFont="1" applyBorder="1" applyAlignment="1">
      <alignment horizontal="center"/>
    </xf>
    <xf numFmtId="1" fontId="38" fillId="0" borderId="66" xfId="0" applyNumberFormat="1" applyFont="1" applyBorder="1" applyAlignment="1">
      <alignment horizontal="center"/>
    </xf>
    <xf numFmtId="2" fontId="38" fillId="0" borderId="67" xfId="0" applyNumberFormat="1" applyFont="1" applyBorder="1" applyAlignment="1">
      <alignment horizontal="center"/>
    </xf>
    <xf numFmtId="165" fontId="40" fillId="0" borderId="69" xfId="0" applyNumberFormat="1" applyFont="1" applyBorder="1" applyAlignment="1">
      <alignment horizontal="center"/>
    </xf>
    <xf numFmtId="2" fontId="12" fillId="19" borderId="18" xfId="0" applyNumberFormat="1" applyFont="1" applyFill="1" applyBorder="1" applyAlignment="1">
      <alignment horizontal="center"/>
    </xf>
    <xf numFmtId="165" fontId="38" fillId="7" borderId="101" xfId="0" applyNumberFormat="1" applyFont="1" applyFill="1" applyBorder="1" applyAlignment="1">
      <alignment horizontal="center"/>
    </xf>
    <xf numFmtId="165" fontId="40" fillId="7" borderId="0" xfId="0" applyNumberFormat="1" applyFont="1" applyFill="1" applyAlignment="1" applyProtection="1">
      <alignment horizontal="center"/>
      <protection locked="0"/>
    </xf>
    <xf numFmtId="1" fontId="38" fillId="2" borderId="112" xfId="0" applyNumberFormat="1" applyFont="1" applyFill="1" applyBorder="1" applyAlignment="1">
      <alignment horizontal="center"/>
    </xf>
    <xf numFmtId="1" fontId="38" fillId="0" borderId="113" xfId="0" applyNumberFormat="1" applyFont="1" applyBorder="1" applyAlignment="1">
      <alignment horizontal="center"/>
    </xf>
    <xf numFmtId="2" fontId="38" fillId="0" borderId="7" xfId="0" applyNumberFormat="1" applyFont="1" applyBorder="1"/>
    <xf numFmtId="2" fontId="38" fillId="0" borderId="40" xfId="0" applyNumberFormat="1" applyFont="1" applyBorder="1"/>
    <xf numFmtId="0" fontId="0" fillId="0" borderId="40" xfId="0" applyBorder="1"/>
    <xf numFmtId="2" fontId="38" fillId="0" borderId="15" xfId="0" applyNumberFormat="1" applyFont="1" applyBorder="1"/>
    <xf numFmtId="1" fontId="38" fillId="0" borderId="67" xfId="0" applyNumberFormat="1" applyFont="1" applyBorder="1" applyAlignment="1">
      <alignment horizontal="center"/>
    </xf>
    <xf numFmtId="9" fontId="38" fillId="0" borderId="1" xfId="4" applyFont="1" applyBorder="1" applyAlignment="1">
      <alignment horizontal="center"/>
    </xf>
    <xf numFmtId="2" fontId="2" fillId="0" borderId="0" xfId="1" applyNumberFormat="1" applyFont="1" applyAlignment="1">
      <alignment horizontal="center"/>
    </xf>
    <xf numFmtId="2" fontId="0" fillId="0" borderId="100" xfId="0" applyNumberFormat="1" applyBorder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 wrapText="1"/>
      <protection locked="0"/>
    </xf>
    <xf numFmtId="2" fontId="12" fillId="0" borderId="0" xfId="1" applyNumberFormat="1" applyFont="1" applyFill="1" applyAlignment="1">
      <alignment horizontal="center"/>
    </xf>
    <xf numFmtId="2" fontId="30" fillId="0" borderId="0" xfId="1" applyNumberFormat="1" applyFont="1" applyFill="1" applyAlignment="1">
      <alignment horizontal="center"/>
    </xf>
    <xf numFmtId="2" fontId="30" fillId="6" borderId="0" xfId="0" applyNumberFormat="1" applyFont="1" applyFill="1" applyAlignment="1">
      <alignment horizontal="center"/>
    </xf>
    <xf numFmtId="2" fontId="30" fillId="7" borderId="0" xfId="1" applyNumberFormat="1" applyFont="1" applyFill="1" applyAlignment="1">
      <alignment horizontal="center"/>
    </xf>
    <xf numFmtId="2" fontId="30" fillId="16" borderId="0" xfId="1" applyNumberFormat="1" applyFont="1" applyFill="1" applyAlignment="1">
      <alignment horizontal="center"/>
    </xf>
    <xf numFmtId="2" fontId="30" fillId="8" borderId="0" xfId="1" applyNumberFormat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2" fontId="35" fillId="0" borderId="0" xfId="1" applyNumberFormat="1" applyFont="1" applyFill="1" applyAlignment="1">
      <alignment horizontal="center"/>
    </xf>
    <xf numFmtId="2" fontId="35" fillId="7" borderId="0" xfId="1" applyNumberFormat="1" applyFont="1" applyFill="1" applyAlignment="1">
      <alignment horizontal="center"/>
    </xf>
    <xf numFmtId="2" fontId="35" fillId="2" borderId="0" xfId="1" applyNumberFormat="1" applyFont="1" applyFill="1" applyAlignment="1">
      <alignment horizontal="center"/>
    </xf>
    <xf numFmtId="2" fontId="30" fillId="0" borderId="0" xfId="1" applyNumberFormat="1" applyFont="1" applyAlignment="1">
      <alignment horizontal="center"/>
    </xf>
    <xf numFmtId="2" fontId="38" fillId="0" borderId="0" xfId="1" applyNumberFormat="1" applyFont="1" applyAlignment="1">
      <alignment horizontal="center"/>
    </xf>
    <xf numFmtId="2" fontId="38" fillId="7" borderId="0" xfId="1" applyNumberFormat="1" applyFont="1" applyFill="1" applyAlignment="1">
      <alignment horizontal="center"/>
    </xf>
    <xf numFmtId="2" fontId="38" fillId="8" borderId="0" xfId="1" applyNumberFormat="1" applyFont="1" applyFill="1" applyAlignment="1">
      <alignment horizontal="center"/>
    </xf>
    <xf numFmtId="2" fontId="51" fillId="0" borderId="0" xfId="1" applyNumberFormat="1" applyFont="1" applyAlignment="1">
      <alignment horizontal="center"/>
    </xf>
    <xf numFmtId="2" fontId="51" fillId="7" borderId="0" xfId="1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38" fillId="6" borderId="0" xfId="1" applyNumberFormat="1" applyFont="1" applyFill="1" applyAlignment="1">
      <alignment horizontal="center"/>
    </xf>
    <xf numFmtId="2" fontId="38" fillId="0" borderId="0" xfId="1" applyNumberFormat="1" applyFont="1" applyFill="1" applyAlignment="1">
      <alignment horizontal="center"/>
    </xf>
    <xf numFmtId="2" fontId="38" fillId="18" borderId="0" xfId="1" applyNumberFormat="1" applyFont="1" applyFill="1" applyAlignment="1">
      <alignment horizontal="center"/>
    </xf>
    <xf numFmtId="2" fontId="38" fillId="19" borderId="0" xfId="1" applyNumberFormat="1" applyFont="1" applyFill="1" applyAlignment="1">
      <alignment horizontal="center"/>
    </xf>
    <xf numFmtId="0" fontId="0" fillId="0" borderId="1" xfId="0" applyBorder="1"/>
    <xf numFmtId="9" fontId="38" fillId="0" borderId="68" xfId="4" applyFont="1" applyBorder="1" applyAlignment="1">
      <alignment horizontal="center"/>
    </xf>
    <xf numFmtId="2" fontId="38" fillId="6" borderId="40" xfId="0" applyNumberFormat="1" applyFont="1" applyFill="1" applyBorder="1"/>
    <xf numFmtId="1" fontId="38" fillId="6" borderId="112" xfId="0" applyNumberFormat="1" applyFont="1" applyFill="1" applyBorder="1" applyAlignment="1">
      <alignment horizontal="center"/>
    </xf>
    <xf numFmtId="2" fontId="38" fillId="6" borderId="73" xfId="0" applyNumberFormat="1" applyFont="1" applyFill="1" applyBorder="1" applyAlignment="1">
      <alignment horizontal="center"/>
    </xf>
    <xf numFmtId="2" fontId="38" fillId="6" borderId="15" xfId="0" applyNumberFormat="1" applyFont="1" applyFill="1" applyBorder="1"/>
    <xf numFmtId="9" fontId="57" fillId="0" borderId="0" xfId="4" applyFont="1" applyAlignment="1" applyProtection="1">
      <alignment horizontal="center"/>
      <protection locked="0"/>
    </xf>
    <xf numFmtId="165" fontId="58" fillId="0" borderId="101" xfId="0" applyNumberFormat="1" applyFont="1" applyBorder="1" applyAlignment="1">
      <alignment horizontal="center"/>
    </xf>
    <xf numFmtId="0" fontId="59" fillId="0" borderId="0" xfId="0" applyFont="1" applyAlignment="1" applyProtection="1">
      <alignment horizontal="center"/>
      <protection locked="0"/>
    </xf>
    <xf numFmtId="165" fontId="60" fillId="0" borderId="0" xfId="0" applyNumberFormat="1" applyFont="1" applyAlignment="1" applyProtection="1">
      <alignment horizontal="center"/>
      <protection locked="0"/>
    </xf>
    <xf numFmtId="166" fontId="38" fillId="2" borderId="7" xfId="0" applyNumberFormat="1" applyFont="1" applyFill="1" applyBorder="1"/>
    <xf numFmtId="1" fontId="38" fillId="2" borderId="7" xfId="0" applyNumberFormat="1" applyFont="1" applyFill="1" applyBorder="1" applyAlignment="1">
      <alignment horizontal="center"/>
    </xf>
    <xf numFmtId="43" fontId="43" fillId="2" borderId="7" xfId="0" applyNumberFormat="1" applyFont="1" applyFill="1" applyBorder="1" applyAlignment="1">
      <alignment horizontal="center" wrapText="1"/>
    </xf>
    <xf numFmtId="0" fontId="38" fillId="2" borderId="34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13" borderId="34" xfId="0" applyFont="1" applyFill="1" applyBorder="1" applyAlignment="1">
      <alignment horizontal="center"/>
    </xf>
    <xf numFmtId="0" fontId="38" fillId="13" borderId="7" xfId="0" applyFont="1" applyFill="1" applyBorder="1" applyAlignment="1">
      <alignment horizontal="center"/>
    </xf>
    <xf numFmtId="0" fontId="38" fillId="13" borderId="114" xfId="0" applyFont="1" applyFill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0" fontId="38" fillId="0" borderId="7" xfId="0" applyFont="1" applyBorder="1" applyAlignment="1">
      <alignment horizontal="center"/>
    </xf>
    <xf numFmtId="0" fontId="38" fillId="0" borderId="115" xfId="0" applyFont="1" applyBorder="1" applyAlignment="1">
      <alignment horizontal="center"/>
    </xf>
    <xf numFmtId="0" fontId="38" fillId="4" borderId="116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/>
    </xf>
    <xf numFmtId="0" fontId="38" fillId="2" borderId="6" xfId="0" applyFont="1" applyFill="1" applyBorder="1" applyAlignment="1">
      <alignment horizontal="center"/>
    </xf>
    <xf numFmtId="0" fontId="42" fillId="7" borderId="4" xfId="0" applyFont="1" applyFill="1" applyBorder="1" applyAlignment="1">
      <alignment horizontal="center"/>
    </xf>
    <xf numFmtId="170" fontId="38" fillId="0" borderId="7" xfId="0" applyNumberFormat="1" applyFont="1" applyBorder="1" applyAlignment="1">
      <alignment horizontal="center" wrapText="1"/>
    </xf>
    <xf numFmtId="37" fontId="38" fillId="0" borderId="7" xfId="0" applyNumberFormat="1" applyFont="1" applyBorder="1" applyAlignment="1">
      <alignment horizontal="center"/>
    </xf>
    <xf numFmtId="165" fontId="38" fillId="2" borderId="7" xfId="0" applyNumberFormat="1" applyFont="1" applyFill="1" applyBorder="1" applyAlignment="1">
      <alignment horizontal="center"/>
    </xf>
    <xf numFmtId="37" fontId="38" fillId="2" borderId="7" xfId="0" applyNumberFormat="1" applyFont="1" applyFill="1" applyBorder="1" applyAlignment="1">
      <alignment horizontal="center"/>
    </xf>
    <xf numFmtId="37" fontId="38" fillId="2" borderId="4" xfId="0" applyNumberFormat="1" applyFont="1" applyFill="1" applyBorder="1" applyAlignment="1">
      <alignment horizontal="center"/>
    </xf>
    <xf numFmtId="37" fontId="38" fillId="2" borderId="117" xfId="0" applyNumberFormat="1" applyFont="1" applyFill="1" applyBorder="1" applyAlignment="1">
      <alignment horizontal="center"/>
    </xf>
    <xf numFmtId="0" fontId="38" fillId="2" borderId="118" xfId="0" applyFont="1" applyFill="1" applyBorder="1"/>
    <xf numFmtId="0" fontId="38" fillId="5" borderId="118" xfId="0" applyFont="1" applyFill="1" applyBorder="1"/>
    <xf numFmtId="166" fontId="38" fillId="2" borderId="119" xfId="0" applyNumberFormat="1" applyFont="1" applyFill="1" applyBorder="1" applyAlignment="1">
      <alignment horizontal="right"/>
    </xf>
    <xf numFmtId="0" fontId="38" fillId="7" borderId="120" xfId="0" applyFont="1" applyFill="1" applyBorder="1"/>
    <xf numFmtId="165" fontId="38" fillId="7" borderId="84" xfId="0" applyNumberFormat="1" applyFont="1" applyFill="1" applyBorder="1"/>
    <xf numFmtId="171" fontId="38" fillId="7" borderId="84" xfId="0" applyNumberFormat="1" applyFont="1" applyFill="1" applyBorder="1"/>
    <xf numFmtId="172" fontId="38" fillId="7" borderId="84" xfId="0" applyNumberFormat="1" applyFont="1" applyFill="1" applyBorder="1"/>
    <xf numFmtId="0" fontId="38" fillId="7" borderId="121" xfId="0" applyFont="1" applyFill="1" applyBorder="1"/>
    <xf numFmtId="165" fontId="38" fillId="7" borderId="7" xfId="0" applyNumberFormat="1" applyFont="1" applyFill="1" applyBorder="1" applyAlignment="1">
      <alignment horizontal="center"/>
    </xf>
    <xf numFmtId="1" fontId="38" fillId="2" borderId="120" xfId="0" applyNumberFormat="1" applyFont="1" applyFill="1" applyBorder="1" applyAlignment="1">
      <alignment horizontal="center"/>
    </xf>
    <xf numFmtId="171" fontId="38" fillId="0" borderId="84" xfId="0" applyNumberFormat="1" applyFont="1" applyBorder="1"/>
    <xf numFmtId="172" fontId="38" fillId="0" borderId="84" xfId="0" applyNumberFormat="1" applyFont="1" applyBorder="1"/>
    <xf numFmtId="0" fontId="38" fillId="0" borderId="121" xfId="0" applyFont="1" applyBorder="1"/>
    <xf numFmtId="165" fontId="38" fillId="0" borderId="40" xfId="0" applyNumberFormat="1" applyFont="1" applyBorder="1" applyAlignment="1">
      <alignment horizontal="center"/>
    </xf>
    <xf numFmtId="165" fontId="38" fillId="0" borderId="7" xfId="0" applyNumberFormat="1" applyFont="1" applyBorder="1" applyAlignment="1">
      <alignment horizontal="center"/>
    </xf>
    <xf numFmtId="171" fontId="38" fillId="7" borderId="7" xfId="0" applyNumberFormat="1" applyFont="1" applyFill="1" applyBorder="1"/>
    <xf numFmtId="165" fontId="38" fillId="0" borderId="3" xfId="0" applyNumberFormat="1" applyFont="1" applyBorder="1" applyAlignment="1">
      <alignment horizontal="center"/>
    </xf>
    <xf numFmtId="172" fontId="38" fillId="0" borderId="84" xfId="0" applyNumberFormat="1" applyFont="1" applyBorder="1" applyAlignment="1">
      <alignment horizontal="right"/>
    </xf>
    <xf numFmtId="165" fontId="58" fillId="0" borderId="104" xfId="0" applyNumberFormat="1" applyFont="1" applyBorder="1" applyAlignment="1">
      <alignment horizontal="center"/>
    </xf>
    <xf numFmtId="165" fontId="38" fillId="6" borderId="120" xfId="0" applyNumberFormat="1" applyFont="1" applyFill="1" applyBorder="1" applyAlignment="1">
      <alignment horizontal="center"/>
    </xf>
    <xf numFmtId="171" fontId="38" fillId="6" borderId="84" xfId="0" applyNumberFormat="1" applyFont="1" applyFill="1" applyBorder="1"/>
    <xf numFmtId="172" fontId="38" fillId="6" borderId="84" xfId="0" applyNumberFormat="1" applyFont="1" applyFill="1" applyBorder="1"/>
    <xf numFmtId="172" fontId="38" fillId="6" borderId="2" xfId="0" applyNumberFormat="1" applyFont="1" applyFill="1" applyBorder="1"/>
    <xf numFmtId="0" fontId="38" fillId="6" borderId="122" xfId="0" applyFont="1" applyFill="1" applyBorder="1"/>
    <xf numFmtId="165" fontId="38" fillId="2" borderId="122" xfId="0" applyNumberFormat="1" applyFont="1" applyFill="1" applyBorder="1" applyAlignment="1">
      <alignment horizontal="center"/>
    </xf>
    <xf numFmtId="171" fontId="38" fillId="0" borderId="3" xfId="0" applyNumberFormat="1" applyFont="1" applyBorder="1"/>
    <xf numFmtId="165" fontId="38" fillId="6" borderId="84" xfId="0" applyNumberFormat="1" applyFont="1" applyFill="1" applyBorder="1"/>
    <xf numFmtId="0" fontId="38" fillId="6" borderId="84" xfId="0" applyFont="1" applyFill="1" applyBorder="1" applyAlignment="1">
      <alignment horizontal="center"/>
    </xf>
    <xf numFmtId="1" fontId="38" fillId="0" borderId="84" xfId="0" applyNumberFormat="1" applyFont="1" applyBorder="1"/>
    <xf numFmtId="2" fontId="38" fillId="0" borderId="84" xfId="0" applyNumberFormat="1" applyFont="1" applyBorder="1"/>
    <xf numFmtId="2" fontId="38" fillId="0" borderId="2" xfId="0" applyNumberFormat="1" applyFont="1" applyBorder="1"/>
    <xf numFmtId="1" fontId="38" fillId="2" borderId="123" xfId="0" applyNumberFormat="1" applyFont="1" applyFill="1" applyBorder="1" applyAlignment="1">
      <alignment horizontal="center"/>
    </xf>
    <xf numFmtId="165" fontId="38" fillId="0" borderId="124" xfId="0" applyNumberFormat="1" applyFont="1" applyBorder="1" applyAlignment="1">
      <alignment horizontal="center"/>
    </xf>
    <xf numFmtId="1" fontId="38" fillId="2" borderId="125" xfId="0" applyNumberFormat="1" applyFont="1" applyFill="1" applyBorder="1" applyAlignment="1">
      <alignment horizontal="center"/>
    </xf>
    <xf numFmtId="2" fontId="38" fillId="2" borderId="126" xfId="0" applyNumberFormat="1" applyFont="1" applyFill="1" applyBorder="1" applyAlignment="1">
      <alignment horizontal="center"/>
    </xf>
    <xf numFmtId="1" fontId="38" fillId="0" borderId="127" xfId="0" applyNumberFormat="1" applyFont="1" applyBorder="1" applyAlignment="1">
      <alignment horizontal="center"/>
    </xf>
    <xf numFmtId="165" fontId="40" fillId="6" borderId="110" xfId="0" applyNumberFormat="1" applyFont="1" applyFill="1" applyBorder="1" applyAlignment="1">
      <alignment horizontal="center"/>
    </xf>
    <xf numFmtId="165" fontId="40" fillId="0" borderId="128" xfId="0" applyNumberFormat="1" applyFont="1" applyBorder="1" applyAlignment="1">
      <alignment horizontal="center"/>
    </xf>
    <xf numFmtId="2" fontId="41" fillId="0" borderId="129" xfId="0" applyNumberFormat="1" applyFont="1" applyBorder="1" applyAlignment="1">
      <alignment horizontal="center"/>
    </xf>
    <xf numFmtId="2" fontId="40" fillId="9" borderId="130" xfId="0" applyNumberFormat="1" applyFont="1" applyFill="1" applyBorder="1" applyAlignment="1">
      <alignment horizontal="center"/>
    </xf>
    <xf numFmtId="2" fontId="38" fillId="0" borderId="131" xfId="0" applyNumberFormat="1" applyFont="1" applyBorder="1" applyAlignment="1">
      <alignment horizontal="center"/>
    </xf>
    <xf numFmtId="166" fontId="38" fillId="0" borderId="132" xfId="0" applyNumberFormat="1" applyFont="1" applyBorder="1"/>
    <xf numFmtId="166" fontId="38" fillId="0" borderId="130" xfId="0" applyNumberFormat="1" applyFont="1" applyBorder="1"/>
    <xf numFmtId="2" fontId="38" fillId="0" borderId="131" xfId="0" applyNumberFormat="1" applyFont="1" applyBorder="1"/>
    <xf numFmtId="2" fontId="40" fillId="0" borderId="130" xfId="0" applyNumberFormat="1" applyFont="1" applyBorder="1" applyAlignment="1">
      <alignment horizontal="center"/>
    </xf>
    <xf numFmtId="0" fontId="38" fillId="0" borderId="133" xfId="0" applyFont="1" applyBorder="1"/>
    <xf numFmtId="0" fontId="38" fillId="2" borderId="15" xfId="0" applyFont="1" applyFill="1" applyBorder="1" applyAlignment="1">
      <alignment horizontal="right"/>
    </xf>
    <xf numFmtId="166" fontId="38" fillId="2" borderId="15" xfId="0" applyNumberFormat="1" applyFont="1" applyFill="1" applyBorder="1"/>
    <xf numFmtId="1" fontId="38" fillId="2" borderId="15" xfId="0" applyNumberFormat="1" applyFont="1" applyFill="1" applyBorder="1" applyAlignment="1">
      <alignment horizontal="center"/>
    </xf>
    <xf numFmtId="43" fontId="43" fillId="2" borderId="15" xfId="0" applyNumberFormat="1" applyFont="1" applyFill="1" applyBorder="1" applyAlignment="1">
      <alignment horizontal="center" wrapText="1"/>
    </xf>
    <xf numFmtId="0" fontId="38" fillId="2" borderId="134" xfId="0" applyFont="1" applyFill="1" applyBorder="1" applyAlignment="1">
      <alignment horizontal="center"/>
    </xf>
    <xf numFmtId="0" fontId="38" fillId="2" borderId="15" xfId="0" applyFont="1" applyFill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8" fillId="13" borderId="134" xfId="0" applyFont="1" applyFill="1" applyBorder="1" applyAlignment="1">
      <alignment horizontal="center"/>
    </xf>
    <xf numFmtId="0" fontId="38" fillId="13" borderId="15" xfId="0" applyFont="1" applyFill="1" applyBorder="1" applyAlignment="1">
      <alignment horizontal="center"/>
    </xf>
    <xf numFmtId="0" fontId="38" fillId="13" borderId="108" xfId="0" applyFont="1" applyFill="1" applyBorder="1" applyAlignment="1">
      <alignment horizontal="center"/>
    </xf>
    <xf numFmtId="0" fontId="12" fillId="13" borderId="12" xfId="0" applyFont="1" applyFill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38" fillId="0" borderId="135" xfId="0" applyFont="1" applyBorder="1" applyAlignment="1">
      <alignment horizontal="center"/>
    </xf>
    <xf numFmtId="0" fontId="38" fillId="4" borderId="15" xfId="0" applyFont="1" applyFill="1" applyBorder="1" applyAlignment="1">
      <alignment horizontal="center"/>
    </xf>
    <xf numFmtId="0" fontId="38" fillId="7" borderId="13" xfId="0" applyFont="1" applyFill="1" applyBorder="1" applyAlignment="1">
      <alignment horizontal="center"/>
    </xf>
    <xf numFmtId="0" fontId="38" fillId="2" borderId="14" xfId="0" applyFont="1" applyFill="1" applyBorder="1" applyAlignment="1">
      <alignment horizontal="center"/>
    </xf>
    <xf numFmtId="0" fontId="42" fillId="7" borderId="13" xfId="0" applyFont="1" applyFill="1" applyBorder="1" applyAlignment="1">
      <alignment horizontal="center"/>
    </xf>
    <xf numFmtId="170" fontId="38" fillId="0" borderId="15" xfId="0" applyNumberFormat="1" applyFont="1" applyBorder="1" applyAlignment="1">
      <alignment horizontal="center" wrapText="1"/>
    </xf>
    <xf numFmtId="37" fontId="38" fillId="0" borderId="15" xfId="0" applyNumberFormat="1" applyFont="1" applyBorder="1" applyAlignment="1">
      <alignment horizontal="center"/>
    </xf>
    <xf numFmtId="165" fontId="38" fillId="2" borderId="15" xfId="0" applyNumberFormat="1" applyFont="1" applyFill="1" applyBorder="1" applyAlignment="1">
      <alignment horizontal="center"/>
    </xf>
    <xf numFmtId="37" fontId="38" fillId="2" borderId="15" xfId="0" applyNumberFormat="1" applyFont="1" applyFill="1" applyBorder="1" applyAlignment="1">
      <alignment horizontal="center"/>
    </xf>
    <xf numFmtId="37" fontId="38" fillId="2" borderId="13" xfId="0" applyNumberFormat="1" applyFont="1" applyFill="1" applyBorder="1" applyAlignment="1">
      <alignment horizontal="center"/>
    </xf>
    <xf numFmtId="37" fontId="38" fillId="2" borderId="77" xfId="0" applyNumberFormat="1" applyFont="1" applyFill="1" applyBorder="1" applyAlignment="1">
      <alignment horizontal="center"/>
    </xf>
    <xf numFmtId="0" fontId="38" fillId="2" borderId="134" xfId="0" applyFont="1" applyFill="1" applyBorder="1"/>
    <xf numFmtId="0" fontId="38" fillId="5" borderId="134" xfId="0" applyFont="1" applyFill="1" applyBorder="1"/>
    <xf numFmtId="166" fontId="38" fillId="2" borderId="15" xfId="0" applyNumberFormat="1" applyFont="1" applyFill="1" applyBorder="1" applyAlignment="1">
      <alignment horizontal="right"/>
    </xf>
    <xf numFmtId="0" fontId="38" fillId="7" borderId="37" xfId="0" applyFont="1" applyFill="1" applyBorder="1"/>
    <xf numFmtId="165" fontId="38" fillId="7" borderId="38" xfId="0" applyNumberFormat="1" applyFont="1" applyFill="1" applyBorder="1"/>
    <xf numFmtId="171" fontId="38" fillId="7" borderId="38" xfId="0" applyNumberFormat="1" applyFont="1" applyFill="1" applyBorder="1"/>
    <xf numFmtId="172" fontId="38" fillId="7" borderId="38" xfId="0" applyNumberFormat="1" applyFont="1" applyFill="1" applyBorder="1"/>
    <xf numFmtId="0" fontId="38" fillId="7" borderId="39" xfId="0" applyFont="1" applyFill="1" applyBorder="1"/>
    <xf numFmtId="1" fontId="38" fillId="2" borderId="37" xfId="0" applyNumberFormat="1" applyFont="1" applyFill="1" applyBorder="1" applyAlignment="1">
      <alignment horizontal="center"/>
    </xf>
    <xf numFmtId="171" fontId="38" fillId="0" borderId="103" xfId="0" applyNumberFormat="1" applyFont="1" applyBorder="1"/>
    <xf numFmtId="172" fontId="38" fillId="0" borderId="103" xfId="0" applyNumberFormat="1" applyFont="1" applyBorder="1"/>
    <xf numFmtId="0" fontId="38" fillId="0" borderId="81" xfId="0" applyFont="1" applyBorder="1"/>
    <xf numFmtId="171" fontId="38" fillId="7" borderId="15" xfId="0" applyNumberFormat="1" applyFont="1" applyFill="1" applyBorder="1"/>
    <xf numFmtId="165" fontId="38" fillId="0" borderId="80" xfId="0" applyNumberFormat="1" applyFont="1" applyBorder="1" applyAlignment="1">
      <alignment horizontal="center"/>
    </xf>
    <xf numFmtId="172" fontId="38" fillId="0" borderId="103" xfId="0" applyNumberFormat="1" applyFont="1" applyBorder="1" applyAlignment="1">
      <alignment horizontal="right"/>
    </xf>
    <xf numFmtId="165" fontId="58" fillId="0" borderId="105" xfId="0" applyNumberFormat="1" applyFont="1" applyBorder="1" applyAlignment="1">
      <alignment horizontal="center"/>
    </xf>
    <xf numFmtId="165" fontId="38" fillId="6" borderId="41" xfId="0" applyNumberFormat="1" applyFont="1" applyFill="1" applyBorder="1" applyAlignment="1">
      <alignment horizontal="center"/>
    </xf>
    <xf numFmtId="171" fontId="38" fillId="6" borderId="38" xfId="0" applyNumberFormat="1" applyFont="1" applyFill="1" applyBorder="1"/>
    <xf numFmtId="172" fontId="38" fillId="6" borderId="103" xfId="0" applyNumberFormat="1" applyFont="1" applyFill="1" applyBorder="1"/>
    <xf numFmtId="172" fontId="38" fillId="6" borderId="11" xfId="0" applyNumberFormat="1" applyFont="1" applyFill="1" applyBorder="1"/>
    <xf numFmtId="0" fontId="38" fillId="6" borderId="15" xfId="0" applyFont="1" applyFill="1" applyBorder="1"/>
    <xf numFmtId="165" fontId="38" fillId="2" borderId="48" xfId="0" applyNumberFormat="1" applyFont="1" applyFill="1" applyBorder="1" applyAlignment="1">
      <alignment horizontal="center"/>
    </xf>
    <xf numFmtId="171" fontId="38" fillId="0" borderId="36" xfId="0" applyNumberFormat="1" applyFont="1" applyBorder="1"/>
    <xf numFmtId="165" fontId="38" fillId="6" borderId="38" xfId="0" applyNumberFormat="1" applyFont="1" applyFill="1" applyBorder="1"/>
    <xf numFmtId="172" fontId="38" fillId="6" borderId="38" xfId="0" applyNumberFormat="1" applyFont="1" applyFill="1" applyBorder="1"/>
    <xf numFmtId="0" fontId="38" fillId="6" borderId="38" xfId="0" applyFont="1" applyFill="1" applyBorder="1" applyAlignment="1">
      <alignment horizontal="center"/>
    </xf>
    <xf numFmtId="1" fontId="38" fillId="0" borderId="38" xfId="0" applyNumberFormat="1" applyFont="1" applyBorder="1"/>
    <xf numFmtId="2" fontId="38" fillId="0" borderId="38" xfId="0" applyNumberFormat="1" applyFont="1" applyBorder="1"/>
    <xf numFmtId="2" fontId="38" fillId="0" borderId="44" xfId="0" applyNumberFormat="1" applyFont="1" applyBorder="1"/>
    <xf numFmtId="1" fontId="38" fillId="2" borderId="80" xfId="0" applyNumberFormat="1" applyFont="1" applyFill="1" applyBorder="1" applyAlignment="1">
      <alignment horizontal="center"/>
    </xf>
    <xf numFmtId="165" fontId="38" fillId="0" borderId="103" xfId="0" applyNumberFormat="1" applyFont="1" applyBorder="1" applyAlignment="1">
      <alignment horizontal="center"/>
    </xf>
    <xf numFmtId="1" fontId="38" fillId="2" borderId="136" xfId="0" applyNumberFormat="1" applyFont="1" applyFill="1" applyBorder="1" applyAlignment="1">
      <alignment horizontal="center"/>
    </xf>
    <xf numFmtId="2" fontId="38" fillId="2" borderId="137" xfId="0" applyNumberFormat="1" applyFont="1" applyFill="1" applyBorder="1" applyAlignment="1">
      <alignment horizontal="center"/>
    </xf>
    <xf numFmtId="1" fontId="38" fillId="0" borderId="138" xfId="0" applyNumberFormat="1" applyFont="1" applyBorder="1" applyAlignment="1">
      <alignment horizontal="center"/>
    </xf>
    <xf numFmtId="165" fontId="40" fillId="0" borderId="139" xfId="0" applyNumberFormat="1" applyFont="1" applyBorder="1" applyAlignment="1">
      <alignment horizontal="center"/>
    </xf>
    <xf numFmtId="2" fontId="41" fillId="0" borderId="140" xfId="0" applyNumberFormat="1" applyFont="1" applyBorder="1" applyAlignment="1">
      <alignment horizontal="center"/>
    </xf>
    <xf numFmtId="2" fontId="40" fillId="9" borderId="141" xfId="0" applyNumberFormat="1" applyFont="1" applyFill="1" applyBorder="1" applyAlignment="1">
      <alignment horizontal="center"/>
    </xf>
    <xf numFmtId="2" fontId="38" fillId="0" borderId="142" xfId="0" applyNumberFormat="1" applyFont="1" applyBorder="1" applyAlignment="1">
      <alignment horizontal="center"/>
    </xf>
    <xf numFmtId="166" fontId="38" fillId="0" borderId="143" xfId="0" applyNumberFormat="1" applyFont="1" applyBorder="1"/>
    <xf numFmtId="166" fontId="38" fillId="0" borderId="141" xfId="0" applyNumberFormat="1" applyFont="1" applyBorder="1"/>
    <xf numFmtId="2" fontId="38" fillId="0" borderId="142" xfId="0" applyNumberFormat="1" applyFont="1" applyBorder="1"/>
    <xf numFmtId="2" fontId="40" fillId="0" borderId="141" xfId="0" applyNumberFormat="1" applyFont="1" applyBorder="1" applyAlignment="1">
      <alignment horizontal="center"/>
    </xf>
    <xf numFmtId="0" fontId="38" fillId="0" borderId="144" xfId="0" applyFont="1" applyBorder="1"/>
    <xf numFmtId="14" fontId="39" fillId="0" borderId="4" xfId="0" applyNumberFormat="1" applyFont="1" applyBorder="1" applyAlignment="1">
      <alignment horizontal="center"/>
    </xf>
    <xf numFmtId="0" fontId="40" fillId="0" borderId="5" xfId="0" applyFont="1" applyBorder="1"/>
    <xf numFmtId="0" fontId="38" fillId="4" borderId="1" xfId="0" applyFont="1" applyFill="1" applyBorder="1" applyAlignment="1">
      <alignment horizontal="center"/>
    </xf>
    <xf numFmtId="37" fontId="38" fillId="2" borderId="145" xfId="0" applyNumberFormat="1" applyFont="1" applyFill="1" applyBorder="1" applyAlignment="1">
      <alignment horizontal="center"/>
    </xf>
    <xf numFmtId="37" fontId="38" fillId="2" borderId="5" xfId="0" applyNumberFormat="1" applyFont="1" applyFill="1" applyBorder="1" applyAlignment="1">
      <alignment horizontal="center"/>
    </xf>
    <xf numFmtId="0" fontId="38" fillId="2" borderId="50" xfId="0" applyFont="1" applyFill="1" applyBorder="1"/>
    <xf numFmtId="0" fontId="38" fillId="5" borderId="50" xfId="0" applyFont="1" applyFill="1" applyBorder="1"/>
    <xf numFmtId="166" fontId="38" fillId="2" borderId="1" xfId="0" applyNumberFormat="1" applyFont="1" applyFill="1" applyBorder="1" applyAlignment="1">
      <alignment horizontal="right"/>
    </xf>
    <xf numFmtId="166" fontId="40" fillId="0" borderId="5" xfId="0" applyNumberFormat="1" applyFont="1" applyBorder="1" applyAlignment="1">
      <alignment horizontal="center"/>
    </xf>
    <xf numFmtId="0" fontId="38" fillId="7" borderId="146" xfId="0" applyFont="1" applyFill="1" applyBorder="1"/>
    <xf numFmtId="165" fontId="38" fillId="7" borderId="147" xfId="0" applyNumberFormat="1" applyFont="1" applyFill="1" applyBorder="1"/>
    <xf numFmtId="171" fontId="38" fillId="7" borderId="147" xfId="0" applyNumberFormat="1" applyFont="1" applyFill="1" applyBorder="1"/>
    <xf numFmtId="172" fontId="38" fillId="7" borderId="147" xfId="0" applyNumberFormat="1" applyFont="1" applyFill="1" applyBorder="1"/>
    <xf numFmtId="0" fontId="38" fillId="7" borderId="148" xfId="0" applyFont="1" applyFill="1" applyBorder="1"/>
    <xf numFmtId="0" fontId="38" fillId="0" borderId="5" xfId="0" applyFont="1" applyBorder="1"/>
    <xf numFmtId="1" fontId="38" fillId="2" borderId="146" xfId="0" applyNumberFormat="1" applyFont="1" applyFill="1" applyBorder="1" applyAlignment="1">
      <alignment horizontal="center"/>
    </xf>
    <xf numFmtId="171" fontId="38" fillId="0" borderId="149" xfId="0" applyNumberFormat="1" applyFont="1" applyBorder="1"/>
    <xf numFmtId="172" fontId="38" fillId="0" borderId="149" xfId="0" applyNumberFormat="1" applyFont="1" applyBorder="1"/>
    <xf numFmtId="0" fontId="38" fillId="0" borderId="33" xfId="0" applyFont="1" applyBorder="1"/>
    <xf numFmtId="165" fontId="38" fillId="0" borderId="5" xfId="0" applyNumberFormat="1" applyFont="1" applyBorder="1" applyAlignment="1">
      <alignment horizontal="center"/>
    </xf>
    <xf numFmtId="165" fontId="38" fillId="0" borderId="150" xfId="0" applyNumberFormat="1" applyFont="1" applyBorder="1" applyAlignment="1">
      <alignment horizontal="center"/>
    </xf>
    <xf numFmtId="172" fontId="38" fillId="0" borderId="149" xfId="0" applyNumberFormat="1" applyFont="1" applyBorder="1" applyAlignment="1">
      <alignment horizontal="right"/>
    </xf>
    <xf numFmtId="165" fontId="58" fillId="0" borderId="151" xfId="0" applyNumberFormat="1" applyFont="1" applyBorder="1" applyAlignment="1">
      <alignment horizontal="center"/>
    </xf>
    <xf numFmtId="0" fontId="59" fillId="0" borderId="5" xfId="0" applyFont="1" applyBorder="1" applyAlignment="1" applyProtection="1">
      <alignment horizontal="center"/>
      <protection locked="0"/>
    </xf>
    <xf numFmtId="0" fontId="40" fillId="0" borderId="5" xfId="0" applyFont="1" applyBorder="1" applyAlignment="1" applyProtection="1">
      <alignment horizontal="center"/>
      <protection locked="0"/>
    </xf>
    <xf numFmtId="165" fontId="40" fillId="0" borderId="5" xfId="0" applyNumberFormat="1" applyFont="1" applyBorder="1" applyAlignment="1" applyProtection="1">
      <alignment horizontal="center"/>
      <protection locked="0"/>
    </xf>
    <xf numFmtId="9" fontId="40" fillId="0" borderId="5" xfId="4" applyFont="1" applyBorder="1" applyAlignment="1" applyProtection="1">
      <alignment horizontal="center"/>
      <protection locked="0"/>
    </xf>
    <xf numFmtId="165" fontId="38" fillId="6" borderId="152" xfId="0" applyNumberFormat="1" applyFont="1" applyFill="1" applyBorder="1" applyAlignment="1">
      <alignment horizontal="center"/>
    </xf>
    <xf numFmtId="171" fontId="38" fillId="6" borderId="147" xfId="0" applyNumberFormat="1" applyFont="1" applyFill="1" applyBorder="1"/>
    <xf numFmtId="172" fontId="38" fillId="6" borderId="149" xfId="0" applyNumberFormat="1" applyFont="1" applyFill="1" applyBorder="1"/>
    <xf numFmtId="172" fontId="38" fillId="6" borderId="153" xfId="0" applyNumberFormat="1" applyFont="1" applyFill="1" applyBorder="1"/>
    <xf numFmtId="0" fontId="38" fillId="6" borderId="1" xfId="0" applyFont="1" applyFill="1" applyBorder="1"/>
    <xf numFmtId="0" fontId="38" fillId="14" borderId="5" xfId="0" applyFont="1" applyFill="1" applyBorder="1" applyAlignment="1">
      <alignment horizontal="center"/>
    </xf>
    <xf numFmtId="165" fontId="38" fillId="2" borderId="106" xfId="0" applyNumberFormat="1" applyFont="1" applyFill="1" applyBorder="1" applyAlignment="1">
      <alignment horizontal="center"/>
    </xf>
    <xf numFmtId="171" fontId="38" fillId="0" borderId="154" xfId="0" applyNumberFormat="1" applyFont="1" applyBorder="1"/>
    <xf numFmtId="165" fontId="38" fillId="6" borderId="147" xfId="0" applyNumberFormat="1" applyFont="1" applyFill="1" applyBorder="1"/>
    <xf numFmtId="172" fontId="38" fillId="6" borderId="147" xfId="0" applyNumberFormat="1" applyFont="1" applyFill="1" applyBorder="1"/>
    <xf numFmtId="0" fontId="38" fillId="6" borderId="147" xfId="0" applyFont="1" applyFill="1" applyBorder="1" applyAlignment="1">
      <alignment horizontal="center"/>
    </xf>
    <xf numFmtId="0" fontId="38" fillId="0" borderId="5" xfId="0" applyFont="1" applyBorder="1" applyAlignment="1">
      <alignment horizontal="center"/>
    </xf>
    <xf numFmtId="2" fontId="38" fillId="0" borderId="5" xfId="1" applyNumberFormat="1" applyFont="1" applyBorder="1" applyAlignment="1">
      <alignment horizontal="center"/>
    </xf>
    <xf numFmtId="1" fontId="38" fillId="0" borderId="147" xfId="0" applyNumberFormat="1" applyFont="1" applyBorder="1"/>
    <xf numFmtId="2" fontId="38" fillId="0" borderId="147" xfId="0" applyNumberFormat="1" applyFont="1" applyBorder="1"/>
    <xf numFmtId="2" fontId="38" fillId="0" borderId="155" xfId="0" applyNumberFormat="1" applyFont="1" applyBorder="1"/>
    <xf numFmtId="2" fontId="38" fillId="0" borderId="26" xfId="0" applyNumberFormat="1" applyFont="1" applyBorder="1"/>
    <xf numFmtId="2" fontId="38" fillId="0" borderId="1" xfId="0" applyNumberFormat="1" applyFont="1" applyBorder="1"/>
    <xf numFmtId="1" fontId="38" fillId="2" borderId="150" xfId="0" applyNumberFormat="1" applyFont="1" applyFill="1" applyBorder="1" applyAlignment="1">
      <alignment horizontal="center"/>
    </xf>
    <xf numFmtId="165" fontId="38" fillId="0" borderId="149" xfId="0" applyNumberFormat="1" applyFont="1" applyBorder="1" applyAlignment="1">
      <alignment horizontal="center"/>
    </xf>
    <xf numFmtId="1" fontId="38" fillId="2" borderId="156" xfId="0" applyNumberFormat="1" applyFont="1" applyFill="1" applyBorder="1" applyAlignment="1">
      <alignment horizontal="center"/>
    </xf>
    <xf numFmtId="2" fontId="38" fillId="2" borderId="157" xfId="0" applyNumberFormat="1" applyFont="1" applyFill="1" applyBorder="1" applyAlignment="1">
      <alignment horizontal="center"/>
    </xf>
    <xf numFmtId="1" fontId="38" fillId="0" borderId="158" xfId="0" applyNumberFormat="1" applyFont="1" applyBorder="1" applyAlignment="1">
      <alignment horizontal="center"/>
    </xf>
    <xf numFmtId="165" fontId="40" fillId="6" borderId="159" xfId="0" applyNumberFormat="1" applyFont="1" applyFill="1" applyBorder="1" applyAlignment="1">
      <alignment horizontal="center"/>
    </xf>
    <xf numFmtId="165" fontId="40" fillId="0" borderId="160" xfId="0" applyNumberFormat="1" applyFont="1" applyBorder="1" applyAlignment="1">
      <alignment horizontal="center"/>
    </xf>
    <xf numFmtId="2" fontId="41" fillId="0" borderId="161" xfId="0" applyNumberFormat="1" applyFont="1" applyBorder="1" applyAlignment="1">
      <alignment horizontal="center"/>
    </xf>
    <xf numFmtId="2" fontId="38" fillId="0" borderId="78" xfId="0" applyNumberFormat="1" applyFont="1" applyBorder="1" applyAlignment="1">
      <alignment horizontal="center"/>
    </xf>
    <xf numFmtId="166" fontId="38" fillId="0" borderId="163" xfId="0" applyNumberFormat="1" applyFont="1" applyBorder="1"/>
    <xf numFmtId="166" fontId="38" fillId="0" borderId="162" xfId="0" applyNumberFormat="1" applyFont="1" applyBorder="1"/>
    <xf numFmtId="2" fontId="38" fillId="0" borderId="78" xfId="0" applyNumberFormat="1" applyFont="1" applyBorder="1"/>
    <xf numFmtId="2" fontId="40" fillId="0" borderId="162" xfId="0" applyNumberFormat="1" applyFont="1" applyBorder="1" applyAlignment="1">
      <alignment horizontal="center"/>
    </xf>
    <xf numFmtId="0" fontId="38" fillId="0" borderId="164" xfId="0" applyFont="1" applyBorder="1"/>
    <xf numFmtId="14" fontId="39" fillId="0" borderId="13" xfId="0" applyNumberFormat="1" applyFont="1" applyBorder="1" applyAlignment="1">
      <alignment horizontal="center"/>
    </xf>
    <xf numFmtId="0" fontId="40" fillId="0" borderId="12" xfId="0" applyFont="1" applyBorder="1"/>
    <xf numFmtId="37" fontId="38" fillId="2" borderId="165" xfId="0" applyNumberFormat="1" applyFont="1" applyFill="1" applyBorder="1" applyAlignment="1">
      <alignment horizontal="center"/>
    </xf>
    <xf numFmtId="37" fontId="38" fillId="2" borderId="12" xfId="0" applyNumberFormat="1" applyFont="1" applyFill="1" applyBorder="1" applyAlignment="1">
      <alignment horizontal="center"/>
    </xf>
    <xf numFmtId="166" fontId="40" fillId="0" borderId="12" xfId="0" applyNumberFormat="1" applyFont="1" applyBorder="1" applyAlignment="1">
      <alignment horizontal="center"/>
    </xf>
    <xf numFmtId="0" fontId="38" fillId="7" borderId="60" xfId="0" applyFont="1" applyFill="1" applyBorder="1"/>
    <xf numFmtId="165" fontId="38" fillId="7" borderId="57" xfId="0" applyNumberFormat="1" applyFont="1" applyFill="1" applyBorder="1"/>
    <xf numFmtId="0" fontId="38" fillId="0" borderId="12" xfId="0" applyFont="1" applyBorder="1"/>
    <xf numFmtId="1" fontId="38" fillId="2" borderId="60" xfId="0" applyNumberFormat="1" applyFont="1" applyFill="1" applyBorder="1" applyAlignment="1">
      <alignment horizontal="center"/>
    </xf>
    <xf numFmtId="165" fontId="38" fillId="0" borderId="12" xfId="0" applyNumberFormat="1" applyFont="1" applyBorder="1" applyAlignment="1">
      <alignment horizontal="center"/>
    </xf>
    <xf numFmtId="165" fontId="58" fillId="0" borderId="166" xfId="0" applyNumberFormat="1" applyFont="1" applyBorder="1" applyAlignment="1">
      <alignment horizontal="center"/>
    </xf>
    <xf numFmtId="0" fontId="59" fillId="0" borderId="12" xfId="0" applyFont="1" applyBorder="1" applyAlignment="1" applyProtection="1">
      <alignment horizontal="center"/>
      <protection locked="0"/>
    </xf>
    <xf numFmtId="0" fontId="40" fillId="0" borderId="12" xfId="0" applyFont="1" applyBorder="1" applyAlignment="1" applyProtection="1">
      <alignment horizontal="center"/>
      <protection locked="0"/>
    </xf>
    <xf numFmtId="165" fontId="40" fillId="0" borderId="12" xfId="0" applyNumberFormat="1" applyFont="1" applyBorder="1" applyAlignment="1" applyProtection="1">
      <alignment horizontal="center"/>
      <protection locked="0"/>
    </xf>
    <xf numFmtId="9" fontId="40" fillId="0" borderId="12" xfId="4" applyFont="1" applyBorder="1" applyAlignment="1" applyProtection="1">
      <alignment horizontal="center"/>
      <protection locked="0"/>
    </xf>
    <xf numFmtId="0" fontId="38" fillId="14" borderId="12" xfId="0" applyFont="1" applyFill="1" applyBorder="1" applyAlignment="1">
      <alignment horizontal="center"/>
    </xf>
    <xf numFmtId="165" fontId="38" fillId="2" borderId="62" xfId="0" applyNumberFormat="1" applyFont="1" applyFill="1" applyBorder="1" applyAlignment="1">
      <alignment horizontal="center"/>
    </xf>
    <xf numFmtId="171" fontId="38" fillId="0" borderId="102" xfId="0" applyNumberFormat="1" applyFont="1" applyBorder="1"/>
    <xf numFmtId="165" fontId="38" fillId="6" borderId="57" xfId="0" applyNumberFormat="1" applyFont="1" applyFill="1" applyBorder="1"/>
    <xf numFmtId="0" fontId="38" fillId="6" borderId="57" xfId="0" applyFont="1" applyFill="1" applyBorder="1" applyAlignment="1">
      <alignment horizontal="center"/>
    </xf>
    <xf numFmtId="0" fontId="38" fillId="0" borderId="12" xfId="0" applyFont="1" applyBorder="1" applyAlignment="1">
      <alignment horizontal="center"/>
    </xf>
    <xf numFmtId="2" fontId="38" fillId="0" borderId="12" xfId="1" applyNumberFormat="1" applyFont="1" applyBorder="1" applyAlignment="1">
      <alignment horizontal="center"/>
    </xf>
    <xf numFmtId="1" fontId="38" fillId="0" borderId="57" xfId="0" applyNumberFormat="1" applyFont="1" applyBorder="1"/>
    <xf numFmtId="2" fontId="38" fillId="0" borderId="57" xfId="0" applyNumberFormat="1" applyFont="1" applyBorder="1"/>
    <xf numFmtId="2" fontId="38" fillId="0" borderId="61" xfId="0" applyNumberFormat="1" applyFont="1" applyBorder="1"/>
    <xf numFmtId="2" fontId="38" fillId="0" borderId="11" xfId="0" applyNumberFormat="1" applyFont="1" applyBorder="1"/>
    <xf numFmtId="1" fontId="38" fillId="2" borderId="167" xfId="0" applyNumberFormat="1" applyFont="1" applyFill="1" applyBorder="1" applyAlignment="1">
      <alignment horizontal="center"/>
    </xf>
    <xf numFmtId="2" fontId="38" fillId="2" borderId="168" xfId="0" applyNumberFormat="1" applyFont="1" applyFill="1" applyBorder="1" applyAlignment="1">
      <alignment horizontal="center"/>
    </xf>
    <xf numFmtId="1" fontId="38" fillId="0" borderId="169" xfId="0" applyNumberFormat="1" applyFont="1" applyBorder="1" applyAlignment="1">
      <alignment horizontal="center"/>
    </xf>
    <xf numFmtId="165" fontId="40" fillId="6" borderId="170" xfId="0" applyNumberFormat="1" applyFont="1" applyFill="1" applyBorder="1" applyAlignment="1">
      <alignment horizontal="center"/>
    </xf>
    <xf numFmtId="165" fontId="40" fillId="0" borderId="171" xfId="0" applyNumberFormat="1" applyFont="1" applyBorder="1" applyAlignment="1">
      <alignment horizontal="center"/>
    </xf>
    <xf numFmtId="2" fontId="41" fillId="0" borderId="172" xfId="0" applyNumberFormat="1" applyFont="1" applyBorder="1" applyAlignment="1">
      <alignment horizontal="center"/>
    </xf>
    <xf numFmtId="2" fontId="38" fillId="0" borderId="82" xfId="0" applyNumberFormat="1" applyFont="1" applyBorder="1" applyAlignment="1">
      <alignment horizontal="center"/>
    </xf>
    <xf numFmtId="166" fontId="38" fillId="0" borderId="174" xfId="0" applyNumberFormat="1" applyFont="1" applyBorder="1"/>
    <xf numFmtId="166" fontId="38" fillId="0" borderId="173" xfId="0" applyNumberFormat="1" applyFont="1" applyBorder="1"/>
    <xf numFmtId="2" fontId="38" fillId="0" borderId="82" xfId="0" applyNumberFormat="1" applyFont="1" applyBorder="1"/>
    <xf numFmtId="2" fontId="40" fillId="0" borderId="173" xfId="0" applyNumberFormat="1" applyFont="1" applyBorder="1" applyAlignment="1">
      <alignment horizontal="center"/>
    </xf>
    <xf numFmtId="0" fontId="38" fillId="0" borderId="175" xfId="0" applyFont="1" applyBorder="1"/>
    <xf numFmtId="165" fontId="38" fillId="0" borderId="104" xfId="0" applyNumberFormat="1" applyFont="1" applyBorder="1" applyAlignment="1">
      <alignment horizontal="center"/>
    </xf>
    <xf numFmtId="14" fontId="39" fillId="0" borderId="8" xfId="0" applyNumberFormat="1" applyFont="1" applyBorder="1" applyAlignment="1">
      <alignment horizontal="center"/>
    </xf>
    <xf numFmtId="0" fontId="40" fillId="0" borderId="9" xfId="0" applyFont="1" applyBorder="1"/>
    <xf numFmtId="37" fontId="38" fillId="2" borderId="176" xfId="0" applyNumberFormat="1" applyFont="1" applyFill="1" applyBorder="1" applyAlignment="1">
      <alignment horizontal="center"/>
    </xf>
    <xf numFmtId="37" fontId="38" fillId="2" borderId="9" xfId="0" applyNumberFormat="1" applyFont="1" applyFill="1" applyBorder="1" applyAlignment="1">
      <alignment horizontal="center"/>
    </xf>
    <xf numFmtId="166" fontId="40" fillId="0" borderId="9" xfId="0" applyNumberFormat="1" applyFont="1" applyBorder="1" applyAlignment="1">
      <alignment horizontal="center"/>
    </xf>
    <xf numFmtId="0" fontId="38" fillId="7" borderId="152" xfId="0" applyFont="1" applyFill="1" applyBorder="1"/>
    <xf numFmtId="165" fontId="38" fillId="7" borderId="149" xfId="0" applyNumberFormat="1" applyFont="1" applyFill="1" applyBorder="1"/>
    <xf numFmtId="171" fontId="38" fillId="7" borderId="149" xfId="0" applyNumberFormat="1" applyFont="1" applyFill="1" applyBorder="1"/>
    <xf numFmtId="172" fontId="38" fillId="7" borderId="149" xfId="0" applyNumberFormat="1" applyFont="1" applyFill="1" applyBorder="1"/>
    <xf numFmtId="0" fontId="38" fillId="7" borderId="33" xfId="0" applyFont="1" applyFill="1" applyBorder="1"/>
    <xf numFmtId="0" fontId="38" fillId="0" borderId="9" xfId="0" applyFont="1" applyBorder="1"/>
    <xf numFmtId="1" fontId="38" fillId="2" borderId="152" xfId="0" applyNumberFormat="1" applyFont="1" applyFill="1" applyBorder="1" applyAlignment="1">
      <alignment horizontal="center"/>
    </xf>
    <xf numFmtId="165" fontId="38" fillId="0" borderId="9" xfId="0" applyNumberFormat="1" applyFont="1" applyBorder="1" applyAlignment="1">
      <alignment horizontal="center"/>
    </xf>
    <xf numFmtId="165" fontId="38" fillId="0" borderId="10" xfId="0" applyNumberFormat="1" applyFont="1" applyBorder="1" applyAlignment="1">
      <alignment horizontal="center"/>
    </xf>
    <xf numFmtId="165" fontId="58" fillId="0" borderId="10" xfId="0" applyNumberFormat="1" applyFont="1" applyBorder="1" applyAlignment="1">
      <alignment horizontal="center"/>
    </xf>
    <xf numFmtId="0" fontId="59" fillId="0" borderId="9" xfId="0" applyFont="1" applyBorder="1" applyAlignment="1" applyProtection="1">
      <alignment horizontal="center"/>
      <protection locked="0"/>
    </xf>
    <xf numFmtId="0" fontId="40" fillId="0" borderId="9" xfId="0" applyFont="1" applyBorder="1" applyAlignment="1" applyProtection="1">
      <alignment horizontal="center"/>
      <protection locked="0"/>
    </xf>
    <xf numFmtId="165" fontId="40" fillId="0" borderId="9" xfId="0" applyNumberFormat="1" applyFont="1" applyBorder="1" applyAlignment="1" applyProtection="1">
      <alignment horizontal="center"/>
      <protection locked="0"/>
    </xf>
    <xf numFmtId="9" fontId="40" fillId="0" borderId="9" xfId="4" applyFont="1" applyBorder="1" applyAlignment="1" applyProtection="1">
      <alignment horizontal="center"/>
      <protection locked="0"/>
    </xf>
    <xf numFmtId="171" fontId="38" fillId="6" borderId="149" xfId="0" applyNumberFormat="1" applyFont="1" applyFill="1" applyBorder="1"/>
    <xf numFmtId="0" fontId="38" fillId="14" borderId="9" xfId="0" applyFont="1" applyFill="1" applyBorder="1" applyAlignment="1">
      <alignment horizontal="center"/>
    </xf>
    <xf numFmtId="171" fontId="38" fillId="0" borderId="150" xfId="0" applyNumberFormat="1" applyFont="1" applyBorder="1"/>
    <xf numFmtId="165" fontId="38" fillId="6" borderId="149" xfId="0" applyNumberFormat="1" applyFont="1" applyFill="1" applyBorder="1"/>
    <xf numFmtId="0" fontId="38" fillId="6" borderId="149" xfId="0" applyFont="1" applyFill="1" applyBorder="1" applyAlignment="1">
      <alignment horizontal="center"/>
    </xf>
    <xf numFmtId="2" fontId="38" fillId="0" borderId="9" xfId="1" applyNumberFormat="1" applyFont="1" applyBorder="1" applyAlignment="1">
      <alignment horizontal="center"/>
    </xf>
    <xf numFmtId="1" fontId="38" fillId="0" borderId="149" xfId="0" applyNumberFormat="1" applyFont="1" applyBorder="1"/>
    <xf numFmtId="2" fontId="38" fillId="0" borderId="149" xfId="0" applyNumberFormat="1" applyFont="1" applyBorder="1"/>
    <xf numFmtId="2" fontId="38" fillId="0" borderId="153" xfId="0" applyNumberFormat="1" applyFont="1" applyBorder="1"/>
    <xf numFmtId="1" fontId="38" fillId="2" borderId="177" xfId="0" applyNumberFormat="1" applyFont="1" applyFill="1" applyBorder="1" applyAlignment="1">
      <alignment horizontal="center"/>
    </xf>
    <xf numFmtId="2" fontId="38" fillId="2" borderId="178" xfId="0" applyNumberFormat="1" applyFont="1" applyFill="1" applyBorder="1" applyAlignment="1">
      <alignment horizontal="center"/>
    </xf>
    <xf numFmtId="1" fontId="38" fillId="0" borderId="179" xfId="0" applyNumberFormat="1" applyFont="1" applyBorder="1" applyAlignment="1">
      <alignment horizontal="center"/>
    </xf>
    <xf numFmtId="165" fontId="40" fillId="6" borderId="180" xfId="0" applyNumberFormat="1" applyFont="1" applyFill="1" applyBorder="1" applyAlignment="1">
      <alignment horizontal="center"/>
    </xf>
    <xf numFmtId="165" fontId="40" fillId="0" borderId="181" xfId="0" applyNumberFormat="1" applyFont="1" applyBorder="1" applyAlignment="1">
      <alignment horizontal="center"/>
    </xf>
    <xf numFmtId="2" fontId="41" fillId="0" borderId="149" xfId="0" applyNumberFormat="1" applyFont="1" applyBorder="1" applyAlignment="1">
      <alignment horizontal="center"/>
    </xf>
    <xf numFmtId="2" fontId="40" fillId="9" borderId="9" xfId="0" applyNumberFormat="1" applyFont="1" applyFill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38" fillId="0" borderId="182" xfId="0" applyNumberFormat="1" applyFont="1" applyBorder="1"/>
    <xf numFmtId="166" fontId="38" fillId="0" borderId="9" xfId="0" applyNumberFormat="1" applyFont="1" applyBorder="1"/>
    <xf numFmtId="2" fontId="40" fillId="0" borderId="9" xfId="0" applyNumberFormat="1" applyFont="1" applyBorder="1" applyAlignment="1">
      <alignment horizontal="center"/>
    </xf>
    <xf numFmtId="0" fontId="38" fillId="0" borderId="179" xfId="0" applyFont="1" applyBorder="1"/>
    <xf numFmtId="0" fontId="59" fillId="20" borderId="0" xfId="0" applyFont="1" applyFill="1" applyAlignment="1" applyProtection="1">
      <alignment horizontal="center"/>
      <protection locked="0"/>
    </xf>
    <xf numFmtId="0" fontId="40" fillId="20" borderId="0" xfId="0" applyFont="1" applyFill="1" applyAlignment="1" applyProtection="1">
      <alignment horizontal="center"/>
      <protection locked="0"/>
    </xf>
    <xf numFmtId="165" fontId="40" fillId="20" borderId="0" xfId="0" applyNumberFormat="1" applyFont="1" applyFill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2" fontId="12" fillId="0" borderId="15" xfId="0" applyNumberFormat="1" applyFont="1" applyBorder="1"/>
    <xf numFmtId="165" fontId="38" fillId="0" borderId="68" xfId="0" applyNumberFormat="1" applyFont="1" applyBorder="1" applyAlignment="1">
      <alignment horizontal="center"/>
    </xf>
    <xf numFmtId="165" fontId="2" fillId="6" borderId="183" xfId="0" applyNumberFormat="1" applyFont="1" applyFill="1" applyBorder="1" applyAlignment="1">
      <alignment horizontal="center"/>
    </xf>
    <xf numFmtId="165" fontId="38" fillId="2" borderId="40" xfId="0" applyNumberFormat="1" applyFont="1" applyFill="1" applyBorder="1" applyAlignment="1">
      <alignment horizontal="center"/>
    </xf>
    <xf numFmtId="180" fontId="38" fillId="0" borderId="57" xfId="0" applyNumberFormat="1" applyFont="1" applyBorder="1" applyAlignment="1">
      <alignment horizontal="right"/>
    </xf>
    <xf numFmtId="180" fontId="2" fillId="0" borderId="0" xfId="0" applyNumberFormat="1" applyFont="1"/>
    <xf numFmtId="180" fontId="2" fillId="0" borderId="0" xfId="0" applyNumberFormat="1" applyFont="1" applyAlignment="1">
      <alignment horizontal="center"/>
    </xf>
    <xf numFmtId="180" fontId="2" fillId="0" borderId="0" xfId="0" applyNumberFormat="1" applyFont="1" applyProtection="1">
      <protection locked="0"/>
    </xf>
    <xf numFmtId="180" fontId="2" fillId="0" borderId="38" xfId="0" applyNumberFormat="1" applyFont="1" applyBorder="1" applyAlignment="1" applyProtection="1">
      <alignment horizontal="center" wrapText="1"/>
      <protection locked="0"/>
    </xf>
    <xf numFmtId="180" fontId="12" fillId="0" borderId="49" xfId="0" applyNumberFormat="1" applyFont="1" applyBorder="1" applyAlignment="1">
      <alignment horizontal="right"/>
    </xf>
    <xf numFmtId="180" fontId="30" fillId="0" borderId="49" xfId="0" applyNumberFormat="1" applyFont="1" applyBorder="1" applyAlignment="1">
      <alignment horizontal="right"/>
    </xf>
    <xf numFmtId="180" fontId="35" fillId="0" borderId="64" xfId="0" applyNumberFormat="1" applyFont="1" applyBorder="1" applyAlignment="1">
      <alignment horizontal="right"/>
    </xf>
    <xf numFmtId="180" fontId="35" fillId="7" borderId="64" xfId="0" applyNumberFormat="1" applyFont="1" applyFill="1" applyBorder="1" applyAlignment="1">
      <alignment horizontal="right"/>
    </xf>
    <xf numFmtId="180" fontId="35" fillId="2" borderId="64" xfId="0" applyNumberFormat="1" applyFont="1" applyFill="1" applyBorder="1" applyAlignment="1">
      <alignment horizontal="right"/>
    </xf>
    <xf numFmtId="180" fontId="38" fillId="7" borderId="57" xfId="0" applyNumberFormat="1" applyFont="1" applyFill="1" applyBorder="1" applyAlignment="1">
      <alignment horizontal="right"/>
    </xf>
    <xf numFmtId="180" fontId="38" fillId="8" borderId="57" xfId="0" applyNumberFormat="1" applyFont="1" applyFill="1" applyBorder="1" applyAlignment="1">
      <alignment horizontal="right"/>
    </xf>
    <xf numFmtId="180" fontId="51" fillId="0" borderId="57" xfId="0" applyNumberFormat="1" applyFont="1" applyBorder="1" applyAlignment="1">
      <alignment horizontal="right"/>
    </xf>
    <xf numFmtId="180" fontId="51" fillId="7" borderId="57" xfId="0" applyNumberFormat="1" applyFont="1" applyFill="1" applyBorder="1" applyAlignment="1">
      <alignment horizontal="right"/>
    </xf>
    <xf numFmtId="180" fontId="12" fillId="0" borderId="57" xfId="0" applyNumberFormat="1" applyFont="1" applyBorder="1" applyAlignment="1">
      <alignment horizontal="right"/>
    </xf>
    <xf numFmtId="180" fontId="38" fillId="6" borderId="57" xfId="0" applyNumberFormat="1" applyFont="1" applyFill="1" applyBorder="1" applyAlignment="1">
      <alignment horizontal="right"/>
    </xf>
    <xf numFmtId="180" fontId="24" fillId="6" borderId="57" xfId="0" applyNumberFormat="1" applyFont="1" applyFill="1" applyBorder="1" applyAlignment="1">
      <alignment horizontal="right"/>
    </xf>
    <xf numFmtId="180" fontId="38" fillId="18" borderId="57" xfId="0" applyNumberFormat="1" applyFont="1" applyFill="1" applyBorder="1" applyAlignment="1">
      <alignment horizontal="right"/>
    </xf>
    <xf numFmtId="180" fontId="38" fillId="19" borderId="57" xfId="0" applyNumberFormat="1" applyFont="1" applyFill="1" applyBorder="1" applyAlignment="1">
      <alignment horizontal="right"/>
    </xf>
    <xf numFmtId="180" fontId="38" fillId="0" borderId="84" xfId="0" applyNumberFormat="1" applyFont="1" applyBorder="1" applyAlignment="1">
      <alignment horizontal="right"/>
    </xf>
    <xf numFmtId="180" fontId="38" fillId="0" borderId="149" xfId="0" applyNumberFormat="1" applyFont="1" applyBorder="1" applyAlignment="1">
      <alignment horizontal="right"/>
    </xf>
    <xf numFmtId="180" fontId="38" fillId="0" borderId="103" xfId="0" applyNumberFormat="1" applyFont="1" applyBorder="1" applyAlignment="1">
      <alignment horizontal="right"/>
    </xf>
    <xf numFmtId="180" fontId="0" fillId="0" borderId="0" xfId="0" applyNumberFormat="1"/>
    <xf numFmtId="9" fontId="38" fillId="2" borderId="1" xfId="4" applyFont="1" applyFill="1" applyBorder="1" applyAlignment="1">
      <alignment horizontal="center"/>
    </xf>
    <xf numFmtId="165" fontId="12" fillId="0" borderId="40" xfId="0" applyNumberFormat="1" applyFont="1" applyBorder="1" applyAlignment="1">
      <alignment horizontal="center"/>
    </xf>
    <xf numFmtId="165" fontId="12" fillId="2" borderId="15" xfId="0" applyNumberFormat="1" applyFont="1" applyFill="1" applyBorder="1" applyAlignment="1">
      <alignment horizontal="center"/>
    </xf>
    <xf numFmtId="1" fontId="24" fillId="0" borderId="179" xfId="0" applyNumberFormat="1" applyFont="1" applyBorder="1" applyAlignment="1">
      <alignment horizontal="center"/>
    </xf>
    <xf numFmtId="165" fontId="12" fillId="2" borderId="7" xfId="0" applyNumberFormat="1" applyFont="1" applyFill="1" applyBorder="1" applyAlignment="1">
      <alignment horizontal="center"/>
    </xf>
    <xf numFmtId="0" fontId="38" fillId="4" borderId="40" xfId="0" applyFont="1" applyFill="1" applyBorder="1" applyAlignment="1">
      <alignment horizontal="center"/>
    </xf>
    <xf numFmtId="37" fontId="38" fillId="2" borderId="75" xfId="0" applyNumberFormat="1" applyFont="1" applyFill="1" applyBorder="1" applyAlignment="1">
      <alignment horizontal="center"/>
    </xf>
    <xf numFmtId="0" fontId="38" fillId="2" borderId="184" xfId="0" applyFont="1" applyFill="1" applyBorder="1"/>
    <xf numFmtId="0" fontId="38" fillId="5" borderId="184" xfId="0" applyFont="1" applyFill="1" applyBorder="1"/>
    <xf numFmtId="166" fontId="38" fillId="2" borderId="40" xfId="0" applyNumberFormat="1" applyFont="1" applyFill="1" applyBorder="1" applyAlignment="1">
      <alignment horizontal="right"/>
    </xf>
    <xf numFmtId="0" fontId="38" fillId="7" borderId="16" xfId="0" applyFont="1" applyFill="1" applyBorder="1"/>
    <xf numFmtId="165" fontId="38" fillId="7" borderId="17" xfId="0" applyNumberFormat="1" applyFont="1" applyFill="1" applyBorder="1"/>
    <xf numFmtId="171" fontId="38" fillId="7" borderId="17" xfId="0" applyNumberFormat="1" applyFont="1" applyFill="1" applyBorder="1"/>
    <xf numFmtId="172" fontId="38" fillId="7" borderId="17" xfId="0" applyNumberFormat="1" applyFont="1" applyFill="1" applyBorder="1"/>
    <xf numFmtId="0" fontId="38" fillId="7" borderId="20" xfId="0" applyFont="1" applyFill="1" applyBorder="1"/>
    <xf numFmtId="1" fontId="38" fillId="2" borderId="16" xfId="0" applyNumberFormat="1" applyFont="1" applyFill="1" applyBorder="1" applyAlignment="1">
      <alignment horizontal="center"/>
    </xf>
    <xf numFmtId="171" fontId="38" fillId="0" borderId="17" xfId="0" applyNumberFormat="1" applyFont="1" applyBorder="1"/>
    <xf numFmtId="172" fontId="38" fillId="0" borderId="17" xfId="0" applyNumberFormat="1" applyFont="1" applyBorder="1"/>
    <xf numFmtId="0" fontId="38" fillId="0" borderId="20" xfId="0" applyFont="1" applyBorder="1"/>
    <xf numFmtId="165" fontId="38" fillId="0" borderId="19" xfId="0" applyNumberFormat="1" applyFont="1" applyBorder="1" applyAlignment="1">
      <alignment horizontal="center"/>
    </xf>
    <xf numFmtId="172" fontId="38" fillId="0" borderId="17" xfId="0" applyNumberFormat="1" applyFont="1" applyBorder="1" applyAlignment="1">
      <alignment horizontal="right"/>
    </xf>
    <xf numFmtId="165" fontId="58" fillId="0" borderId="85" xfId="0" applyNumberFormat="1" applyFont="1" applyBorder="1" applyAlignment="1">
      <alignment horizontal="center"/>
    </xf>
    <xf numFmtId="165" fontId="38" fillId="6" borderId="16" xfId="0" applyNumberFormat="1" applyFont="1" applyFill="1" applyBorder="1" applyAlignment="1">
      <alignment horizontal="center"/>
    </xf>
    <xf numFmtId="171" fontId="38" fillId="6" borderId="17" xfId="0" applyNumberFormat="1" applyFont="1" applyFill="1" applyBorder="1"/>
    <xf numFmtId="172" fontId="38" fillId="6" borderId="17" xfId="0" applyNumberFormat="1" applyFont="1" applyFill="1" applyBorder="1"/>
    <xf numFmtId="172" fontId="38" fillId="6" borderId="18" xfId="0" applyNumberFormat="1" applyFont="1" applyFill="1" applyBorder="1"/>
    <xf numFmtId="0" fontId="38" fillId="6" borderId="40" xfId="0" applyFont="1" applyFill="1" applyBorder="1"/>
    <xf numFmtId="171" fontId="38" fillId="0" borderId="19" xfId="0" applyNumberFormat="1" applyFont="1" applyBorder="1"/>
    <xf numFmtId="165" fontId="38" fillId="6" borderId="17" xfId="0" applyNumberFormat="1" applyFont="1" applyFill="1" applyBorder="1"/>
    <xf numFmtId="0" fontId="38" fillId="6" borderId="17" xfId="0" applyFont="1" applyFill="1" applyBorder="1" applyAlignment="1">
      <alignment horizontal="center"/>
    </xf>
    <xf numFmtId="1" fontId="38" fillId="0" borderId="17" xfId="0" applyNumberFormat="1" applyFont="1" applyBorder="1"/>
    <xf numFmtId="2" fontId="38" fillId="0" borderId="17" xfId="0" applyNumberFormat="1" applyFont="1" applyBorder="1"/>
    <xf numFmtId="1" fontId="38" fillId="2" borderId="19" xfId="0" applyNumberFormat="1" applyFont="1" applyFill="1" applyBorder="1" applyAlignment="1">
      <alignment horizontal="center"/>
    </xf>
    <xf numFmtId="165" fontId="38" fillId="0" borderId="17" xfId="0" applyNumberFormat="1" applyFont="1" applyBorder="1" applyAlignment="1">
      <alignment horizontal="center"/>
    </xf>
    <xf numFmtId="1" fontId="38" fillId="2" borderId="185" xfId="0" applyNumberFormat="1" applyFont="1" applyFill="1" applyBorder="1" applyAlignment="1">
      <alignment horizontal="center"/>
    </xf>
    <xf numFmtId="2" fontId="38" fillId="2" borderId="186" xfId="0" applyNumberFormat="1" applyFont="1" applyFill="1" applyBorder="1" applyAlignment="1">
      <alignment horizontal="center"/>
    </xf>
    <xf numFmtId="1" fontId="38" fillId="0" borderId="187" xfId="0" applyNumberFormat="1" applyFont="1" applyBorder="1" applyAlignment="1">
      <alignment horizontal="center"/>
    </xf>
    <xf numFmtId="165" fontId="40" fillId="6" borderId="183" xfId="0" applyNumberFormat="1" applyFont="1" applyFill="1" applyBorder="1" applyAlignment="1">
      <alignment horizontal="center"/>
    </xf>
    <xf numFmtId="165" fontId="40" fillId="0" borderId="188" xfId="0" applyNumberFormat="1" applyFont="1" applyBorder="1" applyAlignment="1">
      <alignment horizontal="center"/>
    </xf>
    <xf numFmtId="2" fontId="41" fillId="0" borderId="17" xfId="0" applyNumberFormat="1" applyFont="1" applyBorder="1" applyAlignment="1">
      <alignment horizontal="center"/>
    </xf>
    <xf numFmtId="2" fontId="38" fillId="0" borderId="40" xfId="0" applyNumberFormat="1" applyFont="1" applyBorder="1" applyAlignment="1">
      <alignment horizontal="center"/>
    </xf>
    <xf numFmtId="166" fontId="38" fillId="0" borderId="189" xfId="0" applyNumberFormat="1" applyFont="1" applyBorder="1"/>
    <xf numFmtId="166" fontId="38" fillId="0" borderId="0" xfId="0" applyNumberFormat="1" applyFont="1"/>
    <xf numFmtId="2" fontId="40" fillId="0" borderId="0" xfId="0" applyNumberFormat="1" applyFont="1" applyAlignment="1">
      <alignment horizontal="center"/>
    </xf>
    <xf numFmtId="0" fontId="38" fillId="0" borderId="187" xfId="0" applyFont="1" applyBorder="1"/>
    <xf numFmtId="2" fontId="38" fillId="2" borderId="40" xfId="0" applyNumberFormat="1" applyFont="1" applyFill="1" applyBorder="1" applyAlignment="1">
      <alignment horizontal="center"/>
    </xf>
    <xf numFmtId="2" fontId="38" fillId="2" borderId="15" xfId="0" applyNumberFormat="1" applyFont="1" applyFill="1" applyBorder="1" applyAlignment="1">
      <alignment horizontal="center"/>
    </xf>
    <xf numFmtId="2" fontId="38" fillId="2" borderId="1" xfId="0" applyNumberFormat="1" applyFont="1" applyFill="1" applyBorder="1" applyAlignment="1">
      <alignment horizontal="center"/>
    </xf>
    <xf numFmtId="165" fontId="12" fillId="2" borderId="83" xfId="0" applyNumberFormat="1" applyFont="1" applyFill="1" applyBorder="1" applyAlignment="1">
      <alignment horizontal="center"/>
    </xf>
    <xf numFmtId="165" fontId="30" fillId="2" borderId="83" xfId="0" applyNumberFormat="1" applyFont="1" applyFill="1" applyBorder="1" applyAlignment="1">
      <alignment horizontal="center"/>
    </xf>
    <xf numFmtId="165" fontId="30" fillId="7" borderId="83" xfId="0" applyNumberFormat="1" applyFont="1" applyFill="1" applyBorder="1" applyAlignment="1">
      <alignment horizontal="center"/>
    </xf>
    <xf numFmtId="165" fontId="30" fillId="14" borderId="83" xfId="0" applyNumberFormat="1" applyFont="1" applyFill="1" applyBorder="1" applyAlignment="1">
      <alignment horizontal="center"/>
    </xf>
    <xf numFmtId="165" fontId="30" fillId="16" borderId="83" xfId="0" applyNumberFormat="1" applyFont="1" applyFill="1" applyBorder="1" applyAlignment="1">
      <alignment horizontal="center"/>
    </xf>
    <xf numFmtId="165" fontId="12" fillId="7" borderId="83" xfId="0" applyNumberFormat="1" applyFont="1" applyFill="1" applyBorder="1" applyAlignment="1">
      <alignment horizontal="center"/>
    </xf>
    <xf numFmtId="165" fontId="30" fillId="8" borderId="83" xfId="0" applyNumberFormat="1" applyFont="1" applyFill="1" applyBorder="1" applyAlignment="1">
      <alignment horizontal="center"/>
    </xf>
    <xf numFmtId="165" fontId="35" fillId="2" borderId="83" xfId="0" applyNumberFormat="1" applyFont="1" applyFill="1" applyBorder="1" applyAlignment="1">
      <alignment horizontal="center"/>
    </xf>
    <xf numFmtId="165" fontId="38" fillId="2" borderId="83" xfId="0" applyNumberFormat="1" applyFont="1" applyFill="1" applyBorder="1" applyAlignment="1">
      <alignment horizontal="center"/>
    </xf>
    <xf numFmtId="165" fontId="38" fillId="7" borderId="83" xfId="0" applyNumberFormat="1" applyFont="1" applyFill="1" applyBorder="1" applyAlignment="1">
      <alignment horizontal="center"/>
    </xf>
    <xf numFmtId="165" fontId="24" fillId="2" borderId="83" xfId="0" applyNumberFormat="1" applyFont="1" applyFill="1" applyBorder="1" applyAlignment="1">
      <alignment horizontal="center"/>
    </xf>
    <xf numFmtId="165" fontId="38" fillId="8" borderId="83" xfId="0" applyNumberFormat="1" applyFont="1" applyFill="1" applyBorder="1" applyAlignment="1">
      <alignment horizontal="center"/>
    </xf>
    <xf numFmtId="165" fontId="51" fillId="2" borderId="83" xfId="0" applyNumberFormat="1" applyFont="1" applyFill="1" applyBorder="1" applyAlignment="1">
      <alignment horizontal="center"/>
    </xf>
    <xf numFmtId="165" fontId="51" fillId="7" borderId="83" xfId="0" applyNumberFormat="1" applyFont="1" applyFill="1" applyBorder="1" applyAlignment="1">
      <alignment horizontal="center"/>
    </xf>
    <xf numFmtId="165" fontId="38" fillId="6" borderId="83" xfId="0" applyNumberFormat="1" applyFont="1" applyFill="1" applyBorder="1" applyAlignment="1">
      <alignment horizontal="center"/>
    </xf>
    <xf numFmtId="165" fontId="38" fillId="0" borderId="83" xfId="0" applyNumberFormat="1" applyFont="1" applyBorder="1" applyAlignment="1">
      <alignment horizontal="center"/>
    </xf>
    <xf numFmtId="165" fontId="38" fillId="18" borderId="83" xfId="0" applyNumberFormat="1" applyFont="1" applyFill="1" applyBorder="1" applyAlignment="1">
      <alignment horizontal="center"/>
    </xf>
    <xf numFmtId="165" fontId="38" fillId="19" borderId="83" xfId="0" applyNumberFormat="1" applyFont="1" applyFill="1" applyBorder="1" applyAlignment="1">
      <alignment horizontal="center"/>
    </xf>
    <xf numFmtId="165" fontId="38" fillId="2" borderId="190" xfId="0" applyNumberFormat="1" applyFont="1" applyFill="1" applyBorder="1" applyAlignment="1">
      <alignment horizontal="center"/>
    </xf>
    <xf numFmtId="165" fontId="38" fillId="2" borderId="191" xfId="0" applyNumberFormat="1" applyFont="1" applyFill="1" applyBorder="1" applyAlignment="1">
      <alignment horizontal="center"/>
    </xf>
    <xf numFmtId="165" fontId="38" fillId="2" borderId="192" xfId="0" applyNumberFormat="1" applyFont="1" applyFill="1" applyBorder="1" applyAlignment="1">
      <alignment horizontal="center"/>
    </xf>
    <xf numFmtId="165" fontId="38" fillId="2" borderId="47" xfId="0" applyNumberFormat="1" applyFont="1" applyFill="1" applyBorder="1" applyAlignment="1">
      <alignment horizontal="center"/>
    </xf>
    <xf numFmtId="165" fontId="38" fillId="2" borderId="9" xfId="0" applyNumberFormat="1" applyFont="1" applyFill="1" applyBorder="1" applyAlignment="1">
      <alignment horizontal="center"/>
    </xf>
    <xf numFmtId="165" fontId="38" fillId="2" borderId="0" xfId="0" applyNumberFormat="1" applyFont="1" applyFill="1" applyAlignment="1">
      <alignment horizontal="center"/>
    </xf>
    <xf numFmtId="165" fontId="38" fillId="7" borderId="48" xfId="0" applyNumberFormat="1" applyFont="1" applyFill="1" applyBorder="1" applyAlignment="1">
      <alignment horizontal="center"/>
    </xf>
    <xf numFmtId="165" fontId="38" fillId="2" borderId="66" xfId="0" applyNumberFormat="1" applyFont="1" applyFill="1" applyBorder="1" applyAlignment="1">
      <alignment horizontal="center"/>
    </xf>
    <xf numFmtId="14" fontId="39" fillId="14" borderId="0" xfId="0" applyNumberFormat="1" applyFont="1" applyFill="1" applyAlignment="1">
      <alignment horizontal="center"/>
    </xf>
    <xf numFmtId="0" fontId="0" fillId="14" borderId="0" xfId="0" applyFill="1"/>
    <xf numFmtId="0" fontId="38" fillId="14" borderId="1" xfId="0" applyFont="1" applyFill="1" applyBorder="1" applyAlignment="1">
      <alignment horizontal="right"/>
    </xf>
    <xf numFmtId="166" fontId="38" fillId="14" borderId="1" xfId="0" applyNumberFormat="1" applyFont="1" applyFill="1" applyBorder="1"/>
    <xf numFmtId="1" fontId="38" fillId="14" borderId="1" xfId="0" applyNumberFormat="1" applyFont="1" applyFill="1" applyBorder="1" applyAlignment="1">
      <alignment horizontal="center"/>
    </xf>
    <xf numFmtId="43" fontId="43" fillId="14" borderId="1" xfId="0" applyNumberFormat="1" applyFont="1" applyFill="1" applyBorder="1" applyAlignment="1">
      <alignment horizontal="center" wrapText="1"/>
    </xf>
    <xf numFmtId="0" fontId="40" fillId="14" borderId="0" xfId="0" applyFont="1" applyFill="1"/>
    <xf numFmtId="0" fontId="38" fillId="14" borderId="50" xfId="0" applyFont="1" applyFill="1" applyBorder="1" applyAlignment="1">
      <alignment horizontal="center"/>
    </xf>
    <xf numFmtId="0" fontId="38" fillId="14" borderId="1" xfId="0" applyFont="1" applyFill="1" applyBorder="1" applyAlignment="1">
      <alignment horizontal="center"/>
    </xf>
    <xf numFmtId="0" fontId="38" fillId="14" borderId="8" xfId="0" applyFont="1" applyFill="1" applyBorder="1" applyAlignment="1">
      <alignment horizontal="center"/>
    </xf>
    <xf numFmtId="0" fontId="38" fillId="14" borderId="109" xfId="0" applyFont="1" applyFill="1" applyBorder="1" applyAlignment="1">
      <alignment horizontal="center"/>
    </xf>
    <xf numFmtId="0" fontId="12" fillId="14" borderId="9" xfId="0" applyFont="1" applyFill="1" applyBorder="1" applyAlignment="1">
      <alignment horizontal="center"/>
    </xf>
    <xf numFmtId="0" fontId="38" fillId="14" borderId="51" xfId="0" applyFont="1" applyFill="1" applyBorder="1" applyAlignment="1">
      <alignment horizontal="center"/>
    </xf>
    <xf numFmtId="0" fontId="38" fillId="14" borderId="52" xfId="0" applyFont="1" applyFill="1" applyBorder="1" applyAlignment="1">
      <alignment horizontal="center"/>
    </xf>
    <xf numFmtId="0" fontId="38" fillId="14" borderId="10" xfId="0" applyFont="1" applyFill="1" applyBorder="1" applyAlignment="1">
      <alignment horizontal="center"/>
    </xf>
    <xf numFmtId="0" fontId="42" fillId="14" borderId="8" xfId="0" applyFont="1" applyFill="1" applyBorder="1" applyAlignment="1">
      <alignment horizontal="center"/>
    </xf>
    <xf numFmtId="170" fontId="38" fillId="14" borderId="1" xfId="0" applyNumberFormat="1" applyFont="1" applyFill="1" applyBorder="1" applyAlignment="1">
      <alignment horizontal="center" wrapText="1"/>
    </xf>
    <xf numFmtId="37" fontId="38" fillId="14" borderId="1" xfId="0" applyNumberFormat="1" applyFont="1" applyFill="1" applyBorder="1" applyAlignment="1">
      <alignment horizontal="center"/>
    </xf>
    <xf numFmtId="165" fontId="38" fillId="14" borderId="1" xfId="0" applyNumberFormat="1" applyFont="1" applyFill="1" applyBorder="1" applyAlignment="1">
      <alignment horizontal="center"/>
    </xf>
    <xf numFmtId="37" fontId="38" fillId="14" borderId="8" xfId="0" applyNumberFormat="1" applyFont="1" applyFill="1" applyBorder="1" applyAlignment="1">
      <alignment horizontal="center"/>
    </xf>
    <xf numFmtId="37" fontId="38" fillId="14" borderId="79" xfId="0" applyNumberFormat="1" applyFont="1" applyFill="1" applyBorder="1" applyAlignment="1">
      <alignment horizontal="center"/>
    </xf>
    <xf numFmtId="37" fontId="38" fillId="14" borderId="0" xfId="0" applyNumberFormat="1" applyFont="1" applyFill="1" applyAlignment="1">
      <alignment horizontal="center"/>
    </xf>
    <xf numFmtId="0" fontId="38" fillId="14" borderId="53" xfId="0" applyFont="1" applyFill="1" applyBorder="1"/>
    <xf numFmtId="166" fontId="38" fillId="14" borderId="54" xfId="0" applyNumberFormat="1" applyFont="1" applyFill="1" applyBorder="1" applyAlignment="1">
      <alignment horizontal="right"/>
    </xf>
    <xf numFmtId="166" fontId="40" fillId="14" borderId="0" xfId="0" applyNumberFormat="1" applyFont="1" applyFill="1" applyAlignment="1">
      <alignment horizontal="center"/>
    </xf>
    <xf numFmtId="0" fontId="38" fillId="14" borderId="55" xfId="0" applyFont="1" applyFill="1" applyBorder="1"/>
    <xf numFmtId="165" fontId="38" fillId="14" borderId="49" xfId="0" applyNumberFormat="1" applyFont="1" applyFill="1" applyBorder="1"/>
    <xf numFmtId="171" fontId="38" fillId="14" borderId="49" xfId="0" applyNumberFormat="1" applyFont="1" applyFill="1" applyBorder="1"/>
    <xf numFmtId="172" fontId="38" fillId="14" borderId="49" xfId="0" applyNumberFormat="1" applyFont="1" applyFill="1" applyBorder="1"/>
    <xf numFmtId="0" fontId="38" fillId="14" borderId="56" xfId="0" applyFont="1" applyFill="1" applyBorder="1"/>
    <xf numFmtId="0" fontId="38" fillId="14" borderId="0" xfId="0" applyFont="1" applyFill="1"/>
    <xf numFmtId="1" fontId="38" fillId="14" borderId="55" xfId="0" applyNumberFormat="1" applyFont="1" applyFill="1" applyBorder="1" applyAlignment="1">
      <alignment horizontal="center"/>
    </xf>
    <xf numFmtId="171" fontId="38" fillId="14" borderId="57" xfId="0" applyNumberFormat="1" applyFont="1" applyFill="1" applyBorder="1"/>
    <xf numFmtId="172" fontId="38" fillId="14" borderId="57" xfId="0" applyNumberFormat="1" applyFont="1" applyFill="1" applyBorder="1"/>
    <xf numFmtId="0" fontId="38" fillId="14" borderId="58" xfId="0" applyFont="1" applyFill="1" applyBorder="1"/>
    <xf numFmtId="165" fontId="38" fillId="14" borderId="0" xfId="0" applyNumberFormat="1" applyFont="1" applyFill="1" applyAlignment="1">
      <alignment horizontal="center"/>
    </xf>
    <xf numFmtId="165" fontId="38" fillId="14" borderId="15" xfId="0" applyNumberFormat="1" applyFont="1" applyFill="1" applyBorder="1" applyAlignment="1">
      <alignment horizontal="center"/>
    </xf>
    <xf numFmtId="165" fontId="12" fillId="14" borderId="1" xfId="0" applyNumberFormat="1" applyFont="1" applyFill="1" applyBorder="1" applyAlignment="1">
      <alignment horizontal="center"/>
    </xf>
    <xf numFmtId="2" fontId="38" fillId="14" borderId="40" xfId="0" applyNumberFormat="1" applyFont="1" applyFill="1" applyBorder="1" applyAlignment="1">
      <alignment horizontal="center"/>
    </xf>
    <xf numFmtId="171" fontId="38" fillId="14" borderId="1" xfId="0" applyNumberFormat="1" applyFont="1" applyFill="1" applyBorder="1"/>
    <xf numFmtId="165" fontId="38" fillId="14" borderId="102" xfId="0" applyNumberFormat="1" applyFont="1" applyFill="1" applyBorder="1" applyAlignment="1">
      <alignment horizontal="center"/>
    </xf>
    <xf numFmtId="172" fontId="38" fillId="14" borderId="57" xfId="0" applyNumberFormat="1" applyFont="1" applyFill="1" applyBorder="1" applyAlignment="1">
      <alignment horizontal="right"/>
    </xf>
    <xf numFmtId="180" fontId="38" fillId="14" borderId="103" xfId="0" applyNumberFormat="1" applyFont="1" applyFill="1" applyBorder="1" applyAlignment="1">
      <alignment horizontal="right"/>
    </xf>
    <xf numFmtId="172" fontId="38" fillId="14" borderId="84" xfId="0" applyNumberFormat="1" applyFont="1" applyFill="1" applyBorder="1" applyAlignment="1">
      <alignment horizontal="right"/>
    </xf>
    <xf numFmtId="165" fontId="38" fillId="14" borderId="85" xfId="0" applyNumberFormat="1" applyFont="1" applyFill="1" applyBorder="1" applyAlignment="1">
      <alignment horizontal="center"/>
    </xf>
    <xf numFmtId="165" fontId="58" fillId="14" borderId="101" xfId="0" applyNumberFormat="1" applyFont="1" applyFill="1" applyBorder="1" applyAlignment="1">
      <alignment horizontal="center"/>
    </xf>
    <xf numFmtId="0" fontId="59" fillId="14" borderId="0" xfId="0" applyFont="1" applyFill="1" applyAlignment="1" applyProtection="1">
      <alignment horizontal="center"/>
      <protection locked="0"/>
    </xf>
    <xf numFmtId="0" fontId="40" fillId="14" borderId="0" xfId="0" applyFont="1" applyFill="1" applyAlignment="1" applyProtection="1">
      <alignment horizontal="center"/>
      <protection locked="0"/>
    </xf>
    <xf numFmtId="165" fontId="40" fillId="14" borderId="0" xfId="0" applyNumberFormat="1" applyFont="1" applyFill="1" applyAlignment="1" applyProtection="1">
      <alignment horizontal="center"/>
      <protection locked="0"/>
    </xf>
    <xf numFmtId="9" fontId="40" fillId="14" borderId="0" xfId="4" applyFont="1" applyFill="1" applyAlignment="1" applyProtection="1">
      <alignment horizontal="center"/>
      <protection locked="0"/>
    </xf>
    <xf numFmtId="165" fontId="38" fillId="14" borderId="60" xfId="0" applyNumberFormat="1" applyFont="1" applyFill="1" applyBorder="1" applyAlignment="1">
      <alignment horizontal="center"/>
    </xf>
    <xf numFmtId="172" fontId="38" fillId="14" borderId="61" xfId="0" applyNumberFormat="1" applyFont="1" applyFill="1" applyBorder="1"/>
    <xf numFmtId="0" fontId="38" fillId="14" borderId="62" xfId="0" applyFont="1" applyFill="1" applyBorder="1"/>
    <xf numFmtId="165" fontId="38" fillId="14" borderId="48" xfId="0" applyNumberFormat="1" applyFont="1" applyFill="1" applyBorder="1" applyAlignment="1">
      <alignment horizontal="center"/>
    </xf>
    <xf numFmtId="171" fontId="38" fillId="14" borderId="59" xfId="0" applyNumberFormat="1" applyFont="1" applyFill="1" applyBorder="1"/>
    <xf numFmtId="0" fontId="38" fillId="14" borderId="49" xfId="0" applyFont="1" applyFill="1" applyBorder="1" applyAlignment="1">
      <alignment horizontal="center"/>
    </xf>
    <xf numFmtId="2" fontId="38" fillId="14" borderId="0" xfId="1" applyNumberFormat="1" applyFont="1" applyFill="1" applyAlignment="1">
      <alignment horizontal="center"/>
    </xf>
    <xf numFmtId="1" fontId="38" fillId="14" borderId="49" xfId="0" applyNumberFormat="1" applyFont="1" applyFill="1" applyBorder="1"/>
    <xf numFmtId="2" fontId="38" fillId="14" borderId="49" xfId="0" applyNumberFormat="1" applyFont="1" applyFill="1" applyBorder="1"/>
    <xf numFmtId="2" fontId="38" fillId="14" borderId="64" xfId="0" applyNumberFormat="1" applyFont="1" applyFill="1" applyBorder="1"/>
    <xf numFmtId="2" fontId="38" fillId="14" borderId="18" xfId="0" applyNumberFormat="1" applyFont="1" applyFill="1" applyBorder="1"/>
    <xf numFmtId="2" fontId="38" fillId="14" borderId="15" xfId="0" applyNumberFormat="1" applyFont="1" applyFill="1" applyBorder="1"/>
    <xf numFmtId="1" fontId="38" fillId="14" borderId="112" xfId="0" applyNumberFormat="1" applyFont="1" applyFill="1" applyBorder="1" applyAlignment="1">
      <alignment horizontal="center"/>
    </xf>
    <xf numFmtId="165" fontId="38" fillId="14" borderId="65" xfId="0" applyNumberFormat="1" applyFont="1" applyFill="1" applyBorder="1" applyAlignment="1">
      <alignment horizontal="center"/>
    </xf>
    <xf numFmtId="1" fontId="38" fillId="14" borderId="66" xfId="0" applyNumberFormat="1" applyFont="1" applyFill="1" applyBorder="1" applyAlignment="1">
      <alignment horizontal="center"/>
    </xf>
    <xf numFmtId="2" fontId="38" fillId="14" borderId="67" xfId="0" applyNumberFormat="1" applyFont="1" applyFill="1" applyBorder="1" applyAlignment="1">
      <alignment horizontal="center"/>
    </xf>
    <xf numFmtId="1" fontId="38" fillId="14" borderId="68" xfId="0" applyNumberFormat="1" applyFont="1" applyFill="1" applyBorder="1" applyAlignment="1">
      <alignment horizontal="center"/>
    </xf>
    <xf numFmtId="165" fontId="40" fillId="14" borderId="69" xfId="0" applyNumberFormat="1" applyFont="1" applyFill="1" applyBorder="1" applyAlignment="1">
      <alignment horizontal="center"/>
    </xf>
    <xf numFmtId="165" fontId="40" fillId="14" borderId="70" xfId="0" applyNumberFormat="1" applyFont="1" applyFill="1" applyBorder="1" applyAlignment="1">
      <alignment horizontal="center"/>
    </xf>
    <xf numFmtId="2" fontId="41" fillId="14" borderId="71" xfId="0" applyNumberFormat="1" applyFont="1" applyFill="1" applyBorder="1" applyAlignment="1">
      <alignment horizontal="center"/>
    </xf>
    <xf numFmtId="2" fontId="38" fillId="14" borderId="73" xfId="0" applyNumberFormat="1" applyFont="1" applyFill="1" applyBorder="1" applyAlignment="1">
      <alignment horizontal="center"/>
    </xf>
    <xf numFmtId="1" fontId="0" fillId="14" borderId="0" xfId="0" applyNumberFormat="1" applyFill="1" applyAlignment="1">
      <alignment horizontal="center"/>
    </xf>
    <xf numFmtId="166" fontId="38" fillId="14" borderId="99" xfId="0" applyNumberFormat="1" applyFont="1" applyFill="1" applyBorder="1"/>
    <xf numFmtId="166" fontId="38" fillId="14" borderId="72" xfId="0" applyNumberFormat="1" applyFont="1" applyFill="1" applyBorder="1"/>
    <xf numFmtId="2" fontId="38" fillId="14" borderId="73" xfId="0" applyNumberFormat="1" applyFont="1" applyFill="1" applyBorder="1"/>
    <xf numFmtId="2" fontId="40" fillId="14" borderId="72" xfId="0" applyNumberFormat="1" applyFont="1" applyFill="1" applyBorder="1" applyAlignment="1">
      <alignment horizontal="center"/>
    </xf>
    <xf numFmtId="0" fontId="38" fillId="14" borderId="74" xfId="0" applyFont="1" applyFill="1" applyBorder="1"/>
    <xf numFmtId="0" fontId="0" fillId="14" borderId="0" xfId="0" applyFill="1" applyAlignment="1">
      <alignment horizontal="center"/>
    </xf>
    <xf numFmtId="1" fontId="0" fillId="0" borderId="0" xfId="0" applyNumberFormat="1" applyAlignment="1">
      <alignment horizontal="right"/>
    </xf>
    <xf numFmtId="1" fontId="38" fillId="0" borderId="137" xfId="0" applyNumberFormat="1" applyFont="1" applyBorder="1" applyAlignment="1">
      <alignment horizontal="center"/>
    </xf>
    <xf numFmtId="165" fontId="40" fillId="6" borderId="193" xfId="0" applyNumberFormat="1" applyFont="1" applyFill="1" applyBorder="1" applyAlignment="1">
      <alignment horizontal="center"/>
    </xf>
    <xf numFmtId="165" fontId="40" fillId="0" borderId="194" xfId="0" applyNumberFormat="1" applyFont="1" applyBorder="1" applyAlignment="1">
      <alignment horizontal="center"/>
    </xf>
    <xf numFmtId="2" fontId="41" fillId="0" borderId="25" xfId="0" applyNumberFormat="1" applyFont="1" applyBorder="1" applyAlignment="1">
      <alignment horizontal="center"/>
    </xf>
    <xf numFmtId="165" fontId="40" fillId="0" borderId="110" xfId="0" applyNumberFormat="1" applyFont="1" applyBorder="1" applyAlignment="1">
      <alignment horizontal="center"/>
    </xf>
    <xf numFmtId="165" fontId="56" fillId="0" borderId="139" xfId="0" applyNumberFormat="1" applyFont="1" applyBorder="1" applyAlignment="1">
      <alignment horizontal="center"/>
    </xf>
    <xf numFmtId="1" fontId="38" fillId="8" borderId="195" xfId="0" applyNumberFormat="1" applyFont="1" applyFill="1" applyBorder="1" applyAlignment="1">
      <alignment horizontal="center"/>
    </xf>
    <xf numFmtId="1" fontId="38" fillId="8" borderId="179" xfId="0" applyNumberFormat="1" applyFont="1" applyFill="1" applyBorder="1" applyAlignment="1">
      <alignment horizontal="center"/>
    </xf>
    <xf numFmtId="2" fontId="41" fillId="8" borderId="149" xfId="0" applyNumberFormat="1" applyFont="1" applyFill="1" applyBorder="1" applyAlignment="1">
      <alignment horizontal="center"/>
    </xf>
    <xf numFmtId="2" fontId="40" fillId="8" borderId="10" xfId="0" applyNumberFormat="1" applyFont="1" applyFill="1" applyBorder="1" applyAlignment="1">
      <alignment horizontal="center"/>
    </xf>
    <xf numFmtId="165" fontId="40" fillId="8" borderId="31" xfId="0" applyNumberFormat="1" applyFont="1" applyFill="1" applyBorder="1" applyAlignment="1">
      <alignment horizontal="center"/>
    </xf>
    <xf numFmtId="165" fontId="40" fillId="8" borderId="180" xfId="0" applyNumberFormat="1" applyFont="1" applyFill="1" applyBorder="1" applyAlignment="1">
      <alignment horizontal="center"/>
    </xf>
    <xf numFmtId="165" fontId="40" fillId="21" borderId="69" xfId="0" applyNumberFormat="1" applyFont="1" applyFill="1" applyBorder="1" applyAlignment="1">
      <alignment horizontal="center"/>
    </xf>
    <xf numFmtId="2" fontId="41" fillId="21" borderId="71" xfId="0" applyNumberFormat="1" applyFont="1" applyFill="1" applyBorder="1" applyAlignment="1">
      <alignment horizontal="center"/>
    </xf>
    <xf numFmtId="2" fontId="40" fillId="21" borderId="72" xfId="0" applyNumberFormat="1" applyFont="1" applyFill="1" applyBorder="1" applyAlignment="1">
      <alignment horizontal="center"/>
    </xf>
    <xf numFmtId="165" fontId="40" fillId="21" borderId="31" xfId="0" applyNumberFormat="1" applyFont="1" applyFill="1" applyBorder="1" applyAlignment="1">
      <alignment horizontal="center"/>
    </xf>
    <xf numFmtId="165" fontId="40" fillId="21" borderId="180" xfId="0" applyNumberFormat="1" applyFont="1" applyFill="1" applyBorder="1" applyAlignment="1">
      <alignment horizontal="center"/>
    </xf>
    <xf numFmtId="2" fontId="41" fillId="21" borderId="149" xfId="0" applyNumberFormat="1" applyFont="1" applyFill="1" applyBorder="1" applyAlignment="1">
      <alignment horizontal="center"/>
    </xf>
    <xf numFmtId="2" fontId="40" fillId="21" borderId="10" xfId="0" applyNumberFormat="1" applyFont="1" applyFill="1" applyBorder="1" applyAlignment="1">
      <alignment horizontal="center"/>
    </xf>
    <xf numFmtId="1" fontId="61" fillId="0" borderId="1" xfId="0" applyNumberFormat="1" applyFont="1" applyBorder="1" applyAlignment="1">
      <alignment horizontal="center"/>
    </xf>
    <xf numFmtId="0" fontId="0" fillId="0" borderId="1" xfId="0" applyBorder="1" applyProtection="1">
      <protection locked="0"/>
    </xf>
    <xf numFmtId="165" fontId="38" fillId="0" borderId="138" xfId="0" applyNumberFormat="1" applyFont="1" applyBorder="1" applyAlignment="1">
      <alignment horizontal="center"/>
    </xf>
    <xf numFmtId="2" fontId="38" fillId="7" borderId="40" xfId="0" applyNumberFormat="1" applyFont="1" applyFill="1" applyBorder="1" applyAlignment="1">
      <alignment horizontal="center"/>
    </xf>
    <xf numFmtId="1" fontId="12" fillId="7" borderId="68" xfId="0" applyNumberFormat="1" applyFont="1" applyFill="1" applyBorder="1" applyAlignment="1">
      <alignment horizontal="center"/>
    </xf>
    <xf numFmtId="165" fontId="12" fillId="8" borderId="49" xfId="0" applyNumberFormat="1" applyFont="1" applyFill="1" applyBorder="1"/>
    <xf numFmtId="0" fontId="38" fillId="8" borderId="37" xfId="0" applyFont="1" applyFill="1" applyBorder="1"/>
    <xf numFmtId="165" fontId="38" fillId="8" borderId="38" xfId="0" applyNumberFormat="1" applyFont="1" applyFill="1" applyBorder="1"/>
    <xf numFmtId="171" fontId="38" fillId="8" borderId="38" xfId="0" applyNumberFormat="1" applyFont="1" applyFill="1" applyBorder="1"/>
    <xf numFmtId="172" fontId="38" fillId="8" borderId="38" xfId="0" applyNumberFormat="1" applyFont="1" applyFill="1" applyBorder="1"/>
    <xf numFmtId="0" fontId="38" fillId="8" borderId="39" xfId="0" applyFont="1" applyFill="1" applyBorder="1"/>
    <xf numFmtId="0" fontId="38" fillId="7" borderId="15" xfId="0" applyFont="1" applyFill="1" applyBorder="1" applyAlignment="1">
      <alignment horizontal="right"/>
    </xf>
    <xf numFmtId="166" fontId="38" fillId="7" borderId="15" xfId="0" applyNumberFormat="1" applyFont="1" applyFill="1" applyBorder="1"/>
    <xf numFmtId="1" fontId="38" fillId="7" borderId="15" xfId="0" applyNumberFormat="1" applyFont="1" applyFill="1" applyBorder="1" applyAlignment="1">
      <alignment horizontal="center"/>
    </xf>
    <xf numFmtId="43" fontId="43" fillId="7" borderId="15" xfId="0" applyNumberFormat="1" applyFont="1" applyFill="1" applyBorder="1" applyAlignment="1">
      <alignment horizontal="center" wrapText="1"/>
    </xf>
    <xf numFmtId="0" fontId="38" fillId="7" borderId="134" xfId="0" applyFont="1" applyFill="1" applyBorder="1" applyAlignment="1">
      <alignment horizontal="center"/>
    </xf>
    <xf numFmtId="0" fontId="38" fillId="7" borderId="15" xfId="0" applyFont="1" applyFill="1" applyBorder="1" applyAlignment="1">
      <alignment horizontal="center"/>
    </xf>
    <xf numFmtId="0" fontId="38" fillId="7" borderId="108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38" fillId="7" borderId="135" xfId="0" applyFont="1" applyFill="1" applyBorder="1" applyAlignment="1">
      <alignment horizontal="center"/>
    </xf>
    <xf numFmtId="0" fontId="38" fillId="7" borderId="14" xfId="0" applyFont="1" applyFill="1" applyBorder="1" applyAlignment="1">
      <alignment horizontal="center"/>
    </xf>
    <xf numFmtId="170" fontId="38" fillId="7" borderId="15" xfId="0" applyNumberFormat="1" applyFont="1" applyFill="1" applyBorder="1" applyAlignment="1">
      <alignment horizontal="center" wrapText="1"/>
    </xf>
    <xf numFmtId="37" fontId="38" fillId="7" borderId="15" xfId="0" applyNumberFormat="1" applyFont="1" applyFill="1" applyBorder="1" applyAlignment="1">
      <alignment horizontal="center"/>
    </xf>
    <xf numFmtId="37" fontId="38" fillId="7" borderId="13" xfId="0" applyNumberFormat="1" applyFont="1" applyFill="1" applyBorder="1" applyAlignment="1">
      <alignment horizontal="center"/>
    </xf>
    <xf numFmtId="37" fontId="38" fillId="7" borderId="77" xfId="0" applyNumberFormat="1" applyFont="1" applyFill="1" applyBorder="1" applyAlignment="1">
      <alignment horizontal="center"/>
    </xf>
    <xf numFmtId="0" fontId="38" fillId="7" borderId="134" xfId="0" applyFont="1" applyFill="1" applyBorder="1"/>
    <xf numFmtId="166" fontId="38" fillId="7" borderId="15" xfId="0" applyNumberFormat="1" applyFont="1" applyFill="1" applyBorder="1" applyAlignment="1">
      <alignment horizontal="right"/>
    </xf>
    <xf numFmtId="1" fontId="38" fillId="7" borderId="37" xfId="0" applyNumberFormat="1" applyFont="1" applyFill="1" applyBorder="1" applyAlignment="1">
      <alignment horizontal="center"/>
    </xf>
    <xf numFmtId="171" fontId="38" fillId="7" borderId="103" xfId="0" applyNumberFormat="1" applyFont="1" applyFill="1" applyBorder="1"/>
    <xf numFmtId="172" fontId="38" fillId="7" borderId="103" xfId="0" applyNumberFormat="1" applyFont="1" applyFill="1" applyBorder="1"/>
    <xf numFmtId="0" fontId="38" fillId="7" borderId="81" xfId="0" applyFont="1" applyFill="1" applyBorder="1"/>
    <xf numFmtId="165" fontId="38" fillId="7" borderId="40" xfId="0" applyNumberFormat="1" applyFont="1" applyFill="1" applyBorder="1" applyAlignment="1">
      <alignment horizontal="center"/>
    </xf>
    <xf numFmtId="165" fontId="38" fillId="7" borderId="80" xfId="0" applyNumberFormat="1" applyFont="1" applyFill="1" applyBorder="1" applyAlignment="1">
      <alignment horizontal="center"/>
    </xf>
    <xf numFmtId="172" fontId="38" fillId="7" borderId="103" xfId="0" applyNumberFormat="1" applyFont="1" applyFill="1" applyBorder="1" applyAlignment="1">
      <alignment horizontal="right"/>
    </xf>
    <xf numFmtId="172" fontId="38" fillId="7" borderId="84" xfId="0" applyNumberFormat="1" applyFont="1" applyFill="1" applyBorder="1" applyAlignment="1">
      <alignment horizontal="right"/>
    </xf>
    <xf numFmtId="165" fontId="58" fillId="7" borderId="105" xfId="0" applyNumberFormat="1" applyFont="1" applyFill="1" applyBorder="1" applyAlignment="1">
      <alignment horizontal="center"/>
    </xf>
    <xf numFmtId="0" fontId="59" fillId="7" borderId="0" xfId="0" applyFont="1" applyFill="1" applyAlignment="1" applyProtection="1">
      <alignment horizontal="center"/>
      <protection locked="0"/>
    </xf>
    <xf numFmtId="9" fontId="40" fillId="7" borderId="0" xfId="4" applyFont="1" applyFill="1" applyAlignment="1" applyProtection="1">
      <alignment horizontal="center"/>
      <protection locked="0"/>
    </xf>
    <xf numFmtId="165" fontId="38" fillId="7" borderId="41" xfId="0" applyNumberFormat="1" applyFont="1" applyFill="1" applyBorder="1" applyAlignment="1">
      <alignment horizontal="center"/>
    </xf>
    <xf numFmtId="172" fontId="38" fillId="7" borderId="11" xfId="0" applyNumberFormat="1" applyFont="1" applyFill="1" applyBorder="1"/>
    <xf numFmtId="0" fontId="38" fillId="7" borderId="15" xfId="0" applyFont="1" applyFill="1" applyBorder="1"/>
    <xf numFmtId="165" fontId="12" fillId="7" borderId="48" xfId="0" applyNumberFormat="1" applyFont="1" applyFill="1" applyBorder="1" applyAlignment="1">
      <alignment horizontal="center"/>
    </xf>
    <xf numFmtId="165" fontId="12" fillId="7" borderId="47" xfId="0" applyNumberFormat="1" applyFont="1" applyFill="1" applyBorder="1" applyAlignment="1">
      <alignment horizontal="center"/>
    </xf>
    <xf numFmtId="171" fontId="38" fillId="7" borderId="36" xfId="0" applyNumberFormat="1" applyFont="1" applyFill="1" applyBorder="1"/>
    <xf numFmtId="0" fontId="38" fillId="7" borderId="38" xfId="0" applyFont="1" applyFill="1" applyBorder="1" applyAlignment="1">
      <alignment horizontal="center"/>
    </xf>
    <xf numFmtId="1" fontId="38" fillId="7" borderId="38" xfId="0" applyNumberFormat="1" applyFont="1" applyFill="1" applyBorder="1"/>
    <xf numFmtId="2" fontId="38" fillId="7" borderId="38" xfId="0" applyNumberFormat="1" applyFont="1" applyFill="1" applyBorder="1"/>
    <xf numFmtId="2" fontId="38" fillId="7" borderId="44" xfId="0" applyNumberFormat="1" applyFont="1" applyFill="1" applyBorder="1"/>
    <xf numFmtId="2" fontId="38" fillId="7" borderId="15" xfId="0" applyNumberFormat="1" applyFont="1" applyFill="1" applyBorder="1"/>
    <xf numFmtId="1" fontId="38" fillId="7" borderId="80" xfId="0" applyNumberFormat="1" applyFont="1" applyFill="1" applyBorder="1" applyAlignment="1">
      <alignment horizontal="center"/>
    </xf>
    <xf numFmtId="165" fontId="38" fillId="7" borderId="103" xfId="0" applyNumberFormat="1" applyFont="1" applyFill="1" applyBorder="1" applyAlignment="1">
      <alignment horizontal="center"/>
    </xf>
    <xf numFmtId="1" fontId="38" fillId="7" borderId="136" xfId="0" applyNumberFormat="1" applyFont="1" applyFill="1" applyBorder="1" applyAlignment="1">
      <alignment horizontal="center"/>
    </xf>
    <xf numFmtId="2" fontId="38" fillId="7" borderId="137" xfId="0" applyNumberFormat="1" applyFont="1" applyFill="1" applyBorder="1" applyAlignment="1">
      <alignment horizontal="center"/>
    </xf>
    <xf numFmtId="1" fontId="38" fillId="7" borderId="138" xfId="0" applyNumberFormat="1" applyFont="1" applyFill="1" applyBorder="1" applyAlignment="1">
      <alignment horizontal="center"/>
    </xf>
    <xf numFmtId="165" fontId="40" fillId="7" borderId="111" xfId="0" applyNumberFormat="1" applyFont="1" applyFill="1" applyBorder="1" applyAlignment="1">
      <alignment horizontal="center"/>
    </xf>
    <xf numFmtId="165" fontId="40" fillId="7" borderId="139" xfId="0" applyNumberFormat="1" applyFont="1" applyFill="1" applyBorder="1" applyAlignment="1">
      <alignment horizontal="center"/>
    </xf>
    <xf numFmtId="2" fontId="41" fillId="7" borderId="140" xfId="0" applyNumberFormat="1" applyFont="1" applyFill="1" applyBorder="1" applyAlignment="1">
      <alignment horizontal="center"/>
    </xf>
    <xf numFmtId="2" fontId="38" fillId="7" borderId="142" xfId="0" applyNumberFormat="1" applyFont="1" applyFill="1" applyBorder="1" applyAlignment="1">
      <alignment horizontal="center"/>
    </xf>
    <xf numFmtId="166" fontId="38" fillId="7" borderId="143" xfId="0" applyNumberFormat="1" applyFont="1" applyFill="1" applyBorder="1"/>
    <xf numFmtId="166" fontId="38" fillId="7" borderId="141" xfId="0" applyNumberFormat="1" applyFont="1" applyFill="1" applyBorder="1"/>
    <xf numFmtId="2" fontId="38" fillId="7" borderId="142" xfId="0" applyNumberFormat="1" applyFont="1" applyFill="1" applyBorder="1"/>
    <xf numFmtId="2" fontId="40" fillId="7" borderId="141" xfId="0" applyNumberFormat="1" applyFont="1" applyFill="1" applyBorder="1" applyAlignment="1">
      <alignment horizontal="center"/>
    </xf>
    <xf numFmtId="0" fontId="38" fillId="7" borderId="144" xfId="0" applyFont="1" applyFill="1" applyBorder="1"/>
    <xf numFmtId="0" fontId="14" fillId="0" borderId="34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43" fontId="3" fillId="0" borderId="1" xfId="0" applyNumberFormat="1" applyFont="1" applyBorder="1" applyAlignment="1" applyProtection="1">
      <alignment horizontal="center" vertical="center" wrapText="1"/>
      <protection locked="0"/>
    </xf>
    <xf numFmtId="43" fontId="12" fillId="7" borderId="13" xfId="0" applyNumberFormat="1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Alignment="1" applyProtection="1">
      <alignment horizontal="center"/>
      <protection locked="0"/>
    </xf>
    <xf numFmtId="0" fontId="12" fillId="7" borderId="14" xfId="0" applyFont="1" applyFill="1" applyBorder="1" applyAlignment="1" applyProtection="1">
      <alignment horizontal="center"/>
      <protection locked="0"/>
    </xf>
    <xf numFmtId="0" fontId="12" fillId="7" borderId="8" xfId="0" applyFont="1" applyFill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8" fillId="0" borderId="8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/>
      <protection locked="0"/>
    </xf>
    <xf numFmtId="0" fontId="41" fillId="0" borderId="7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43" fontId="17" fillId="7" borderId="9" xfId="0" applyNumberFormat="1" applyFont="1" applyFill="1" applyBorder="1" applyAlignment="1" applyProtection="1">
      <alignment horizontal="center" vertical="center" wrapText="1"/>
      <protection locked="0"/>
    </xf>
    <xf numFmtId="43" fontId="17" fillId="7" borderId="8" xfId="0" applyNumberFormat="1" applyFont="1" applyFill="1" applyBorder="1" applyAlignment="1" applyProtection="1">
      <alignment horizontal="center" vertical="center" wrapText="1"/>
      <protection locked="0"/>
    </xf>
    <xf numFmtId="43" fontId="17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/>
      <protection locked="0"/>
    </xf>
    <xf numFmtId="17" fontId="9" fillId="0" borderId="0" xfId="0" applyNumberFormat="1" applyFont="1" applyAlignment="1">
      <alignment horizontal="center" wrapText="1"/>
    </xf>
    <xf numFmtId="169" fontId="9" fillId="0" borderId="0" xfId="0" applyNumberFormat="1" applyFont="1" applyAlignment="1">
      <alignment horizontal="center"/>
    </xf>
    <xf numFmtId="3" fontId="29" fillId="0" borderId="8" xfId="0" applyNumberFormat="1" applyFont="1" applyBorder="1" applyAlignment="1">
      <alignment horizontal="center"/>
    </xf>
    <xf numFmtId="3" fontId="29" fillId="0" borderId="10" xfId="0" applyNumberFormat="1" applyFont="1" applyBorder="1" applyAlignment="1">
      <alignment horizontal="center"/>
    </xf>
    <xf numFmtId="165" fontId="28" fillId="0" borderId="5" xfId="0" applyNumberFormat="1" applyFont="1" applyBorder="1" applyAlignment="1">
      <alignment horizontal="center"/>
    </xf>
    <xf numFmtId="3" fontId="28" fillId="0" borderId="5" xfId="0" applyNumberFormat="1" applyFont="1" applyBorder="1" applyAlignment="1">
      <alignment horizontal="center"/>
    </xf>
  </cellXfs>
  <cellStyles count="7">
    <cellStyle name="Comma" xfId="6" builtinId="3"/>
    <cellStyle name="Comma 2" xfId="1" xr:uid="{3028996E-FDA8-4235-8AB2-6E5F63BFC031}"/>
    <cellStyle name="Currency" xfId="5" builtinId="4"/>
    <cellStyle name="Normal" xfId="0" builtinId="0"/>
    <cellStyle name="Normal 4" xfId="3" xr:uid="{B7C9E3F1-1AD5-4C16-BD89-2E6B9D82C3D4}"/>
    <cellStyle name="Percent" xfId="4" builtinId="5"/>
    <cellStyle name="Percent 2" xfId="2" xr:uid="{62AD5891-7DEC-4FA3-86F3-94CC051F3E78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1ce876ae7b8fcad/Documents/01%20RJ%20Bellevue/1%20Well%20Info/Weaver%20Wells/Weaver%201/Weaver%20Analysis.xlsx" TargetMode="External"/><Relationship Id="rId1" Type="http://schemas.openxmlformats.org/officeDocument/2006/relationships/externalLinkPath" Target="https://d.docs.live.net/21ce876ae7b8fcad/Documents/01%20RJ%20Bellevue/1%20Well%20Info/Weaver%20Wells/Weaver%201/Weaver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!Capstone\oilfield%20project%20for%20portfolio\OPERATIONS%20DASHBOARD%202025.xlsx" TargetMode="External"/><Relationship Id="rId1" Type="http://schemas.openxmlformats.org/officeDocument/2006/relationships/externalLinkPath" Target="OPERATIONS%20DASHBOARD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2">
          <cell r="J32">
            <v>113</v>
          </cell>
          <cell r="K32">
            <v>0</v>
          </cell>
        </row>
        <row r="33">
          <cell r="K33">
            <v>28.462499999998286</v>
          </cell>
        </row>
        <row r="34">
          <cell r="K34">
            <v>12.229166666668377</v>
          </cell>
        </row>
        <row r="35">
          <cell r="K35"/>
        </row>
        <row r="36">
          <cell r="K36">
            <v>1.4763313609397528</v>
          </cell>
        </row>
        <row r="37">
          <cell r="K37"/>
        </row>
        <row r="38">
          <cell r="K38">
            <v>31.124561403502994</v>
          </cell>
        </row>
        <row r="39">
          <cell r="K39">
            <v>15.740350877188888</v>
          </cell>
        </row>
        <row r="40">
          <cell r="K40"/>
        </row>
        <row r="41">
          <cell r="K41">
            <v>41.555555555513351</v>
          </cell>
        </row>
        <row r="42">
          <cell r="K42">
            <v>17.422222222182711</v>
          </cell>
        </row>
        <row r="43">
          <cell r="K43">
            <v>17.033333333318517</v>
          </cell>
        </row>
        <row r="44">
          <cell r="K44">
            <v>0</v>
          </cell>
        </row>
        <row r="45">
          <cell r="K45">
            <v>28.101408450706899</v>
          </cell>
        </row>
        <row r="46">
          <cell r="K46">
            <v>0</v>
          </cell>
        </row>
        <row r="47">
          <cell r="K47">
            <v>32.757723577241052</v>
          </cell>
        </row>
        <row r="48">
          <cell r="K48">
            <v>0</v>
          </cell>
        </row>
        <row r="49">
          <cell r="K49">
            <v>17.190265486725508</v>
          </cell>
        </row>
        <row r="50">
          <cell r="K50">
            <v>0</v>
          </cell>
        </row>
        <row r="51">
          <cell r="K51">
            <v>23.263157894728067</v>
          </cell>
        </row>
        <row r="52">
          <cell r="K52">
            <v>8.3368421052647363</v>
          </cell>
        </row>
        <row r="53">
          <cell r="K53">
            <v>10.657894736841726</v>
          </cell>
        </row>
        <row r="54">
          <cell r="K54">
            <v>0</v>
          </cell>
        </row>
        <row r="55">
          <cell r="K55">
            <v>33.284210526312222</v>
          </cell>
        </row>
        <row r="56">
          <cell r="K56">
            <v>0</v>
          </cell>
        </row>
        <row r="57">
          <cell r="J57">
            <v>116.7979274611333</v>
          </cell>
        </row>
        <row r="58">
          <cell r="K58">
            <v>41.4</v>
          </cell>
        </row>
        <row r="59">
          <cell r="K59">
            <v>0</v>
          </cell>
        </row>
        <row r="60">
          <cell r="K60">
            <v>3.8019417475807984</v>
          </cell>
        </row>
        <row r="61">
          <cell r="K6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27">
          <cell r="A127">
            <v>45778</v>
          </cell>
          <cell r="B127">
            <v>1860</v>
          </cell>
          <cell r="C127">
            <v>0</v>
          </cell>
          <cell r="D127">
            <v>233</v>
          </cell>
          <cell r="E127">
            <v>233</v>
          </cell>
          <cell r="K127">
            <v>6</v>
          </cell>
          <cell r="L127">
            <v>8</v>
          </cell>
          <cell r="M127">
            <v>355</v>
          </cell>
          <cell r="N127">
            <v>6</v>
          </cell>
          <cell r="O127">
            <v>6</v>
          </cell>
          <cell r="P127">
            <v>336</v>
          </cell>
          <cell r="Q127">
            <v>45</v>
          </cell>
          <cell r="R127">
            <v>42</v>
          </cell>
          <cell r="X127">
            <v>42</v>
          </cell>
          <cell r="Y127">
            <v>35</v>
          </cell>
          <cell r="AD127">
            <v>35</v>
          </cell>
          <cell r="AE127">
            <v>35</v>
          </cell>
          <cell r="AI127">
            <v>0</v>
          </cell>
          <cell r="AJ127">
            <v>0</v>
          </cell>
          <cell r="BE127" t="str">
            <v>n</v>
          </cell>
          <cell r="BI127">
            <v>0</v>
          </cell>
          <cell r="BJ127">
            <v>69773</v>
          </cell>
          <cell r="BN127">
            <v>2</v>
          </cell>
          <cell r="BP127">
            <v>1</v>
          </cell>
          <cell r="BQ127">
            <v>11</v>
          </cell>
          <cell r="DN127">
            <v>70</v>
          </cell>
          <cell r="DO127">
            <v>25</v>
          </cell>
          <cell r="DQ127">
            <v>30</v>
          </cell>
          <cell r="EC127">
            <v>30</v>
          </cell>
          <cell r="EW127">
            <v>80</v>
          </cell>
          <cell r="EX127">
            <v>25</v>
          </cell>
        </row>
        <row r="128">
          <cell r="A128">
            <v>45779</v>
          </cell>
          <cell r="B128">
            <v>1810</v>
          </cell>
          <cell r="C128">
            <v>0</v>
          </cell>
          <cell r="D128">
            <v>230</v>
          </cell>
          <cell r="E128">
            <v>278.60000000000002</v>
          </cell>
          <cell r="K128">
            <v>5</v>
          </cell>
          <cell r="L128">
            <v>10.5</v>
          </cell>
          <cell r="M128">
            <v>310</v>
          </cell>
          <cell r="N128">
            <v>6</v>
          </cell>
          <cell r="O128">
            <v>10</v>
          </cell>
          <cell r="P128">
            <v>354</v>
          </cell>
          <cell r="Q128">
            <v>48</v>
          </cell>
          <cell r="R128">
            <v>41</v>
          </cell>
          <cell r="X128">
            <v>37</v>
          </cell>
          <cell r="Y128">
            <v>34</v>
          </cell>
          <cell r="AD128">
            <v>40</v>
          </cell>
          <cell r="AE128">
            <v>36</v>
          </cell>
          <cell r="AI128">
            <v>10</v>
          </cell>
          <cell r="AJ128">
            <v>0</v>
          </cell>
          <cell r="BA128">
            <v>0</v>
          </cell>
          <cell r="BE128" t="str">
            <v>n</v>
          </cell>
          <cell r="BI128">
            <v>0</v>
          </cell>
          <cell r="BJ128">
            <v>69835</v>
          </cell>
          <cell r="BN128">
            <v>2</v>
          </cell>
          <cell r="BP128">
            <v>1</v>
          </cell>
          <cell r="BQ128">
            <v>11</v>
          </cell>
          <cell r="BS128">
            <v>65</v>
          </cell>
          <cell r="BU128">
            <v>15</v>
          </cell>
          <cell r="DA128">
            <v>189.1</v>
          </cell>
          <cell r="DB128">
            <v>1</v>
          </cell>
          <cell r="DC128">
            <v>70</v>
          </cell>
          <cell r="DN128">
            <v>83</v>
          </cell>
          <cell r="DO128">
            <v>16</v>
          </cell>
          <cell r="DQ128">
            <v>30</v>
          </cell>
          <cell r="DX128">
            <v>9523.6</v>
          </cell>
          <cell r="EB128">
            <v>63</v>
          </cell>
          <cell r="EC128">
            <v>10</v>
          </cell>
          <cell r="ED128">
            <v>0</v>
          </cell>
          <cell r="EW128">
            <v>80</v>
          </cell>
          <cell r="EX128">
            <v>18</v>
          </cell>
        </row>
        <row r="129">
          <cell r="A129">
            <v>45780</v>
          </cell>
          <cell r="B129">
            <v>1810</v>
          </cell>
          <cell r="C129">
            <v>0</v>
          </cell>
          <cell r="D129">
            <v>230</v>
          </cell>
          <cell r="E129">
            <v>206.53</v>
          </cell>
          <cell r="K129">
            <v>6</v>
          </cell>
          <cell r="L129">
            <v>0.5</v>
          </cell>
          <cell r="M129">
            <v>319</v>
          </cell>
          <cell r="N129">
            <v>5</v>
          </cell>
          <cell r="O129">
            <v>11</v>
          </cell>
          <cell r="P129">
            <v>303</v>
          </cell>
          <cell r="Q129">
            <v>50</v>
          </cell>
          <cell r="R129">
            <v>42</v>
          </cell>
          <cell r="X129">
            <v>38</v>
          </cell>
          <cell r="Y129">
            <v>34</v>
          </cell>
          <cell r="AD129">
            <v>40</v>
          </cell>
          <cell r="AE129">
            <v>34</v>
          </cell>
          <cell r="AI129">
            <v>0</v>
          </cell>
          <cell r="AJ129">
            <v>0</v>
          </cell>
          <cell r="BA129">
            <v>0</v>
          </cell>
          <cell r="BE129" t="str">
            <v>n</v>
          </cell>
          <cell r="BI129">
            <v>0</v>
          </cell>
          <cell r="BJ129">
            <v>69881</v>
          </cell>
          <cell r="BN129">
            <v>2</v>
          </cell>
          <cell r="BP129">
            <v>1</v>
          </cell>
          <cell r="BQ129">
            <v>11</v>
          </cell>
          <cell r="BS129">
            <v>64</v>
          </cell>
          <cell r="BU129">
            <v>11</v>
          </cell>
          <cell r="DA129">
            <v>115.7</v>
          </cell>
          <cell r="DB129" t="str">
            <v>1&amp;2</v>
          </cell>
          <cell r="DC129">
            <v>67</v>
          </cell>
          <cell r="DN129">
            <v>72</v>
          </cell>
          <cell r="DO129">
            <v>8</v>
          </cell>
          <cell r="DQ129">
            <v>0</v>
          </cell>
          <cell r="DX129">
            <v>9539.6</v>
          </cell>
          <cell r="EB129">
            <v>70</v>
          </cell>
          <cell r="EC129">
            <v>10</v>
          </cell>
          <cell r="ED129">
            <v>160</v>
          </cell>
        </row>
        <row r="130">
          <cell r="A130">
            <v>45781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K130">
            <v>6</v>
          </cell>
          <cell r="L130">
            <v>7</v>
          </cell>
          <cell r="M130">
            <v>350</v>
          </cell>
          <cell r="N130">
            <v>6</v>
          </cell>
          <cell r="O130">
            <v>5</v>
          </cell>
          <cell r="P130">
            <v>331</v>
          </cell>
          <cell r="Q130">
            <v>0</v>
          </cell>
          <cell r="R130">
            <v>0</v>
          </cell>
          <cell r="X130">
            <v>0</v>
          </cell>
          <cell r="Y130">
            <v>0</v>
          </cell>
          <cell r="AD130">
            <v>0</v>
          </cell>
          <cell r="AE130">
            <v>0</v>
          </cell>
          <cell r="AI130">
            <v>0</v>
          </cell>
          <cell r="AJ130">
            <v>0</v>
          </cell>
          <cell r="BA130">
            <v>11.7</v>
          </cell>
          <cell r="BE130" t="str">
            <v>n</v>
          </cell>
          <cell r="BI130" t="str">
            <v/>
          </cell>
          <cell r="BJ130">
            <v>69920</v>
          </cell>
          <cell r="BN130">
            <v>3</v>
          </cell>
          <cell r="BP130">
            <v>1</v>
          </cell>
          <cell r="BQ130">
            <v>11</v>
          </cell>
          <cell r="BS130">
            <v>60</v>
          </cell>
          <cell r="BU130">
            <v>16</v>
          </cell>
          <cell r="DA130">
            <v>19.100000000000001</v>
          </cell>
          <cell r="DB130">
            <v>2</v>
          </cell>
          <cell r="DC130">
            <v>64</v>
          </cell>
          <cell r="DN130">
            <v>71</v>
          </cell>
          <cell r="DO130">
            <v>17</v>
          </cell>
          <cell r="DQ130">
            <v>0</v>
          </cell>
          <cell r="DX130">
            <v>9539.6</v>
          </cell>
          <cell r="EB130">
            <v>70</v>
          </cell>
          <cell r="EC130">
            <v>18</v>
          </cell>
          <cell r="ED130">
            <v>170</v>
          </cell>
          <cell r="EW130">
            <v>70</v>
          </cell>
          <cell r="EX130">
            <v>20</v>
          </cell>
        </row>
        <row r="131">
          <cell r="A131">
            <v>45782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K131">
            <v>6</v>
          </cell>
          <cell r="L131">
            <v>9.5</v>
          </cell>
          <cell r="M131">
            <v>360</v>
          </cell>
          <cell r="N131">
            <v>6</v>
          </cell>
          <cell r="O131">
            <v>7</v>
          </cell>
          <cell r="P131">
            <v>341</v>
          </cell>
          <cell r="Q131">
            <v>0</v>
          </cell>
          <cell r="R131">
            <v>0</v>
          </cell>
          <cell r="X131">
            <v>0</v>
          </cell>
          <cell r="Y131">
            <v>0</v>
          </cell>
          <cell r="AD131">
            <v>0</v>
          </cell>
          <cell r="AE131">
            <v>0</v>
          </cell>
          <cell r="AI131">
            <v>0</v>
          </cell>
          <cell r="AJ131">
            <v>0</v>
          </cell>
          <cell r="BA131">
            <v>11.7</v>
          </cell>
          <cell r="BE131" t="str">
            <v>n</v>
          </cell>
          <cell r="BI131" t="str">
            <v/>
          </cell>
          <cell r="BJ131">
            <v>69920</v>
          </cell>
          <cell r="BN131">
            <v>3</v>
          </cell>
          <cell r="BP131">
            <v>1</v>
          </cell>
          <cell r="BQ131">
            <v>11</v>
          </cell>
          <cell r="BS131">
            <v>60</v>
          </cell>
          <cell r="BU131">
            <v>23</v>
          </cell>
          <cell r="CQ131">
            <v>120</v>
          </cell>
          <cell r="DA131">
            <v>13</v>
          </cell>
          <cell r="DB131">
            <v>2</v>
          </cell>
          <cell r="DC131">
            <v>70</v>
          </cell>
          <cell r="DN131">
            <v>75</v>
          </cell>
          <cell r="DO131">
            <v>20</v>
          </cell>
          <cell r="DQ131">
            <v>30</v>
          </cell>
          <cell r="DX131">
            <v>9539.6</v>
          </cell>
          <cell r="EB131">
            <v>55</v>
          </cell>
          <cell r="EC131">
            <v>15</v>
          </cell>
          <cell r="ED131">
            <v>170</v>
          </cell>
          <cell r="EW131">
            <v>78</v>
          </cell>
          <cell r="EX131">
            <v>25</v>
          </cell>
        </row>
        <row r="132">
          <cell r="A132">
            <v>45783</v>
          </cell>
          <cell r="B132">
            <v>1650</v>
          </cell>
          <cell r="C132">
            <v>0</v>
          </cell>
          <cell r="D132">
            <v>192</v>
          </cell>
          <cell r="E132">
            <v>240</v>
          </cell>
          <cell r="K132">
            <v>7</v>
          </cell>
          <cell r="L132">
            <v>2</v>
          </cell>
          <cell r="M132">
            <v>386</v>
          </cell>
          <cell r="N132">
            <v>6</v>
          </cell>
          <cell r="O132">
            <v>11</v>
          </cell>
          <cell r="P132">
            <v>359</v>
          </cell>
          <cell r="Q132">
            <v>45</v>
          </cell>
          <cell r="R132">
            <v>39</v>
          </cell>
          <cell r="X132">
            <v>36</v>
          </cell>
          <cell r="Y132">
            <v>34</v>
          </cell>
          <cell r="AD132">
            <v>40</v>
          </cell>
          <cell r="AE132">
            <v>36</v>
          </cell>
          <cell r="AI132">
            <v>0</v>
          </cell>
          <cell r="AJ132">
            <v>0</v>
          </cell>
          <cell r="BA132">
            <v>19.5</v>
          </cell>
          <cell r="BE132" t="str">
            <v>n</v>
          </cell>
          <cell r="BI132" t="str">
            <v/>
          </cell>
          <cell r="BJ132">
            <v>69988</v>
          </cell>
          <cell r="BN132">
            <v>3</v>
          </cell>
          <cell r="BP132">
            <v>1</v>
          </cell>
          <cell r="BQ132">
            <v>11</v>
          </cell>
          <cell r="BS132">
            <v>70</v>
          </cell>
          <cell r="BU132">
            <v>16</v>
          </cell>
          <cell r="CE132">
            <v>0</v>
          </cell>
          <cell r="CP132">
            <v>49</v>
          </cell>
          <cell r="CQ132">
            <v>108</v>
          </cell>
          <cell r="DA132">
            <v>189.1</v>
          </cell>
          <cell r="DB132">
            <v>1</v>
          </cell>
          <cell r="DC132">
            <v>70</v>
          </cell>
          <cell r="DN132">
            <v>80</v>
          </cell>
          <cell r="DO132">
            <v>14</v>
          </cell>
          <cell r="DQ132">
            <v>30</v>
          </cell>
          <cell r="DX132">
            <v>9568.7999999999993</v>
          </cell>
          <cell r="EB132">
            <v>64</v>
          </cell>
          <cell r="EC132">
            <v>10</v>
          </cell>
          <cell r="ED132">
            <v>0</v>
          </cell>
          <cell r="EW132">
            <v>86</v>
          </cell>
          <cell r="EX132">
            <v>20</v>
          </cell>
        </row>
        <row r="133">
          <cell r="A133">
            <v>45784</v>
          </cell>
          <cell r="B133">
            <v>1690</v>
          </cell>
          <cell r="C133">
            <v>0</v>
          </cell>
          <cell r="D133">
            <v>190</v>
          </cell>
          <cell r="E133">
            <v>103</v>
          </cell>
          <cell r="K133">
            <v>7</v>
          </cell>
          <cell r="L133">
            <v>5.5</v>
          </cell>
          <cell r="M133">
            <v>398</v>
          </cell>
          <cell r="N133">
            <v>7</v>
          </cell>
          <cell r="O133">
            <v>1</v>
          </cell>
          <cell r="P133">
            <v>364</v>
          </cell>
          <cell r="Q133">
            <v>50</v>
          </cell>
          <cell r="R133">
            <v>43</v>
          </cell>
          <cell r="X133">
            <v>40</v>
          </cell>
          <cell r="Y133">
            <v>38</v>
          </cell>
          <cell r="AD133">
            <v>38</v>
          </cell>
          <cell r="AE133">
            <v>39</v>
          </cell>
          <cell r="AI133">
            <v>0</v>
          </cell>
          <cell r="AJ133">
            <v>0</v>
          </cell>
          <cell r="BA133">
            <v>9.5</v>
          </cell>
          <cell r="BE133" t="str">
            <v>n</v>
          </cell>
          <cell r="BI133" t="str">
            <v/>
          </cell>
          <cell r="BJ133">
            <v>70032</v>
          </cell>
          <cell r="BN133">
            <v>4</v>
          </cell>
          <cell r="BS133">
            <v>68</v>
          </cell>
          <cell r="BU133">
            <v>20</v>
          </cell>
          <cell r="DA133">
            <v>113</v>
          </cell>
          <cell r="DB133">
            <v>1</v>
          </cell>
          <cell r="DC133">
            <v>72</v>
          </cell>
          <cell r="DO133">
            <v>15</v>
          </cell>
          <cell r="DQ133">
            <v>30</v>
          </cell>
          <cell r="DX133">
            <v>9588.2999999999993</v>
          </cell>
          <cell r="EB133">
            <v>85</v>
          </cell>
          <cell r="EC133">
            <v>11</v>
          </cell>
          <cell r="ED133" t="str">
            <v>cold</v>
          </cell>
          <cell r="EW133">
            <v>80</v>
          </cell>
          <cell r="EX133">
            <v>20</v>
          </cell>
        </row>
        <row r="134">
          <cell r="A134">
            <v>45785</v>
          </cell>
          <cell r="B134">
            <v>0</v>
          </cell>
          <cell r="C134">
            <v>0</v>
          </cell>
          <cell r="D134">
            <v>0</v>
          </cell>
          <cell r="E134">
            <v>46</v>
          </cell>
          <cell r="K134">
            <v>8</v>
          </cell>
          <cell r="L134">
            <v>3</v>
          </cell>
          <cell r="M134">
            <v>446</v>
          </cell>
          <cell r="N134">
            <v>8</v>
          </cell>
          <cell r="O134">
            <v>1</v>
          </cell>
          <cell r="P134">
            <v>424</v>
          </cell>
          <cell r="Q134">
            <v>0</v>
          </cell>
          <cell r="R134">
            <v>0</v>
          </cell>
          <cell r="X134">
            <v>0</v>
          </cell>
          <cell r="Y134">
            <v>0</v>
          </cell>
          <cell r="AD134">
            <v>0</v>
          </cell>
          <cell r="AE134">
            <v>0</v>
          </cell>
          <cell r="AI134">
            <v>0</v>
          </cell>
          <cell r="AJ134">
            <v>0</v>
          </cell>
          <cell r="BA134">
            <v>8.1999999999999993</v>
          </cell>
          <cell r="BE134" t="str">
            <v>n</v>
          </cell>
          <cell r="BI134" t="str">
            <v/>
          </cell>
          <cell r="BJ134">
            <v>70084</v>
          </cell>
          <cell r="BN134">
            <v>3</v>
          </cell>
          <cell r="BP134">
            <v>1</v>
          </cell>
          <cell r="BQ134">
            <v>11</v>
          </cell>
          <cell r="BS134">
            <v>65</v>
          </cell>
          <cell r="BU134">
            <v>25</v>
          </cell>
          <cell r="DB134" t="str">
            <v>1&amp;2</v>
          </cell>
          <cell r="DC134">
            <v>72</v>
          </cell>
          <cell r="DN134">
            <v>80</v>
          </cell>
          <cell r="DO134">
            <v>20</v>
          </cell>
          <cell r="DQ134">
            <v>0</v>
          </cell>
          <cell r="EC134">
            <v>15</v>
          </cell>
          <cell r="ED134">
            <v>175</v>
          </cell>
          <cell r="EW134">
            <v>80</v>
          </cell>
          <cell r="EX134">
            <v>30</v>
          </cell>
        </row>
        <row r="135">
          <cell r="A135">
            <v>45786</v>
          </cell>
          <cell r="B135">
            <v>1700</v>
          </cell>
          <cell r="C135">
            <v>0</v>
          </cell>
          <cell r="D135">
            <v>193</v>
          </cell>
          <cell r="E135">
            <v>208.2</v>
          </cell>
          <cell r="K135">
            <v>6</v>
          </cell>
          <cell r="L135">
            <v>8.5</v>
          </cell>
          <cell r="M135">
            <v>358</v>
          </cell>
          <cell r="N135">
            <v>6</v>
          </cell>
          <cell r="O135">
            <v>7</v>
          </cell>
          <cell r="P135">
            <v>391</v>
          </cell>
          <cell r="Q135">
            <v>44</v>
          </cell>
          <cell r="R135">
            <v>39</v>
          </cell>
          <cell r="X135">
            <v>36</v>
          </cell>
          <cell r="Y135">
            <v>33</v>
          </cell>
          <cell r="AD135">
            <v>40</v>
          </cell>
          <cell r="AE135">
            <v>38</v>
          </cell>
          <cell r="AI135">
            <v>0</v>
          </cell>
          <cell r="AJ135">
            <v>0</v>
          </cell>
          <cell r="BA135">
            <v>9.9</v>
          </cell>
          <cell r="BE135" t="str">
            <v>n</v>
          </cell>
          <cell r="BI135" t="str">
            <v/>
          </cell>
          <cell r="BJ135">
            <v>70089</v>
          </cell>
          <cell r="BN135">
            <v>4</v>
          </cell>
          <cell r="BP135">
            <v>1</v>
          </cell>
          <cell r="BQ135">
            <v>11</v>
          </cell>
          <cell r="BS135">
            <v>54</v>
          </cell>
          <cell r="BU135">
            <v>29</v>
          </cell>
          <cell r="DB135">
            <v>2</v>
          </cell>
          <cell r="DC135">
            <v>71</v>
          </cell>
          <cell r="DN135">
            <v>80</v>
          </cell>
          <cell r="DO135">
            <v>21</v>
          </cell>
          <cell r="DQ135">
            <v>0</v>
          </cell>
          <cell r="EB135">
            <v>70</v>
          </cell>
          <cell r="EC135">
            <v>20</v>
          </cell>
          <cell r="ED135">
            <v>160</v>
          </cell>
          <cell r="EW135">
            <v>59</v>
          </cell>
        </row>
        <row r="136">
          <cell r="A136">
            <v>45787</v>
          </cell>
          <cell r="B136">
            <v>1600</v>
          </cell>
          <cell r="C136">
            <v>0</v>
          </cell>
          <cell r="D136">
            <v>188</v>
          </cell>
          <cell r="E136">
            <v>186.4</v>
          </cell>
          <cell r="K136">
            <v>5</v>
          </cell>
          <cell r="L136">
            <v>3</v>
          </cell>
          <cell r="M136">
            <v>273</v>
          </cell>
          <cell r="N136">
            <v>5</v>
          </cell>
          <cell r="O136">
            <v>5</v>
          </cell>
          <cell r="P136">
            <v>275</v>
          </cell>
          <cell r="Q136">
            <v>42</v>
          </cell>
          <cell r="R136">
            <v>38</v>
          </cell>
          <cell r="X136">
            <v>34</v>
          </cell>
          <cell r="Y136">
            <v>32</v>
          </cell>
          <cell r="AD136">
            <v>40</v>
          </cell>
          <cell r="AE136">
            <v>36</v>
          </cell>
          <cell r="AI136">
            <v>0</v>
          </cell>
          <cell r="AJ136">
            <v>0</v>
          </cell>
          <cell r="BA136">
            <v>0</v>
          </cell>
          <cell r="BE136" t="str">
            <v>n</v>
          </cell>
          <cell r="BI136">
            <v>0</v>
          </cell>
          <cell r="BJ136">
            <v>70089</v>
          </cell>
          <cell r="BN136">
            <v>4</v>
          </cell>
          <cell r="BP136">
            <v>2</v>
          </cell>
          <cell r="BQ136">
            <v>0.5</v>
          </cell>
          <cell r="BS136">
            <v>39</v>
          </cell>
          <cell r="BU136">
            <v>38</v>
          </cell>
          <cell r="DA136">
            <v>15.3</v>
          </cell>
          <cell r="DB136">
            <v>2</v>
          </cell>
          <cell r="DC136">
            <v>71</v>
          </cell>
          <cell r="DN136">
            <v>80</v>
          </cell>
          <cell r="DO136">
            <v>24</v>
          </cell>
          <cell r="DQ136">
            <v>0</v>
          </cell>
          <cell r="DX136">
            <v>9594.7000000000007</v>
          </cell>
          <cell r="EB136">
            <v>60</v>
          </cell>
          <cell r="EC136">
            <v>20</v>
          </cell>
          <cell r="ED136">
            <v>170</v>
          </cell>
          <cell r="EW136">
            <v>46</v>
          </cell>
          <cell r="EX136">
            <v>30</v>
          </cell>
        </row>
        <row r="137">
          <cell r="A137">
            <v>45788</v>
          </cell>
          <cell r="BI137">
            <v>0</v>
          </cell>
          <cell r="BJ137">
            <v>70089</v>
          </cell>
          <cell r="BP137">
            <v>2</v>
          </cell>
          <cell r="BQ137">
            <v>0.5</v>
          </cell>
          <cell r="DA137">
            <v>0</v>
          </cell>
          <cell r="DX137">
            <v>9594.7000000000007</v>
          </cell>
        </row>
        <row r="138">
          <cell r="A138">
            <v>45789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K138">
            <v>6</v>
          </cell>
          <cell r="L138">
            <v>1</v>
          </cell>
          <cell r="M138">
            <v>321</v>
          </cell>
          <cell r="N138">
            <v>5</v>
          </cell>
          <cell r="O138">
            <v>5</v>
          </cell>
          <cell r="P138">
            <v>275</v>
          </cell>
          <cell r="Q138">
            <v>0</v>
          </cell>
          <cell r="R138">
            <v>0</v>
          </cell>
          <cell r="X138">
            <v>0</v>
          </cell>
          <cell r="Y138">
            <v>0</v>
          </cell>
          <cell r="AD138">
            <v>0</v>
          </cell>
          <cell r="AE138">
            <v>0</v>
          </cell>
          <cell r="AI138">
            <v>0</v>
          </cell>
          <cell r="AJ138">
            <v>0</v>
          </cell>
          <cell r="BA138">
            <v>0</v>
          </cell>
          <cell r="BE138" t="str">
            <v>n</v>
          </cell>
          <cell r="BI138">
            <v>0</v>
          </cell>
          <cell r="BJ138">
            <v>70158</v>
          </cell>
          <cell r="BN138">
            <v>3</v>
          </cell>
          <cell r="BP138">
            <v>2</v>
          </cell>
          <cell r="BS138">
            <v>70</v>
          </cell>
          <cell r="BU138">
            <v>68</v>
          </cell>
          <cell r="CE138">
            <v>27</v>
          </cell>
          <cell r="CP138">
            <v>80</v>
          </cell>
          <cell r="CQ138">
            <v>60</v>
          </cell>
          <cell r="DA138">
            <v>0</v>
          </cell>
          <cell r="DB138">
            <v>0</v>
          </cell>
          <cell r="DC138">
            <v>65</v>
          </cell>
          <cell r="DN138">
            <v>70</v>
          </cell>
          <cell r="DO138">
            <v>42</v>
          </cell>
          <cell r="DQ138">
            <v>0</v>
          </cell>
          <cell r="DX138">
            <v>9594.7000000000007</v>
          </cell>
          <cell r="EB138">
            <v>60</v>
          </cell>
          <cell r="EC138">
            <v>48</v>
          </cell>
          <cell r="ED138">
            <v>160</v>
          </cell>
          <cell r="EW138">
            <v>78</v>
          </cell>
          <cell r="EX138">
            <v>28</v>
          </cell>
        </row>
        <row r="139">
          <cell r="A139">
            <v>45790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K139">
            <v>8</v>
          </cell>
          <cell r="L139">
            <v>10</v>
          </cell>
          <cell r="M139">
            <v>471</v>
          </cell>
          <cell r="N139">
            <v>5</v>
          </cell>
          <cell r="O139">
            <v>5</v>
          </cell>
          <cell r="P139">
            <v>275</v>
          </cell>
          <cell r="Q139">
            <v>0</v>
          </cell>
          <cell r="R139">
            <v>0</v>
          </cell>
          <cell r="X139">
            <v>0</v>
          </cell>
          <cell r="Y139">
            <v>0</v>
          </cell>
          <cell r="AD139">
            <v>0</v>
          </cell>
          <cell r="AE139">
            <v>0</v>
          </cell>
          <cell r="AI139">
            <v>0</v>
          </cell>
          <cell r="AJ139">
            <v>0</v>
          </cell>
          <cell r="BA139">
            <v>13.2</v>
          </cell>
          <cell r="BE139" t="str">
            <v>n</v>
          </cell>
          <cell r="BI139" t="str">
            <v/>
          </cell>
          <cell r="BJ139">
            <v>70220</v>
          </cell>
          <cell r="BN139">
            <v>4</v>
          </cell>
          <cell r="BP139">
            <v>2</v>
          </cell>
          <cell r="BQ139">
            <v>5</v>
          </cell>
          <cell r="BS139">
            <v>64</v>
          </cell>
          <cell r="BU139">
            <v>61</v>
          </cell>
          <cell r="DA139">
            <v>229.5</v>
          </cell>
          <cell r="DB139" t="str">
            <v>1&amp;2</v>
          </cell>
          <cell r="DC139">
            <v>70</v>
          </cell>
          <cell r="DM139">
            <v>6.75</v>
          </cell>
          <cell r="DN139">
            <v>80</v>
          </cell>
          <cell r="DO139">
            <v>20</v>
          </cell>
          <cell r="DQ139">
            <v>30</v>
          </cell>
          <cell r="DX139">
            <v>9623.6</v>
          </cell>
          <cell r="EB139">
            <v>60</v>
          </cell>
          <cell r="EC139">
            <v>22</v>
          </cell>
          <cell r="ED139">
            <v>160</v>
          </cell>
          <cell r="EW139">
            <v>80</v>
          </cell>
          <cell r="EX139">
            <v>24</v>
          </cell>
        </row>
        <row r="140">
          <cell r="A140">
            <v>45791</v>
          </cell>
          <cell r="B140">
            <v>1825</v>
          </cell>
          <cell r="C140">
            <v>0</v>
          </cell>
          <cell r="D140">
            <v>227</v>
          </cell>
          <cell r="E140">
            <v>156</v>
          </cell>
          <cell r="K140">
            <v>8</v>
          </cell>
          <cell r="L140">
            <v>2</v>
          </cell>
          <cell r="M140">
            <v>442</v>
          </cell>
          <cell r="N140">
            <v>8</v>
          </cell>
          <cell r="O140">
            <v>2</v>
          </cell>
          <cell r="P140">
            <v>406</v>
          </cell>
          <cell r="Q140">
            <v>50</v>
          </cell>
          <cell r="R140">
            <v>43</v>
          </cell>
          <cell r="X140">
            <v>0</v>
          </cell>
          <cell r="Y140">
            <v>0</v>
          </cell>
          <cell r="AD140">
            <v>37</v>
          </cell>
          <cell r="AE140">
            <v>38</v>
          </cell>
          <cell r="AI140">
            <v>0</v>
          </cell>
          <cell r="AJ140">
            <v>0</v>
          </cell>
          <cell r="BA140">
            <v>11.2</v>
          </cell>
          <cell r="BE140" t="str">
            <v>n</v>
          </cell>
          <cell r="BI140" t="str">
            <v/>
          </cell>
          <cell r="BJ140">
            <v>70254</v>
          </cell>
          <cell r="BN140">
            <v>4</v>
          </cell>
          <cell r="BP140">
            <v>2</v>
          </cell>
          <cell r="BQ140">
            <v>6</v>
          </cell>
          <cell r="BS140">
            <v>75</v>
          </cell>
          <cell r="BU140">
            <v>40</v>
          </cell>
          <cell r="DC140">
            <v>62</v>
          </cell>
          <cell r="DN140">
            <v>70</v>
          </cell>
          <cell r="DO140">
            <v>20</v>
          </cell>
          <cell r="DQ140">
            <v>0</v>
          </cell>
          <cell r="EB140">
            <v>60</v>
          </cell>
          <cell r="EC140">
            <v>18</v>
          </cell>
          <cell r="ED140">
            <v>170</v>
          </cell>
          <cell r="EW140">
            <v>88</v>
          </cell>
          <cell r="EX140">
            <v>25</v>
          </cell>
        </row>
        <row r="141">
          <cell r="A141">
            <v>45792</v>
          </cell>
          <cell r="B141">
            <v>1820</v>
          </cell>
          <cell r="C141">
            <v>0</v>
          </cell>
          <cell r="D141">
            <v>218</v>
          </cell>
          <cell r="E141">
            <v>275.24</v>
          </cell>
          <cell r="K141">
            <v>6</v>
          </cell>
          <cell r="L141">
            <v>5</v>
          </cell>
          <cell r="M141">
            <v>341</v>
          </cell>
          <cell r="N141">
            <v>6</v>
          </cell>
          <cell r="O141">
            <v>4</v>
          </cell>
          <cell r="P141">
            <v>327</v>
          </cell>
          <cell r="Q141">
            <v>44</v>
          </cell>
          <cell r="R141">
            <v>38</v>
          </cell>
          <cell r="X141">
            <v>0</v>
          </cell>
          <cell r="Y141">
            <v>0</v>
          </cell>
          <cell r="AD141">
            <v>34</v>
          </cell>
          <cell r="AE141">
            <v>32</v>
          </cell>
          <cell r="AI141">
            <v>36</v>
          </cell>
          <cell r="AJ141">
            <v>32</v>
          </cell>
          <cell r="BA141">
            <v>19.600000000000001</v>
          </cell>
          <cell r="BI141" t="str">
            <v/>
          </cell>
          <cell r="BJ141">
            <v>70313</v>
          </cell>
          <cell r="BN141">
            <v>4</v>
          </cell>
          <cell r="BP141">
            <v>2</v>
          </cell>
          <cell r="BQ141">
            <v>7.5</v>
          </cell>
          <cell r="BS141">
            <v>72</v>
          </cell>
          <cell r="BU141">
            <v>20</v>
          </cell>
          <cell r="DC141">
            <v>71</v>
          </cell>
          <cell r="DN141">
            <v>80</v>
          </cell>
          <cell r="DO141">
            <v>21</v>
          </cell>
          <cell r="DQ141">
            <v>0</v>
          </cell>
          <cell r="DX141">
            <v>9627.7000000000007</v>
          </cell>
          <cell r="EB141">
            <v>60</v>
          </cell>
          <cell r="EC141">
            <v>19</v>
          </cell>
          <cell r="ED141">
            <v>170</v>
          </cell>
          <cell r="EW141">
            <v>84</v>
          </cell>
          <cell r="EX141">
            <v>19</v>
          </cell>
        </row>
        <row r="142">
          <cell r="A142">
            <v>45793</v>
          </cell>
          <cell r="B142">
            <v>1850</v>
          </cell>
          <cell r="C142">
            <v>0</v>
          </cell>
          <cell r="D142">
            <v>216</v>
          </cell>
          <cell r="E142">
            <v>212.21</v>
          </cell>
          <cell r="K142">
            <v>5</v>
          </cell>
          <cell r="L142">
            <v>1</v>
          </cell>
          <cell r="M142">
            <v>264</v>
          </cell>
          <cell r="N142">
            <v>5</v>
          </cell>
          <cell r="O142">
            <v>0</v>
          </cell>
          <cell r="P142">
            <v>252</v>
          </cell>
          <cell r="Q142">
            <v>0</v>
          </cell>
          <cell r="R142">
            <v>0</v>
          </cell>
          <cell r="X142">
            <v>0</v>
          </cell>
          <cell r="Y142">
            <v>0</v>
          </cell>
          <cell r="AD142">
            <v>0</v>
          </cell>
          <cell r="AE142">
            <v>0</v>
          </cell>
          <cell r="AI142">
            <v>0</v>
          </cell>
          <cell r="AJ142">
            <v>0</v>
          </cell>
          <cell r="BA142">
            <v>9.4</v>
          </cell>
          <cell r="BE142" t="str">
            <v>n</v>
          </cell>
          <cell r="BI142" t="str">
            <v/>
          </cell>
          <cell r="BJ142">
            <v>70360</v>
          </cell>
          <cell r="BN142">
            <v>4</v>
          </cell>
          <cell r="BP142">
            <v>2</v>
          </cell>
          <cell r="BQ142">
            <v>11.5</v>
          </cell>
          <cell r="BS142">
            <v>68</v>
          </cell>
          <cell r="BU142">
            <v>11</v>
          </cell>
          <cell r="CE142">
            <v>20.9</v>
          </cell>
          <cell r="CP142">
            <v>90</v>
          </cell>
          <cell r="CQ142">
            <v>90</v>
          </cell>
          <cell r="DA142">
            <v>16.100000000000001</v>
          </cell>
          <cell r="DB142">
            <v>2</v>
          </cell>
          <cell r="DC142">
            <v>70</v>
          </cell>
          <cell r="DN142">
            <v>80</v>
          </cell>
          <cell r="DO142">
            <v>22</v>
          </cell>
          <cell r="DQ142">
            <v>0</v>
          </cell>
          <cell r="DX142">
            <v>9627.7000000000007</v>
          </cell>
          <cell r="EB142">
            <v>68</v>
          </cell>
          <cell r="EC142">
            <v>19</v>
          </cell>
          <cell r="ED142">
            <v>170</v>
          </cell>
          <cell r="EW142">
            <v>88</v>
          </cell>
          <cell r="EX142">
            <v>20</v>
          </cell>
        </row>
        <row r="143">
          <cell r="A143">
            <v>45794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K143">
            <v>5</v>
          </cell>
          <cell r="L143">
            <v>6</v>
          </cell>
          <cell r="M143">
            <v>288</v>
          </cell>
          <cell r="N143">
            <v>5</v>
          </cell>
          <cell r="O143">
            <v>3.5</v>
          </cell>
          <cell r="P143">
            <v>268</v>
          </cell>
          <cell r="Q143">
            <v>0</v>
          </cell>
          <cell r="R143">
            <v>0</v>
          </cell>
          <cell r="X143">
            <v>0</v>
          </cell>
          <cell r="Y143">
            <v>0</v>
          </cell>
          <cell r="AD143">
            <v>0</v>
          </cell>
          <cell r="AE143">
            <v>0</v>
          </cell>
          <cell r="AI143">
            <v>0</v>
          </cell>
          <cell r="AJ143">
            <v>0</v>
          </cell>
          <cell r="BA143">
            <v>0</v>
          </cell>
          <cell r="BE143" t="str">
            <v>n</v>
          </cell>
          <cell r="BI143">
            <v>0</v>
          </cell>
          <cell r="BJ143">
            <v>70411</v>
          </cell>
          <cell r="BN143">
            <v>4</v>
          </cell>
          <cell r="BP143">
            <v>3</v>
          </cell>
          <cell r="BQ143">
            <v>1</v>
          </cell>
          <cell r="BS143">
            <v>61</v>
          </cell>
          <cell r="BU143">
            <v>37</v>
          </cell>
          <cell r="DA143">
            <v>0</v>
          </cell>
          <cell r="DB143">
            <v>0</v>
          </cell>
          <cell r="DC143">
            <v>69</v>
          </cell>
          <cell r="DN143">
            <v>76</v>
          </cell>
          <cell r="DO143">
            <v>40</v>
          </cell>
          <cell r="DQ143">
            <v>0</v>
          </cell>
          <cell r="DX143">
            <v>9627.7000000000007</v>
          </cell>
          <cell r="EB143">
            <v>60</v>
          </cell>
          <cell r="EC143">
            <v>39</v>
          </cell>
          <cell r="ED143">
            <v>0</v>
          </cell>
          <cell r="EW143">
            <v>80</v>
          </cell>
          <cell r="EX143">
            <v>30</v>
          </cell>
        </row>
        <row r="144">
          <cell r="A144">
            <v>45795</v>
          </cell>
          <cell r="B144">
            <v>0</v>
          </cell>
          <cell r="C144">
            <v>0</v>
          </cell>
          <cell r="D144">
            <v>0</v>
          </cell>
          <cell r="E144">
            <v>8.1999999999999993</v>
          </cell>
          <cell r="K144">
            <v>5</v>
          </cell>
          <cell r="L144">
            <v>9</v>
          </cell>
          <cell r="M144">
            <v>303</v>
          </cell>
          <cell r="N144">
            <v>5</v>
          </cell>
          <cell r="O144">
            <v>5</v>
          </cell>
          <cell r="P144">
            <v>275</v>
          </cell>
          <cell r="Q144">
            <v>0</v>
          </cell>
          <cell r="R144">
            <v>0</v>
          </cell>
          <cell r="X144">
            <v>0</v>
          </cell>
          <cell r="Y144">
            <v>0</v>
          </cell>
          <cell r="AD144">
            <v>0</v>
          </cell>
          <cell r="AE144">
            <v>0</v>
          </cell>
          <cell r="AI144">
            <v>0</v>
          </cell>
          <cell r="AJ144">
            <v>0</v>
          </cell>
          <cell r="BA144">
            <v>0</v>
          </cell>
          <cell r="BE144" t="str">
            <v>n</v>
          </cell>
          <cell r="BI144">
            <v>0</v>
          </cell>
          <cell r="BJ144">
            <v>70446</v>
          </cell>
          <cell r="BN144">
            <v>4</v>
          </cell>
          <cell r="BP144">
            <v>3</v>
          </cell>
          <cell r="BQ144">
            <v>1</v>
          </cell>
          <cell r="BS144">
            <v>62</v>
          </cell>
          <cell r="BU144">
            <v>52</v>
          </cell>
          <cell r="DA144">
            <v>0</v>
          </cell>
          <cell r="DB144">
            <v>0</v>
          </cell>
          <cell r="DC144">
            <v>65</v>
          </cell>
          <cell r="DN144">
            <v>65</v>
          </cell>
          <cell r="DO144">
            <v>44</v>
          </cell>
          <cell r="DQ144">
            <v>30</v>
          </cell>
          <cell r="DX144">
            <v>9627.7000000000007</v>
          </cell>
          <cell r="EW144">
            <v>70</v>
          </cell>
          <cell r="EX144">
            <v>30</v>
          </cell>
        </row>
        <row r="145">
          <cell r="A145">
            <v>45796</v>
          </cell>
          <cell r="B145">
            <v>1675</v>
          </cell>
          <cell r="C145">
            <v>0</v>
          </cell>
          <cell r="D145">
            <v>189</v>
          </cell>
          <cell r="E145">
            <v>174</v>
          </cell>
          <cell r="K145">
            <v>5</v>
          </cell>
          <cell r="L145">
            <v>10</v>
          </cell>
          <cell r="M145">
            <v>307</v>
          </cell>
          <cell r="N145">
            <v>6</v>
          </cell>
          <cell r="O145">
            <v>3</v>
          </cell>
          <cell r="P145">
            <v>322</v>
          </cell>
          <cell r="Q145">
            <v>48</v>
          </cell>
          <cell r="R145">
            <v>42</v>
          </cell>
          <cell r="X145">
            <v>38</v>
          </cell>
          <cell r="Y145">
            <v>38</v>
          </cell>
          <cell r="AD145">
            <v>38</v>
          </cell>
          <cell r="AE145">
            <v>38</v>
          </cell>
          <cell r="AI145">
            <v>0</v>
          </cell>
          <cell r="AJ145">
            <v>0</v>
          </cell>
          <cell r="BA145">
            <v>12.4</v>
          </cell>
          <cell r="BE145" t="str">
            <v>n</v>
          </cell>
          <cell r="BI145" t="str">
            <v/>
          </cell>
          <cell r="BJ145">
            <v>70492</v>
          </cell>
          <cell r="BN145">
            <v>4</v>
          </cell>
          <cell r="BP145">
            <v>3</v>
          </cell>
          <cell r="BQ145">
            <v>11</v>
          </cell>
          <cell r="BS145">
            <v>60</v>
          </cell>
          <cell r="BU145">
            <v>27</v>
          </cell>
          <cell r="CP145">
            <v>80</v>
          </cell>
          <cell r="CQ145">
            <v>120</v>
          </cell>
          <cell r="DA145">
            <v>184</v>
          </cell>
          <cell r="DB145">
            <v>1</v>
          </cell>
          <cell r="DC145">
            <v>80</v>
          </cell>
          <cell r="DN145">
            <v>90</v>
          </cell>
          <cell r="DO145">
            <v>32</v>
          </cell>
          <cell r="DQ145">
            <v>30</v>
          </cell>
          <cell r="DX145">
            <v>9650.2999999999993</v>
          </cell>
          <cell r="EB145">
            <v>80</v>
          </cell>
          <cell r="EC145">
            <v>30</v>
          </cell>
          <cell r="ED145" t="str">
            <v>cold</v>
          </cell>
          <cell r="EW145">
            <v>75</v>
          </cell>
          <cell r="EX145">
            <v>15</v>
          </cell>
        </row>
        <row r="146">
          <cell r="A146">
            <v>45797</v>
          </cell>
          <cell r="B146">
            <v>1710</v>
          </cell>
          <cell r="C146">
            <v>0</v>
          </cell>
          <cell r="D146">
            <v>195</v>
          </cell>
          <cell r="E146">
            <v>226.22</v>
          </cell>
          <cell r="K146">
            <v>6</v>
          </cell>
          <cell r="L146">
            <v>7</v>
          </cell>
          <cell r="M146">
            <v>350</v>
          </cell>
          <cell r="N146">
            <v>6</v>
          </cell>
          <cell r="O146">
            <v>5</v>
          </cell>
          <cell r="P146">
            <v>331</v>
          </cell>
          <cell r="Q146">
            <v>44</v>
          </cell>
          <cell r="R146">
            <v>40</v>
          </cell>
          <cell r="X146">
            <v>35</v>
          </cell>
          <cell r="Y146">
            <v>34</v>
          </cell>
          <cell r="AD146">
            <v>39</v>
          </cell>
          <cell r="AE146">
            <v>36</v>
          </cell>
          <cell r="AI146">
            <v>0</v>
          </cell>
          <cell r="AJ146">
            <v>0</v>
          </cell>
          <cell r="BA146">
            <v>19.100000000000001</v>
          </cell>
          <cell r="BE146" t="str">
            <v>n</v>
          </cell>
          <cell r="BI146" t="str">
            <v/>
          </cell>
          <cell r="BJ146">
            <v>70549</v>
          </cell>
          <cell r="BN146">
            <v>4</v>
          </cell>
          <cell r="BP146">
            <v>4</v>
          </cell>
          <cell r="BQ146">
            <v>5</v>
          </cell>
          <cell r="BS146">
            <v>70</v>
          </cell>
          <cell r="BU146">
            <v>14</v>
          </cell>
          <cell r="CP146">
            <v>90</v>
          </cell>
          <cell r="CQ146">
            <v>130</v>
          </cell>
          <cell r="DA146">
            <v>216.7</v>
          </cell>
          <cell r="DB146" t="str">
            <v>1&amp;2</v>
          </cell>
          <cell r="DC146">
            <v>71</v>
          </cell>
          <cell r="DN146">
            <v>86</v>
          </cell>
          <cell r="DO146">
            <v>16</v>
          </cell>
          <cell r="DQ146">
            <v>30</v>
          </cell>
          <cell r="DX146">
            <v>9679.2999999999993</v>
          </cell>
          <cell r="EB146">
            <v>70</v>
          </cell>
          <cell r="EC146">
            <v>18</v>
          </cell>
          <cell r="ED146">
            <v>170</v>
          </cell>
          <cell r="EW146">
            <v>80</v>
          </cell>
          <cell r="EX146">
            <v>20</v>
          </cell>
        </row>
        <row r="147">
          <cell r="A147">
            <v>45798</v>
          </cell>
          <cell r="B147">
            <v>0</v>
          </cell>
          <cell r="C147">
            <v>0</v>
          </cell>
          <cell r="D147">
            <v>0</v>
          </cell>
          <cell r="E147">
            <v>42</v>
          </cell>
          <cell r="K147">
            <v>6</v>
          </cell>
          <cell r="L147">
            <v>10</v>
          </cell>
          <cell r="M147">
            <v>365</v>
          </cell>
          <cell r="N147">
            <v>6</v>
          </cell>
          <cell r="O147">
            <v>8</v>
          </cell>
          <cell r="P147">
            <v>354</v>
          </cell>
          <cell r="Q147">
            <v>0</v>
          </cell>
          <cell r="R147">
            <v>0</v>
          </cell>
          <cell r="X147">
            <v>0</v>
          </cell>
          <cell r="Y147">
            <v>0</v>
          </cell>
          <cell r="AD147">
            <v>0</v>
          </cell>
          <cell r="AE147">
            <v>0</v>
          </cell>
          <cell r="AI147">
            <v>0</v>
          </cell>
          <cell r="AJ147">
            <v>0</v>
          </cell>
          <cell r="BA147">
            <v>6.5</v>
          </cell>
          <cell r="BE147" t="str">
            <v>n</v>
          </cell>
          <cell r="BI147" t="str">
            <v/>
          </cell>
          <cell r="BJ147">
            <v>70569</v>
          </cell>
          <cell r="BN147">
            <v>4</v>
          </cell>
          <cell r="BP147">
            <v>4</v>
          </cell>
          <cell r="BQ147">
            <v>6</v>
          </cell>
          <cell r="BS147">
            <v>50</v>
          </cell>
          <cell r="BU147">
            <v>25</v>
          </cell>
          <cell r="DA147">
            <v>34.700000000000003</v>
          </cell>
          <cell r="DB147" t="str">
            <v>1&amp;2</v>
          </cell>
          <cell r="DC147">
            <v>60</v>
          </cell>
          <cell r="DN147">
            <v>60</v>
          </cell>
          <cell r="DO147">
            <v>20</v>
          </cell>
          <cell r="DQ147">
            <v>30</v>
          </cell>
          <cell r="DX147">
            <v>9684</v>
          </cell>
          <cell r="EC147">
            <v>16</v>
          </cell>
          <cell r="ED147">
            <v>170</v>
          </cell>
          <cell r="EW147">
            <v>60</v>
          </cell>
          <cell r="EX147">
            <v>15</v>
          </cell>
        </row>
        <row r="148">
          <cell r="A148">
            <v>45799</v>
          </cell>
          <cell r="B148">
            <v>1700</v>
          </cell>
          <cell r="C148">
            <v>0</v>
          </cell>
          <cell r="D148">
            <v>187</v>
          </cell>
          <cell r="E148">
            <v>215</v>
          </cell>
          <cell r="K148">
            <v>5</v>
          </cell>
          <cell r="L148">
            <v>9</v>
          </cell>
          <cell r="M148">
            <v>302</v>
          </cell>
          <cell r="N148">
            <v>5</v>
          </cell>
          <cell r="O148">
            <v>8</v>
          </cell>
          <cell r="P148">
            <v>284</v>
          </cell>
          <cell r="Q148">
            <v>50</v>
          </cell>
          <cell r="R148">
            <v>42</v>
          </cell>
          <cell r="X148">
            <v>40</v>
          </cell>
          <cell r="Y148">
            <v>38</v>
          </cell>
          <cell r="AD148">
            <v>36</v>
          </cell>
          <cell r="AE148">
            <v>38</v>
          </cell>
          <cell r="AI148">
            <v>0</v>
          </cell>
          <cell r="AJ148">
            <v>0</v>
          </cell>
          <cell r="BA148">
            <v>0</v>
          </cell>
          <cell r="BE148" t="str">
            <v>n</v>
          </cell>
          <cell r="BI148">
            <v>0</v>
          </cell>
          <cell r="BJ148">
            <v>70600</v>
          </cell>
          <cell r="BN148">
            <v>4</v>
          </cell>
          <cell r="BP148">
            <v>4</v>
          </cell>
          <cell r="BQ148">
            <v>6</v>
          </cell>
          <cell r="BS148">
            <v>40</v>
          </cell>
          <cell r="BU148">
            <v>40</v>
          </cell>
          <cell r="CP148">
            <v>80</v>
          </cell>
          <cell r="CQ148">
            <v>140</v>
          </cell>
          <cell r="DA148">
            <v>12</v>
          </cell>
          <cell r="DB148" t="str">
            <v>1&amp;2</v>
          </cell>
          <cell r="DC148">
            <v>42</v>
          </cell>
          <cell r="DN148">
            <v>50</v>
          </cell>
          <cell r="DO148">
            <v>25</v>
          </cell>
          <cell r="DX148">
            <v>9685</v>
          </cell>
          <cell r="EB148">
            <v>38</v>
          </cell>
          <cell r="EC148">
            <v>32</v>
          </cell>
          <cell r="ED148" t="str">
            <v>cold</v>
          </cell>
          <cell r="EW148">
            <v>58</v>
          </cell>
          <cell r="EX148">
            <v>15</v>
          </cell>
        </row>
        <row r="149">
          <cell r="A149">
            <v>45800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K149">
            <v>6</v>
          </cell>
          <cell r="L149">
            <v>5</v>
          </cell>
          <cell r="M149">
            <v>341</v>
          </cell>
          <cell r="N149">
            <v>6</v>
          </cell>
          <cell r="O149">
            <v>3</v>
          </cell>
          <cell r="P149">
            <v>332</v>
          </cell>
          <cell r="Q149">
            <v>0</v>
          </cell>
          <cell r="R149">
            <v>0</v>
          </cell>
          <cell r="X149">
            <v>0</v>
          </cell>
          <cell r="Y149">
            <v>0</v>
          </cell>
          <cell r="AD149">
            <v>0</v>
          </cell>
          <cell r="AE149">
            <v>0</v>
          </cell>
          <cell r="AI149">
            <v>7</v>
          </cell>
          <cell r="AJ149">
            <v>6</v>
          </cell>
          <cell r="BA149">
            <v>18.100000000000001</v>
          </cell>
          <cell r="BE149" t="str">
            <v>n</v>
          </cell>
          <cell r="BI149" t="str">
            <v/>
          </cell>
          <cell r="BJ149">
            <v>70660</v>
          </cell>
          <cell r="BN149">
            <v>4</v>
          </cell>
          <cell r="BP149">
            <v>5</v>
          </cell>
          <cell r="BQ149">
            <v>2</v>
          </cell>
          <cell r="BS149">
            <v>60</v>
          </cell>
          <cell r="BU149">
            <v>26</v>
          </cell>
          <cell r="DA149">
            <v>35.4</v>
          </cell>
          <cell r="DB149">
            <v>2</v>
          </cell>
          <cell r="DC149">
            <v>70</v>
          </cell>
          <cell r="DN149">
            <v>80</v>
          </cell>
          <cell r="DO149">
            <v>28</v>
          </cell>
          <cell r="DQ149">
            <v>0</v>
          </cell>
          <cell r="DX149">
            <v>9685</v>
          </cell>
          <cell r="EC149">
            <v>30</v>
          </cell>
          <cell r="ED149">
            <v>170</v>
          </cell>
          <cell r="EW149">
            <v>70</v>
          </cell>
          <cell r="EX149">
            <v>20</v>
          </cell>
        </row>
        <row r="150">
          <cell r="A150">
            <v>45801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K150">
            <v>6</v>
          </cell>
          <cell r="L150">
            <v>9</v>
          </cell>
          <cell r="M150">
            <v>368</v>
          </cell>
          <cell r="N150">
            <v>7</v>
          </cell>
          <cell r="O150">
            <v>1</v>
          </cell>
          <cell r="P150">
            <v>368</v>
          </cell>
          <cell r="Q150">
            <v>0</v>
          </cell>
          <cell r="R150">
            <v>0</v>
          </cell>
          <cell r="X150">
            <v>0</v>
          </cell>
          <cell r="Y150">
            <v>0</v>
          </cell>
          <cell r="AD150">
            <v>0</v>
          </cell>
          <cell r="AE150">
            <v>0</v>
          </cell>
          <cell r="AI150">
            <v>7</v>
          </cell>
          <cell r="AJ150">
            <v>6</v>
          </cell>
          <cell r="BA150">
            <v>7.7</v>
          </cell>
          <cell r="BE150" t="str">
            <v>n</v>
          </cell>
          <cell r="BI150">
            <v>0.95833333333575865</v>
          </cell>
          <cell r="BJ150">
            <v>70705</v>
          </cell>
          <cell r="BN150">
            <v>4</v>
          </cell>
          <cell r="BP150">
            <v>5</v>
          </cell>
          <cell r="BQ150">
            <v>5</v>
          </cell>
          <cell r="BS150">
            <v>64</v>
          </cell>
          <cell r="BU150">
            <v>35</v>
          </cell>
          <cell r="CP150">
            <v>80</v>
          </cell>
          <cell r="CQ150">
            <v>145</v>
          </cell>
          <cell r="DA150">
            <v>16.8</v>
          </cell>
          <cell r="DB150">
            <v>2</v>
          </cell>
          <cell r="DC150">
            <v>76</v>
          </cell>
          <cell r="DN150">
            <v>80</v>
          </cell>
          <cell r="DO150">
            <v>26</v>
          </cell>
          <cell r="DQ150">
            <v>0</v>
          </cell>
          <cell r="DX150">
            <v>9685</v>
          </cell>
          <cell r="EB150">
            <v>70</v>
          </cell>
          <cell r="EC150">
            <v>30</v>
          </cell>
          <cell r="ED150">
            <v>170</v>
          </cell>
          <cell r="EW150">
            <v>80</v>
          </cell>
          <cell r="EX150">
            <v>30</v>
          </cell>
        </row>
        <row r="151">
          <cell r="A151">
            <v>45802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K151">
            <v>7</v>
          </cell>
          <cell r="L151">
            <v>2</v>
          </cell>
          <cell r="M151">
            <v>384</v>
          </cell>
          <cell r="N151">
            <v>6</v>
          </cell>
          <cell r="O151">
            <v>9</v>
          </cell>
          <cell r="P151">
            <v>350</v>
          </cell>
          <cell r="Q151">
            <v>0</v>
          </cell>
          <cell r="R151">
            <v>0</v>
          </cell>
          <cell r="X151">
            <v>0</v>
          </cell>
          <cell r="Y151">
            <v>0</v>
          </cell>
          <cell r="AD151">
            <v>0</v>
          </cell>
          <cell r="AE151">
            <v>0</v>
          </cell>
          <cell r="AI151">
            <v>0</v>
          </cell>
          <cell r="AJ151">
            <v>0</v>
          </cell>
          <cell r="BA151">
            <v>8.3000000000000007</v>
          </cell>
          <cell r="BE151" t="str">
            <v>n</v>
          </cell>
          <cell r="BI151">
            <v>0.97916666666424135</v>
          </cell>
          <cell r="BJ151">
            <v>70750</v>
          </cell>
          <cell r="BN151">
            <v>3</v>
          </cell>
          <cell r="BP151">
            <v>8</v>
          </cell>
          <cell r="BQ151">
            <v>0.5</v>
          </cell>
          <cell r="BS151">
            <v>71</v>
          </cell>
          <cell r="BU151">
            <v>45</v>
          </cell>
          <cell r="DA151">
            <v>16</v>
          </cell>
          <cell r="DB151">
            <v>2</v>
          </cell>
          <cell r="DC151">
            <v>78</v>
          </cell>
          <cell r="DN151">
            <v>82</v>
          </cell>
          <cell r="DO151">
            <v>27</v>
          </cell>
          <cell r="DQ151">
            <v>0</v>
          </cell>
          <cell r="DX151">
            <v>9685</v>
          </cell>
          <cell r="EB151">
            <v>70</v>
          </cell>
          <cell r="EC151">
            <v>26</v>
          </cell>
          <cell r="ED151">
            <v>165</v>
          </cell>
          <cell r="EW151">
            <v>80</v>
          </cell>
          <cell r="EX151">
            <v>29</v>
          </cell>
        </row>
        <row r="152">
          <cell r="A152">
            <v>45803</v>
          </cell>
          <cell r="B152">
            <v>1720</v>
          </cell>
          <cell r="C152">
            <v>0</v>
          </cell>
          <cell r="D152">
            <v>187</v>
          </cell>
          <cell r="E152">
            <v>160</v>
          </cell>
          <cell r="K152">
            <v>6</v>
          </cell>
          <cell r="L152">
            <v>2.5</v>
          </cell>
          <cell r="M152">
            <v>326</v>
          </cell>
          <cell r="N152">
            <v>6</v>
          </cell>
          <cell r="O152">
            <v>1.5</v>
          </cell>
          <cell r="P152">
            <v>313</v>
          </cell>
          <cell r="Q152">
            <v>50</v>
          </cell>
          <cell r="R152">
            <v>43</v>
          </cell>
          <cell r="X152">
            <v>43</v>
          </cell>
          <cell r="Y152">
            <v>38</v>
          </cell>
          <cell r="AD152">
            <v>38</v>
          </cell>
          <cell r="AE152">
            <v>38</v>
          </cell>
          <cell r="AI152">
            <v>0</v>
          </cell>
          <cell r="AJ152">
            <v>0</v>
          </cell>
          <cell r="BA152">
            <v>0</v>
          </cell>
          <cell r="BE152" t="str">
            <v>n</v>
          </cell>
          <cell r="BI152">
            <v>0</v>
          </cell>
          <cell r="BJ152">
            <v>70788</v>
          </cell>
          <cell r="BN152">
            <v>2</v>
          </cell>
          <cell r="BP152">
            <v>8</v>
          </cell>
          <cell r="BQ152">
            <v>1.5</v>
          </cell>
          <cell r="BS152">
            <v>60</v>
          </cell>
          <cell r="BU152">
            <v>45</v>
          </cell>
          <cell r="CP152">
            <v>80</v>
          </cell>
          <cell r="CQ152">
            <v>130</v>
          </cell>
          <cell r="DA152">
            <v>0</v>
          </cell>
          <cell r="DB152">
            <v>0</v>
          </cell>
          <cell r="DC152">
            <v>65</v>
          </cell>
          <cell r="DN152">
            <v>70</v>
          </cell>
          <cell r="DO152">
            <v>32</v>
          </cell>
          <cell r="DQ152">
            <v>0</v>
          </cell>
          <cell r="DX152">
            <v>9685</v>
          </cell>
          <cell r="EB152">
            <v>60</v>
          </cell>
          <cell r="EC152">
            <v>50</v>
          </cell>
          <cell r="ED152">
            <v>0</v>
          </cell>
          <cell r="EW152">
            <v>80</v>
          </cell>
          <cell r="EX152">
            <v>25</v>
          </cell>
        </row>
        <row r="153">
          <cell r="A153">
            <v>45804</v>
          </cell>
          <cell r="B153">
            <v>1750</v>
          </cell>
          <cell r="C153">
            <v>0</v>
          </cell>
          <cell r="D153">
            <v>190</v>
          </cell>
          <cell r="E153">
            <v>220.77</v>
          </cell>
          <cell r="K153">
            <v>4</v>
          </cell>
          <cell r="L153">
            <v>11</v>
          </cell>
          <cell r="M153">
            <v>254</v>
          </cell>
          <cell r="N153">
            <v>4</v>
          </cell>
          <cell r="O153">
            <v>10</v>
          </cell>
          <cell r="P153">
            <v>243</v>
          </cell>
          <cell r="Q153">
            <v>44</v>
          </cell>
          <cell r="R153">
            <v>38</v>
          </cell>
          <cell r="X153">
            <v>34</v>
          </cell>
          <cell r="Y153">
            <v>30</v>
          </cell>
          <cell r="AD153">
            <v>38</v>
          </cell>
          <cell r="AE153">
            <v>34</v>
          </cell>
          <cell r="AI153">
            <v>0</v>
          </cell>
          <cell r="AJ153">
            <v>0</v>
          </cell>
          <cell r="BA153">
            <v>15.7</v>
          </cell>
          <cell r="BE153" t="str">
            <v>n</v>
          </cell>
          <cell r="BI153">
            <v>1.1875</v>
          </cell>
          <cell r="BJ153">
            <v>70844</v>
          </cell>
          <cell r="BN153">
            <v>3</v>
          </cell>
          <cell r="BP153">
            <v>7</v>
          </cell>
          <cell r="BQ153">
            <v>11</v>
          </cell>
          <cell r="BS153">
            <v>74</v>
          </cell>
          <cell r="BU153">
            <v>29</v>
          </cell>
          <cell r="CP153">
            <v>90</v>
          </cell>
          <cell r="CQ153">
            <v>140</v>
          </cell>
          <cell r="DA153">
            <v>0</v>
          </cell>
          <cell r="DB153">
            <v>0</v>
          </cell>
          <cell r="DC153">
            <v>70</v>
          </cell>
          <cell r="DN153">
            <v>80</v>
          </cell>
          <cell r="DO153">
            <v>46</v>
          </cell>
          <cell r="DQ153">
            <v>0</v>
          </cell>
          <cell r="DX153">
            <v>9685</v>
          </cell>
          <cell r="EB153">
            <v>60</v>
          </cell>
          <cell r="EC153">
            <v>55</v>
          </cell>
          <cell r="ED153">
            <v>0</v>
          </cell>
          <cell r="EW153">
            <v>84</v>
          </cell>
          <cell r="EX153">
            <v>20</v>
          </cell>
        </row>
        <row r="154">
          <cell r="A154">
            <v>45805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K154">
            <v>5</v>
          </cell>
          <cell r="L154">
            <v>8</v>
          </cell>
          <cell r="M154">
            <v>302</v>
          </cell>
          <cell r="N154">
            <v>5</v>
          </cell>
          <cell r="O154">
            <v>5</v>
          </cell>
          <cell r="P154">
            <v>275</v>
          </cell>
          <cell r="Q154">
            <v>0</v>
          </cell>
          <cell r="R154">
            <v>0</v>
          </cell>
          <cell r="X154">
            <v>0</v>
          </cell>
          <cell r="Y154">
            <v>0</v>
          </cell>
          <cell r="AD154">
            <v>0</v>
          </cell>
          <cell r="AE154">
            <v>0</v>
          </cell>
          <cell r="AI154">
            <v>0</v>
          </cell>
          <cell r="AJ154">
            <v>0</v>
          </cell>
          <cell r="BA154">
            <v>6.6</v>
          </cell>
          <cell r="BE154" t="str">
            <v>n</v>
          </cell>
          <cell r="BI154">
            <v>0.83333333333575865</v>
          </cell>
          <cell r="BJ154">
            <v>70883</v>
          </cell>
          <cell r="BN154">
            <v>3</v>
          </cell>
          <cell r="BP154">
            <v>7</v>
          </cell>
          <cell r="BQ154">
            <v>11</v>
          </cell>
          <cell r="BS154">
            <v>70</v>
          </cell>
          <cell r="BU154">
            <v>36</v>
          </cell>
          <cell r="CE154">
            <v>7.7770000000000001</v>
          </cell>
          <cell r="CP154">
            <v>100</v>
          </cell>
          <cell r="CQ154">
            <v>122</v>
          </cell>
          <cell r="DA154">
            <v>38.9</v>
          </cell>
          <cell r="DB154">
            <v>2</v>
          </cell>
          <cell r="DC154">
            <v>75</v>
          </cell>
          <cell r="EB154">
            <v>70</v>
          </cell>
          <cell r="EC154">
            <v>45</v>
          </cell>
          <cell r="ED154">
            <v>170</v>
          </cell>
          <cell r="EW154">
            <v>84</v>
          </cell>
          <cell r="EX154">
            <v>25</v>
          </cell>
        </row>
        <row r="155">
          <cell r="A155">
            <v>45806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K155">
            <v>5</v>
          </cell>
          <cell r="L155">
            <v>7</v>
          </cell>
          <cell r="M155">
            <v>292</v>
          </cell>
          <cell r="N155">
            <v>6</v>
          </cell>
          <cell r="O155">
            <v>10</v>
          </cell>
          <cell r="P155">
            <v>354</v>
          </cell>
          <cell r="Q155">
            <v>0</v>
          </cell>
          <cell r="R155">
            <v>0</v>
          </cell>
          <cell r="X155">
            <v>0</v>
          </cell>
          <cell r="Y155">
            <v>0</v>
          </cell>
          <cell r="AD155">
            <v>0</v>
          </cell>
          <cell r="AE155">
            <v>0</v>
          </cell>
          <cell r="AI155">
            <v>11</v>
          </cell>
          <cell r="AJ155">
            <v>9</v>
          </cell>
          <cell r="BA155">
            <v>14.8</v>
          </cell>
          <cell r="BE155" t="str">
            <v>n</v>
          </cell>
          <cell r="BI155">
            <v>0.97916666666424135</v>
          </cell>
          <cell r="BJ155">
            <v>70929</v>
          </cell>
          <cell r="BN155">
            <v>3</v>
          </cell>
          <cell r="BP155">
            <v>7</v>
          </cell>
          <cell r="BQ155">
            <v>11</v>
          </cell>
          <cell r="BS155">
            <v>70</v>
          </cell>
          <cell r="BU155">
            <v>42</v>
          </cell>
          <cell r="DA155">
            <v>17.600000000000001</v>
          </cell>
          <cell r="DB155">
            <v>2</v>
          </cell>
          <cell r="DC155">
            <v>70</v>
          </cell>
          <cell r="EB155">
            <v>70</v>
          </cell>
          <cell r="EC155">
            <v>40</v>
          </cell>
          <cell r="ED155">
            <v>170</v>
          </cell>
          <cell r="EW155">
            <v>80</v>
          </cell>
          <cell r="EX155">
            <v>30</v>
          </cell>
        </row>
        <row r="156">
          <cell r="A156">
            <v>45807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K156">
            <v>6</v>
          </cell>
          <cell r="L156">
            <v>5.5</v>
          </cell>
          <cell r="M156">
            <v>343</v>
          </cell>
          <cell r="N156">
            <v>7</v>
          </cell>
          <cell r="O156">
            <v>6</v>
          </cell>
          <cell r="P156">
            <v>392</v>
          </cell>
          <cell r="Q156">
            <v>0</v>
          </cell>
          <cell r="R156">
            <v>0</v>
          </cell>
          <cell r="X156">
            <v>0</v>
          </cell>
          <cell r="Y156">
            <v>0</v>
          </cell>
          <cell r="AD156">
            <v>0</v>
          </cell>
          <cell r="AE156">
            <v>0</v>
          </cell>
          <cell r="AI156">
            <v>9</v>
          </cell>
          <cell r="AJ156">
            <v>4</v>
          </cell>
          <cell r="BA156">
            <v>10.199999999999999</v>
          </cell>
          <cell r="BE156" t="str">
            <v>n</v>
          </cell>
          <cell r="BI156">
            <v>1.2291666666715173</v>
          </cell>
          <cell r="BJ156">
            <v>70988</v>
          </cell>
          <cell r="BN156">
            <v>3</v>
          </cell>
          <cell r="BP156">
            <v>7</v>
          </cell>
          <cell r="BQ156">
            <v>11</v>
          </cell>
          <cell r="BS156">
            <v>72</v>
          </cell>
          <cell r="BU156">
            <v>41</v>
          </cell>
          <cell r="DA156">
            <v>20.399999999999999</v>
          </cell>
          <cell r="DB156">
            <v>2</v>
          </cell>
          <cell r="DC156">
            <v>79</v>
          </cell>
          <cell r="DN156">
            <v>85</v>
          </cell>
          <cell r="DO156">
            <v>41</v>
          </cell>
          <cell r="DQ156">
            <v>0</v>
          </cell>
          <cell r="DX156">
            <v>9685</v>
          </cell>
          <cell r="EB156">
            <v>70</v>
          </cell>
          <cell r="EC156">
            <v>42</v>
          </cell>
          <cell r="ED156">
            <v>170</v>
          </cell>
          <cell r="EW156">
            <v>85</v>
          </cell>
          <cell r="EX156">
            <v>30</v>
          </cell>
        </row>
        <row r="157">
          <cell r="A157">
            <v>45808</v>
          </cell>
          <cell r="B157">
            <v>1700</v>
          </cell>
          <cell r="C157">
            <v>0</v>
          </cell>
          <cell r="D157">
            <v>188</v>
          </cell>
          <cell r="E157">
            <v>135.29</v>
          </cell>
          <cell r="K157">
            <v>6</v>
          </cell>
          <cell r="L157">
            <v>2</v>
          </cell>
          <cell r="M157">
            <v>326</v>
          </cell>
          <cell r="N157">
            <v>6</v>
          </cell>
          <cell r="O157">
            <v>11</v>
          </cell>
          <cell r="P157">
            <v>359</v>
          </cell>
          <cell r="Q157">
            <v>43</v>
          </cell>
          <cell r="R157">
            <v>38</v>
          </cell>
          <cell r="X157">
            <v>34</v>
          </cell>
          <cell r="Y157">
            <v>32</v>
          </cell>
          <cell r="AD157">
            <v>38</v>
          </cell>
          <cell r="AE157">
            <v>34</v>
          </cell>
          <cell r="AI157">
            <v>14</v>
          </cell>
          <cell r="AJ157">
            <v>0</v>
          </cell>
          <cell r="BE157" t="str">
            <v>n</v>
          </cell>
          <cell r="BI157">
            <v>0.99305555555474712</v>
          </cell>
          <cell r="BJ157">
            <v>71036</v>
          </cell>
          <cell r="BN157">
            <v>4</v>
          </cell>
          <cell r="BP157">
            <v>7</v>
          </cell>
          <cell r="BQ157">
            <v>11</v>
          </cell>
          <cell r="BS157">
            <v>70</v>
          </cell>
          <cell r="BU157">
            <v>30</v>
          </cell>
          <cell r="DA157">
            <v>16</v>
          </cell>
          <cell r="DB157">
            <v>2</v>
          </cell>
          <cell r="DC157">
            <v>79</v>
          </cell>
          <cell r="EB157">
            <v>75</v>
          </cell>
          <cell r="EC157">
            <v>34</v>
          </cell>
          <cell r="ED157">
            <v>170</v>
          </cell>
          <cell r="EW157">
            <v>85</v>
          </cell>
          <cell r="EX157">
            <v>30</v>
          </cell>
        </row>
        <row r="159">
          <cell r="A159">
            <v>45809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K159">
            <v>7</v>
          </cell>
          <cell r="L159">
            <v>3.5</v>
          </cell>
          <cell r="M159">
            <v>389</v>
          </cell>
          <cell r="N159">
            <v>6</v>
          </cell>
          <cell r="O159">
            <v>10</v>
          </cell>
          <cell r="P159">
            <v>354</v>
          </cell>
          <cell r="Q159">
            <v>0</v>
          </cell>
          <cell r="R159">
            <v>0</v>
          </cell>
          <cell r="X159">
            <v>0</v>
          </cell>
          <cell r="Y159">
            <v>0</v>
          </cell>
          <cell r="AD159">
            <v>0</v>
          </cell>
          <cell r="AE159">
            <v>0</v>
          </cell>
          <cell r="AI159">
            <v>0</v>
          </cell>
          <cell r="AJ159">
            <v>0</v>
          </cell>
          <cell r="BA159">
            <v>0</v>
          </cell>
          <cell r="BE159" t="str">
            <v>n</v>
          </cell>
          <cell r="BI159">
            <v>1.0381944444452529</v>
          </cell>
          <cell r="BJ159">
            <v>71085</v>
          </cell>
          <cell r="BN159">
            <v>4</v>
          </cell>
          <cell r="BP159">
            <v>2</v>
          </cell>
          <cell r="BQ159">
            <v>6</v>
          </cell>
          <cell r="CP159">
            <v>90</v>
          </cell>
          <cell r="CQ159">
            <v>125</v>
          </cell>
          <cell r="DA159">
            <v>17</v>
          </cell>
          <cell r="DB159">
            <v>2</v>
          </cell>
          <cell r="DC159">
            <v>78</v>
          </cell>
          <cell r="EB159">
            <v>76</v>
          </cell>
          <cell r="EC159">
            <v>35</v>
          </cell>
          <cell r="ED159">
            <v>170</v>
          </cell>
          <cell r="EW159">
            <v>86</v>
          </cell>
          <cell r="EX159">
            <v>30</v>
          </cell>
        </row>
        <row r="160">
          <cell r="A160">
            <v>45810</v>
          </cell>
          <cell r="B160">
            <v>1810</v>
          </cell>
          <cell r="C160">
            <v>0</v>
          </cell>
          <cell r="D160">
            <v>219</v>
          </cell>
          <cell r="E160">
            <v>154</v>
          </cell>
          <cell r="K160">
            <v>6</v>
          </cell>
          <cell r="L160">
            <v>3</v>
          </cell>
          <cell r="M160">
            <v>273</v>
          </cell>
          <cell r="N160">
            <v>6</v>
          </cell>
          <cell r="O160">
            <v>2</v>
          </cell>
          <cell r="P160">
            <v>317</v>
          </cell>
          <cell r="Q160">
            <v>48</v>
          </cell>
          <cell r="R160">
            <v>40</v>
          </cell>
          <cell r="X160">
            <v>40</v>
          </cell>
          <cell r="Y160">
            <v>35</v>
          </cell>
          <cell r="AD160">
            <v>35</v>
          </cell>
          <cell r="AE160">
            <v>35</v>
          </cell>
          <cell r="AI160">
            <v>0</v>
          </cell>
          <cell r="AJ160">
            <v>0</v>
          </cell>
          <cell r="BA160">
            <v>0</v>
          </cell>
          <cell r="BE160" t="str">
            <v>n</v>
          </cell>
          <cell r="BI160">
            <v>0</v>
          </cell>
          <cell r="BJ160">
            <v>71118</v>
          </cell>
          <cell r="BN160">
            <v>4</v>
          </cell>
          <cell r="BP160">
            <v>2</v>
          </cell>
          <cell r="BQ160">
            <v>6</v>
          </cell>
          <cell r="CP160">
            <v>100</v>
          </cell>
          <cell r="CQ160">
            <v>170</v>
          </cell>
          <cell r="DA160">
            <v>11.5</v>
          </cell>
          <cell r="DB160">
            <v>2</v>
          </cell>
          <cell r="DC160">
            <v>70</v>
          </cell>
          <cell r="DN160">
            <v>70</v>
          </cell>
          <cell r="DO160">
            <v>35</v>
          </cell>
          <cell r="DX160">
            <v>9685</v>
          </cell>
          <cell r="EB160">
            <v>70</v>
          </cell>
          <cell r="EC160">
            <v>35</v>
          </cell>
          <cell r="ED160">
            <v>170</v>
          </cell>
          <cell r="EW160">
            <v>80</v>
          </cell>
          <cell r="EX160">
            <v>29</v>
          </cell>
        </row>
        <row r="161">
          <cell r="A161">
            <v>45811</v>
          </cell>
          <cell r="B161">
            <v>1850</v>
          </cell>
          <cell r="C161">
            <v>0</v>
          </cell>
          <cell r="D161">
            <v>225</v>
          </cell>
          <cell r="E161">
            <v>288.18</v>
          </cell>
          <cell r="K161">
            <v>4</v>
          </cell>
          <cell r="L161">
            <v>6</v>
          </cell>
          <cell r="M161">
            <v>230</v>
          </cell>
          <cell r="N161">
            <v>4</v>
          </cell>
          <cell r="O161">
            <v>5.5</v>
          </cell>
          <cell r="P161">
            <v>222</v>
          </cell>
          <cell r="Q161">
            <v>42</v>
          </cell>
          <cell r="R161">
            <v>36</v>
          </cell>
          <cell r="X161">
            <v>37</v>
          </cell>
          <cell r="Y161">
            <v>32</v>
          </cell>
          <cell r="AD161">
            <v>36</v>
          </cell>
          <cell r="AE161">
            <v>30</v>
          </cell>
          <cell r="AI161">
            <v>0</v>
          </cell>
          <cell r="AJ161">
            <v>0</v>
          </cell>
          <cell r="BA161">
            <v>17.2</v>
          </cell>
          <cell r="BE161" t="str">
            <v>n</v>
          </cell>
          <cell r="BI161">
            <v>1.2708333333357587</v>
          </cell>
          <cell r="BJ161">
            <v>71179</v>
          </cell>
          <cell r="BN161">
            <v>4</v>
          </cell>
          <cell r="BP161">
            <v>2</v>
          </cell>
          <cell r="BQ161">
            <v>6</v>
          </cell>
          <cell r="CP161">
            <v>110</v>
          </cell>
          <cell r="CQ161">
            <v>180</v>
          </cell>
          <cell r="DA161">
            <v>21.4</v>
          </cell>
          <cell r="DB161">
            <v>2</v>
          </cell>
          <cell r="DC161">
            <v>73</v>
          </cell>
          <cell r="EW161">
            <v>84</v>
          </cell>
          <cell r="EX161">
            <v>20</v>
          </cell>
        </row>
        <row r="162">
          <cell r="A162">
            <v>45812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K162">
            <v>5</v>
          </cell>
          <cell r="L162">
            <v>0</v>
          </cell>
          <cell r="M162">
            <v>259</v>
          </cell>
          <cell r="N162">
            <v>4</v>
          </cell>
          <cell r="O162">
            <v>8.5</v>
          </cell>
          <cell r="P162">
            <v>206</v>
          </cell>
          <cell r="Q162">
            <v>0</v>
          </cell>
          <cell r="R162">
            <v>0</v>
          </cell>
          <cell r="X162">
            <v>0</v>
          </cell>
          <cell r="Y162">
            <v>0</v>
          </cell>
          <cell r="AD162">
            <v>0</v>
          </cell>
          <cell r="AE162">
            <v>0</v>
          </cell>
          <cell r="AI162">
            <v>0</v>
          </cell>
          <cell r="AJ162">
            <v>0</v>
          </cell>
          <cell r="BA162">
            <v>12</v>
          </cell>
          <cell r="BE162" t="str">
            <v>n</v>
          </cell>
          <cell r="BI162">
            <v>0.73611111110949423</v>
          </cell>
          <cell r="BJ162">
            <v>71214</v>
          </cell>
          <cell r="BN162">
            <v>4</v>
          </cell>
          <cell r="BP162">
            <v>2</v>
          </cell>
          <cell r="BQ162">
            <v>9</v>
          </cell>
          <cell r="CP162">
            <v>90</v>
          </cell>
          <cell r="CQ162" t="str">
            <v>140+</v>
          </cell>
          <cell r="DA162">
            <v>11.9</v>
          </cell>
          <cell r="DB162">
            <v>2</v>
          </cell>
          <cell r="DC162">
            <v>70</v>
          </cell>
          <cell r="DN162">
            <v>70</v>
          </cell>
          <cell r="DO162">
            <v>30</v>
          </cell>
          <cell r="DQ162">
            <v>0</v>
          </cell>
          <cell r="EB162">
            <v>70</v>
          </cell>
          <cell r="EC162">
            <v>35</v>
          </cell>
          <cell r="ED162">
            <v>170</v>
          </cell>
          <cell r="EW162">
            <v>80</v>
          </cell>
          <cell r="EX162">
            <v>30</v>
          </cell>
        </row>
        <row r="163">
          <cell r="A163">
            <v>45813</v>
          </cell>
          <cell r="B163">
            <v>1700</v>
          </cell>
          <cell r="C163">
            <v>0</v>
          </cell>
          <cell r="D163">
            <v>186</v>
          </cell>
          <cell r="E163">
            <v>214.18</v>
          </cell>
          <cell r="K163">
            <v>3</v>
          </cell>
          <cell r="L163">
            <v>9</v>
          </cell>
          <cell r="M163">
            <v>187</v>
          </cell>
          <cell r="N163">
            <v>3</v>
          </cell>
          <cell r="O163">
            <v>8</v>
          </cell>
          <cell r="P163">
            <v>178</v>
          </cell>
          <cell r="Q163">
            <v>44</v>
          </cell>
          <cell r="R163">
            <v>36</v>
          </cell>
          <cell r="X163">
            <v>32</v>
          </cell>
          <cell r="Y163">
            <v>31</v>
          </cell>
          <cell r="AD163">
            <v>38</v>
          </cell>
          <cell r="AE163">
            <v>34</v>
          </cell>
          <cell r="AI163">
            <v>0</v>
          </cell>
          <cell r="AJ163">
            <v>0</v>
          </cell>
          <cell r="BA163">
            <v>9.6999999999999993</v>
          </cell>
          <cell r="BE163" t="str">
            <v>n</v>
          </cell>
          <cell r="BI163">
            <v>1.1770833333357587</v>
          </cell>
          <cell r="BJ163">
            <v>71269</v>
          </cell>
          <cell r="BN163">
            <v>4</v>
          </cell>
          <cell r="BP163">
            <v>3</v>
          </cell>
          <cell r="BQ163">
            <v>1.5</v>
          </cell>
          <cell r="DA163">
            <v>19.2</v>
          </cell>
          <cell r="DB163">
            <v>2</v>
          </cell>
          <cell r="DC163">
            <v>78</v>
          </cell>
          <cell r="DN163">
            <v>82</v>
          </cell>
          <cell r="DO163">
            <v>30</v>
          </cell>
          <cell r="DQ163">
            <v>0</v>
          </cell>
          <cell r="EB163">
            <v>70</v>
          </cell>
          <cell r="EC163">
            <v>24</v>
          </cell>
          <cell r="ED163">
            <v>170</v>
          </cell>
          <cell r="EW163">
            <v>79</v>
          </cell>
          <cell r="EX163">
            <v>19</v>
          </cell>
        </row>
        <row r="164">
          <cell r="A164">
            <v>45814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K164">
            <v>4</v>
          </cell>
          <cell r="L164">
            <v>4</v>
          </cell>
          <cell r="M164">
            <v>230</v>
          </cell>
          <cell r="N164">
            <v>4</v>
          </cell>
          <cell r="O164">
            <v>0</v>
          </cell>
          <cell r="P164">
            <v>196</v>
          </cell>
          <cell r="Q164">
            <v>0</v>
          </cell>
          <cell r="R164">
            <v>0</v>
          </cell>
          <cell r="X164">
            <v>0</v>
          </cell>
          <cell r="Y164">
            <v>0</v>
          </cell>
          <cell r="AD164">
            <v>0</v>
          </cell>
          <cell r="AE164">
            <v>0</v>
          </cell>
          <cell r="AI164">
            <v>0</v>
          </cell>
          <cell r="AJ164">
            <v>0</v>
          </cell>
          <cell r="BA164">
            <v>9.4</v>
          </cell>
          <cell r="BE164" t="str">
            <v>n</v>
          </cell>
          <cell r="BI164">
            <v>1.125</v>
          </cell>
          <cell r="BJ164">
            <v>71322</v>
          </cell>
          <cell r="BN164">
            <v>4</v>
          </cell>
          <cell r="BP164">
            <v>3</v>
          </cell>
          <cell r="BQ164">
            <v>5</v>
          </cell>
          <cell r="DA164">
            <v>18.2</v>
          </cell>
          <cell r="DB164">
            <v>2</v>
          </cell>
          <cell r="DC164">
            <v>72</v>
          </cell>
          <cell r="EB164">
            <v>70</v>
          </cell>
          <cell r="EC164">
            <v>23</v>
          </cell>
          <cell r="ED164">
            <v>170</v>
          </cell>
          <cell r="EW164">
            <v>84</v>
          </cell>
          <cell r="EX164">
            <v>29</v>
          </cell>
        </row>
        <row r="165">
          <cell r="A165">
            <v>45815</v>
          </cell>
          <cell r="BI165">
            <v>0</v>
          </cell>
        </row>
        <row r="166">
          <cell r="A166">
            <v>45816</v>
          </cell>
          <cell r="BI166">
            <v>0</v>
          </cell>
        </row>
        <row r="167">
          <cell r="A167">
            <v>45817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K167">
            <v>4</v>
          </cell>
          <cell r="L167">
            <v>5</v>
          </cell>
          <cell r="M167">
            <v>225</v>
          </cell>
          <cell r="N167">
            <v>4</v>
          </cell>
          <cell r="O167">
            <v>2</v>
          </cell>
          <cell r="P167">
            <v>206</v>
          </cell>
          <cell r="Q167">
            <v>0</v>
          </cell>
          <cell r="R167">
            <v>0</v>
          </cell>
          <cell r="X167">
            <v>0</v>
          </cell>
          <cell r="Y167">
            <v>0</v>
          </cell>
          <cell r="AD167">
            <v>0</v>
          </cell>
          <cell r="AE167">
            <v>0</v>
          </cell>
          <cell r="AI167">
            <v>0</v>
          </cell>
          <cell r="AJ167">
            <v>0</v>
          </cell>
          <cell r="BA167">
            <v>0</v>
          </cell>
          <cell r="BE167" t="str">
            <v>n</v>
          </cell>
          <cell r="BI167">
            <v>0</v>
          </cell>
          <cell r="BJ167">
            <v>71324</v>
          </cell>
          <cell r="BN167">
            <v>4</v>
          </cell>
          <cell r="BP167">
            <v>3</v>
          </cell>
          <cell r="BQ167">
            <v>5</v>
          </cell>
          <cell r="CP167">
            <v>80</v>
          </cell>
          <cell r="CQ167" t="str">
            <v>200+</v>
          </cell>
          <cell r="DA167">
            <v>0</v>
          </cell>
          <cell r="DB167">
            <v>2</v>
          </cell>
          <cell r="DC167">
            <v>68</v>
          </cell>
          <cell r="DN167">
            <v>60</v>
          </cell>
          <cell r="DO167">
            <v>60</v>
          </cell>
          <cell r="EB167">
            <v>60</v>
          </cell>
          <cell r="EC167">
            <v>60</v>
          </cell>
          <cell r="ED167" t="str">
            <v>cold</v>
          </cell>
          <cell r="EW167">
            <v>45</v>
          </cell>
          <cell r="EX167">
            <v>30</v>
          </cell>
        </row>
        <row r="168">
          <cell r="A168">
            <v>45818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K168">
            <v>4</v>
          </cell>
          <cell r="L168">
            <v>11</v>
          </cell>
          <cell r="M168">
            <v>254</v>
          </cell>
          <cell r="N168">
            <v>5</v>
          </cell>
          <cell r="O168">
            <v>5</v>
          </cell>
          <cell r="P168">
            <v>275</v>
          </cell>
          <cell r="Q168">
            <v>0</v>
          </cell>
          <cell r="R168">
            <v>0</v>
          </cell>
          <cell r="X168">
            <v>0</v>
          </cell>
          <cell r="Y168">
            <v>0</v>
          </cell>
          <cell r="AD168">
            <v>0</v>
          </cell>
          <cell r="AE168">
            <v>0</v>
          </cell>
          <cell r="AI168">
            <v>0</v>
          </cell>
          <cell r="AJ168">
            <v>0</v>
          </cell>
          <cell r="BA168">
            <v>16.899999999999999</v>
          </cell>
          <cell r="BE168" t="str">
            <v>n</v>
          </cell>
          <cell r="BI168">
            <v>1.3229166666642413</v>
          </cell>
          <cell r="BJ168">
            <v>71381</v>
          </cell>
          <cell r="BN168">
            <v>4</v>
          </cell>
          <cell r="BP168">
            <v>4</v>
          </cell>
          <cell r="BQ168">
            <v>1</v>
          </cell>
          <cell r="CE168">
            <v>8.8000000000000007</v>
          </cell>
          <cell r="DA168">
            <v>54.5</v>
          </cell>
          <cell r="DB168">
            <v>2</v>
          </cell>
          <cell r="DC168">
            <v>71</v>
          </cell>
          <cell r="EB168">
            <v>72</v>
          </cell>
          <cell r="EC168">
            <v>55</v>
          </cell>
          <cell r="ED168">
            <v>170</v>
          </cell>
          <cell r="EW168">
            <v>70</v>
          </cell>
          <cell r="EX168">
            <v>31</v>
          </cell>
        </row>
        <row r="169">
          <cell r="A169">
            <v>45819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K169">
            <v>6</v>
          </cell>
          <cell r="L169">
            <v>0</v>
          </cell>
          <cell r="M169">
            <v>317</v>
          </cell>
          <cell r="N169">
            <v>5</v>
          </cell>
          <cell r="O169">
            <v>5</v>
          </cell>
          <cell r="Q169">
            <v>0</v>
          </cell>
          <cell r="R169">
            <v>0</v>
          </cell>
          <cell r="X169">
            <v>0</v>
          </cell>
          <cell r="Y169">
            <v>0</v>
          </cell>
          <cell r="AD169">
            <v>0</v>
          </cell>
          <cell r="AE169">
            <v>0</v>
          </cell>
          <cell r="AI169">
            <v>0</v>
          </cell>
          <cell r="AJ169">
            <v>0</v>
          </cell>
          <cell r="BA169">
            <v>10.8</v>
          </cell>
          <cell r="BE169" t="str">
            <v>n</v>
          </cell>
          <cell r="BI169">
            <v>0.66666666667151731</v>
          </cell>
          <cell r="BJ169">
            <v>71415</v>
          </cell>
          <cell r="BN169">
            <v>4</v>
          </cell>
          <cell r="BP169">
            <v>4</v>
          </cell>
          <cell r="BQ169">
            <v>2</v>
          </cell>
          <cell r="CP169">
            <v>110</v>
          </cell>
          <cell r="CQ169" t="str">
            <v>200+</v>
          </cell>
          <cell r="DA169">
            <v>10.5</v>
          </cell>
          <cell r="DB169">
            <v>2</v>
          </cell>
          <cell r="DC169">
            <v>70</v>
          </cell>
          <cell r="DN169">
            <v>78</v>
          </cell>
          <cell r="DO169">
            <v>48</v>
          </cell>
          <cell r="DQ169">
            <v>0</v>
          </cell>
          <cell r="DX169">
            <v>9685</v>
          </cell>
          <cell r="EW169">
            <v>85</v>
          </cell>
          <cell r="EX169">
            <v>30</v>
          </cell>
        </row>
        <row r="170">
          <cell r="A170">
            <v>45820</v>
          </cell>
          <cell r="B170">
            <v>1700</v>
          </cell>
          <cell r="C170">
            <v>0</v>
          </cell>
          <cell r="D170">
            <v>187</v>
          </cell>
          <cell r="E170">
            <v>187</v>
          </cell>
          <cell r="K170">
            <v>4</v>
          </cell>
          <cell r="L170">
            <v>11</v>
          </cell>
          <cell r="M170">
            <v>254</v>
          </cell>
          <cell r="N170">
            <v>4</v>
          </cell>
          <cell r="O170">
            <v>9</v>
          </cell>
          <cell r="P170">
            <v>238</v>
          </cell>
          <cell r="Q170">
            <v>44</v>
          </cell>
          <cell r="R170">
            <v>38</v>
          </cell>
          <cell r="X170">
            <v>34</v>
          </cell>
          <cell r="Y170">
            <v>32</v>
          </cell>
          <cell r="AD170">
            <v>32</v>
          </cell>
          <cell r="AE170">
            <v>32</v>
          </cell>
          <cell r="AI170">
            <v>18</v>
          </cell>
          <cell r="AJ170">
            <v>0</v>
          </cell>
          <cell r="BA170">
            <v>14.5</v>
          </cell>
          <cell r="BE170" t="str">
            <v>n</v>
          </cell>
          <cell r="BI170">
            <v>0.96875</v>
          </cell>
          <cell r="BJ170">
            <v>71465</v>
          </cell>
          <cell r="BN170">
            <v>4</v>
          </cell>
          <cell r="BP170">
            <v>4</v>
          </cell>
          <cell r="BQ170">
            <v>2</v>
          </cell>
          <cell r="CP170">
            <v>90</v>
          </cell>
          <cell r="CQ170" t="str">
            <v>200+</v>
          </cell>
          <cell r="DA170">
            <v>15.8</v>
          </cell>
          <cell r="DB170">
            <v>2</v>
          </cell>
          <cell r="DC170">
            <v>72</v>
          </cell>
          <cell r="DN170">
            <v>70</v>
          </cell>
          <cell r="DO170">
            <v>45</v>
          </cell>
          <cell r="DQ170">
            <v>0</v>
          </cell>
          <cell r="EB170">
            <v>70</v>
          </cell>
          <cell r="EC170">
            <v>40</v>
          </cell>
          <cell r="ED170">
            <v>170</v>
          </cell>
          <cell r="EW170">
            <v>85</v>
          </cell>
          <cell r="EX170">
            <v>30</v>
          </cell>
        </row>
        <row r="171">
          <cell r="A171">
            <v>45821</v>
          </cell>
          <cell r="B171">
            <v>1710</v>
          </cell>
          <cell r="C171">
            <v>0</v>
          </cell>
          <cell r="D171">
            <v>189</v>
          </cell>
          <cell r="E171">
            <v>227.33</v>
          </cell>
          <cell r="K171">
            <v>3</v>
          </cell>
          <cell r="L171">
            <v>3</v>
          </cell>
          <cell r="M171">
            <v>159</v>
          </cell>
          <cell r="N171">
            <v>3</v>
          </cell>
          <cell r="O171">
            <v>2</v>
          </cell>
          <cell r="P171">
            <v>152</v>
          </cell>
          <cell r="Q171">
            <v>43</v>
          </cell>
          <cell r="R171">
            <v>36</v>
          </cell>
          <cell r="X171">
            <v>32</v>
          </cell>
          <cell r="Y171">
            <v>29</v>
          </cell>
          <cell r="AD171">
            <v>37</v>
          </cell>
          <cell r="AE171">
            <v>34</v>
          </cell>
          <cell r="AI171">
            <v>0</v>
          </cell>
          <cell r="AJ171">
            <v>0</v>
          </cell>
          <cell r="BA171">
            <v>10.9</v>
          </cell>
          <cell r="BE171" t="str">
            <v>n</v>
          </cell>
          <cell r="BI171">
            <v>1.21875</v>
          </cell>
          <cell r="BJ171">
            <v>71521</v>
          </cell>
          <cell r="BN171">
            <v>4</v>
          </cell>
          <cell r="BP171">
            <v>5</v>
          </cell>
          <cell r="BQ171">
            <v>8</v>
          </cell>
          <cell r="CP171">
            <v>105</v>
          </cell>
          <cell r="CQ171" t="str">
            <v>220+</v>
          </cell>
          <cell r="DA171">
            <v>0</v>
          </cell>
          <cell r="DB171">
            <v>2</v>
          </cell>
          <cell r="DC171">
            <v>73</v>
          </cell>
          <cell r="DN171">
            <v>80</v>
          </cell>
          <cell r="DO171">
            <v>50</v>
          </cell>
          <cell r="DQ171">
            <v>0</v>
          </cell>
          <cell r="DX171">
            <v>9685</v>
          </cell>
          <cell r="EB171">
            <v>63</v>
          </cell>
          <cell r="EC171">
            <v>60</v>
          </cell>
          <cell r="ED171">
            <v>0</v>
          </cell>
          <cell r="EW171">
            <v>86</v>
          </cell>
          <cell r="EX171">
            <v>30</v>
          </cell>
        </row>
        <row r="172">
          <cell r="A172">
            <v>45822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K172">
            <v>3</v>
          </cell>
          <cell r="L172">
            <v>11</v>
          </cell>
          <cell r="M172">
            <v>196</v>
          </cell>
          <cell r="N172">
            <v>3</v>
          </cell>
          <cell r="O172">
            <v>8</v>
          </cell>
          <cell r="P172">
            <v>178</v>
          </cell>
          <cell r="Q172">
            <v>0</v>
          </cell>
          <cell r="R172">
            <v>0</v>
          </cell>
          <cell r="X172">
            <v>0</v>
          </cell>
          <cell r="Y172">
            <v>0</v>
          </cell>
          <cell r="AD172">
            <v>0</v>
          </cell>
          <cell r="AE172">
            <v>0</v>
          </cell>
          <cell r="AI172">
            <v>0</v>
          </cell>
          <cell r="AJ172">
            <v>0</v>
          </cell>
          <cell r="BA172">
            <v>0</v>
          </cell>
          <cell r="BE172" t="str">
            <v>n</v>
          </cell>
          <cell r="BI172">
            <v>0</v>
          </cell>
          <cell r="BJ172">
            <v>71578</v>
          </cell>
          <cell r="BN172">
            <v>4</v>
          </cell>
          <cell r="BP172">
            <v>5</v>
          </cell>
          <cell r="BQ172">
            <v>11.5</v>
          </cell>
          <cell r="DA172">
            <v>34.9</v>
          </cell>
          <cell r="DB172">
            <v>2</v>
          </cell>
          <cell r="DC172">
            <v>80</v>
          </cell>
          <cell r="EB172">
            <v>77</v>
          </cell>
          <cell r="EC172">
            <v>55</v>
          </cell>
          <cell r="ED172">
            <v>170</v>
          </cell>
          <cell r="EW172">
            <v>82</v>
          </cell>
          <cell r="EX172">
            <v>29</v>
          </cell>
        </row>
        <row r="173">
          <cell r="A173">
            <v>45823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K173">
            <v>4</v>
          </cell>
          <cell r="L173">
            <v>5</v>
          </cell>
          <cell r="M173">
            <v>225</v>
          </cell>
          <cell r="N173">
            <v>4</v>
          </cell>
          <cell r="O173">
            <v>2.5</v>
          </cell>
          <cell r="P173">
            <v>208</v>
          </cell>
          <cell r="Q173">
            <v>0</v>
          </cell>
          <cell r="R173">
            <v>0</v>
          </cell>
          <cell r="X173">
            <v>0</v>
          </cell>
          <cell r="Y173">
            <v>0</v>
          </cell>
          <cell r="AD173">
            <v>0</v>
          </cell>
          <cell r="AE173">
            <v>0</v>
          </cell>
          <cell r="AI173">
            <v>0</v>
          </cell>
          <cell r="AJ173">
            <v>0</v>
          </cell>
          <cell r="BA173">
            <v>0</v>
          </cell>
          <cell r="BE173" t="str">
            <v>n</v>
          </cell>
          <cell r="BI173">
            <v>0</v>
          </cell>
          <cell r="BJ173">
            <v>71623</v>
          </cell>
          <cell r="BN173">
            <v>3</v>
          </cell>
          <cell r="BP173">
            <v>6</v>
          </cell>
          <cell r="BQ173">
            <v>1.5</v>
          </cell>
          <cell r="CP173">
            <v>100</v>
          </cell>
          <cell r="CQ173" t="str">
            <v>200+</v>
          </cell>
          <cell r="DA173">
            <v>15.8</v>
          </cell>
          <cell r="DB173">
            <v>2</v>
          </cell>
          <cell r="DC173">
            <v>80</v>
          </cell>
          <cell r="EB173">
            <v>75</v>
          </cell>
          <cell r="EC173">
            <v>50</v>
          </cell>
          <cell r="ED173">
            <v>170</v>
          </cell>
          <cell r="EW173">
            <v>82</v>
          </cell>
          <cell r="EX173">
            <v>28</v>
          </cell>
        </row>
        <row r="174">
          <cell r="A174">
            <v>45824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K174">
            <v>4</v>
          </cell>
          <cell r="L174">
            <v>10</v>
          </cell>
          <cell r="M174">
            <v>249</v>
          </cell>
          <cell r="N174">
            <v>4</v>
          </cell>
          <cell r="O174">
            <v>7</v>
          </cell>
          <cell r="P174">
            <v>229</v>
          </cell>
          <cell r="Q174">
            <v>0</v>
          </cell>
          <cell r="R174">
            <v>0</v>
          </cell>
          <cell r="X174">
            <v>0</v>
          </cell>
          <cell r="Y174">
            <v>0</v>
          </cell>
          <cell r="AD174">
            <v>0</v>
          </cell>
          <cell r="AE174">
            <v>0</v>
          </cell>
          <cell r="AI174">
            <v>0</v>
          </cell>
          <cell r="AJ174">
            <v>0</v>
          </cell>
          <cell r="BA174">
            <v>0</v>
          </cell>
          <cell r="BE174" t="str">
            <v>n</v>
          </cell>
          <cell r="BI174">
            <v>0</v>
          </cell>
          <cell r="BJ174">
            <v>71657</v>
          </cell>
          <cell r="BN174">
            <v>3</v>
          </cell>
          <cell r="BP174">
            <v>6</v>
          </cell>
          <cell r="BQ174">
            <v>2</v>
          </cell>
          <cell r="CQ174" t="str">
            <v>200+</v>
          </cell>
          <cell r="DA174">
            <v>10.8</v>
          </cell>
          <cell r="DB174">
            <v>2</v>
          </cell>
          <cell r="DC174">
            <v>52</v>
          </cell>
          <cell r="DN174">
            <v>80</v>
          </cell>
          <cell r="DO174">
            <v>48</v>
          </cell>
          <cell r="DQ174">
            <v>0</v>
          </cell>
          <cell r="EB174">
            <v>68</v>
          </cell>
          <cell r="EC174">
            <v>40</v>
          </cell>
          <cell r="ED174">
            <v>170</v>
          </cell>
          <cell r="EW174">
            <v>86</v>
          </cell>
          <cell r="EX174">
            <v>30</v>
          </cell>
        </row>
        <row r="175">
          <cell r="A175">
            <v>45825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K175">
            <v>4</v>
          </cell>
          <cell r="L175">
            <v>10</v>
          </cell>
          <cell r="M175">
            <v>249</v>
          </cell>
          <cell r="N175">
            <v>5</v>
          </cell>
          <cell r="O175">
            <v>5</v>
          </cell>
          <cell r="P175">
            <v>275</v>
          </cell>
          <cell r="Q175">
            <v>0</v>
          </cell>
          <cell r="R175">
            <v>0</v>
          </cell>
          <cell r="X175">
            <v>0</v>
          </cell>
          <cell r="Y175">
            <v>0</v>
          </cell>
          <cell r="AD175">
            <v>0</v>
          </cell>
          <cell r="AE175">
            <v>0</v>
          </cell>
          <cell r="AI175">
            <v>5</v>
          </cell>
          <cell r="AJ175">
            <v>5</v>
          </cell>
          <cell r="BA175">
            <v>13.5</v>
          </cell>
          <cell r="BE175" t="str">
            <v>n</v>
          </cell>
          <cell r="BI175">
            <v>1.1111111111167702</v>
          </cell>
          <cell r="BJ175">
            <v>71710</v>
          </cell>
          <cell r="BN175">
            <v>4</v>
          </cell>
          <cell r="BP175">
            <v>6</v>
          </cell>
          <cell r="BQ175">
            <v>6</v>
          </cell>
          <cell r="CP175">
            <v>110</v>
          </cell>
          <cell r="CQ175" t="str">
            <v>260+</v>
          </cell>
          <cell r="DA175">
            <v>17.100000000000001</v>
          </cell>
          <cell r="DB175">
            <v>2</v>
          </cell>
          <cell r="DC175">
            <v>80</v>
          </cell>
          <cell r="EB175">
            <v>74</v>
          </cell>
          <cell r="EC175">
            <v>36</v>
          </cell>
          <cell r="ED175">
            <v>180</v>
          </cell>
          <cell r="EW175">
            <v>88</v>
          </cell>
          <cell r="EX175">
            <v>30</v>
          </cell>
        </row>
        <row r="176">
          <cell r="A176">
            <v>45826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K176">
            <v>5</v>
          </cell>
          <cell r="L176">
            <v>5</v>
          </cell>
          <cell r="M176">
            <v>283</v>
          </cell>
          <cell r="N176">
            <v>5</v>
          </cell>
          <cell r="O176">
            <v>5</v>
          </cell>
          <cell r="P176">
            <v>275</v>
          </cell>
          <cell r="Q176">
            <v>0</v>
          </cell>
          <cell r="R176">
            <v>0</v>
          </cell>
          <cell r="X176">
            <v>0</v>
          </cell>
          <cell r="Y176">
            <v>0</v>
          </cell>
          <cell r="AD176">
            <v>0</v>
          </cell>
          <cell r="AE176">
            <v>0</v>
          </cell>
          <cell r="AI176">
            <v>9</v>
          </cell>
          <cell r="AJ176">
            <v>8</v>
          </cell>
          <cell r="BA176">
            <v>13.7</v>
          </cell>
          <cell r="BE176" t="str">
            <v>n</v>
          </cell>
          <cell r="BI176">
            <v>0.88888888888322981</v>
          </cell>
          <cell r="BJ176">
            <v>71752</v>
          </cell>
          <cell r="BN176">
            <v>3</v>
          </cell>
          <cell r="BP176">
            <v>6</v>
          </cell>
          <cell r="BQ176">
            <v>9</v>
          </cell>
          <cell r="CP176">
            <v>100</v>
          </cell>
          <cell r="CQ176" t="str">
            <v>250+</v>
          </cell>
          <cell r="DA176">
            <v>13.5</v>
          </cell>
          <cell r="DB176">
            <v>2</v>
          </cell>
          <cell r="DC176">
            <v>72</v>
          </cell>
          <cell r="DO176">
            <v>35</v>
          </cell>
          <cell r="EW176">
            <v>90</v>
          </cell>
          <cell r="EX176">
            <v>30</v>
          </cell>
        </row>
        <row r="177">
          <cell r="A177">
            <v>45827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K177">
            <v>6</v>
          </cell>
          <cell r="L177">
            <v>0</v>
          </cell>
          <cell r="M177">
            <v>317</v>
          </cell>
          <cell r="N177">
            <v>5</v>
          </cell>
          <cell r="O177">
            <v>5</v>
          </cell>
          <cell r="P177">
            <v>275</v>
          </cell>
          <cell r="Q177">
            <v>0</v>
          </cell>
          <cell r="R177">
            <v>0</v>
          </cell>
          <cell r="X177">
            <v>0</v>
          </cell>
          <cell r="Y177">
            <v>0</v>
          </cell>
          <cell r="AD177">
            <v>0</v>
          </cell>
          <cell r="AE177">
            <v>0</v>
          </cell>
          <cell r="AI177">
            <v>10</v>
          </cell>
          <cell r="AJ177">
            <v>8</v>
          </cell>
          <cell r="BA177">
            <v>13.8</v>
          </cell>
          <cell r="BE177" t="str">
            <v>n</v>
          </cell>
          <cell r="BI177">
            <v>1</v>
          </cell>
          <cell r="BJ177">
            <v>71800</v>
          </cell>
          <cell r="BN177">
            <v>3</v>
          </cell>
          <cell r="BP177">
            <v>7</v>
          </cell>
          <cell r="BQ177">
            <v>2</v>
          </cell>
          <cell r="CP177">
            <v>90</v>
          </cell>
          <cell r="CQ177" t="str">
            <v>250+</v>
          </cell>
          <cell r="DA177">
            <v>16.2</v>
          </cell>
          <cell r="DB177">
            <v>2</v>
          </cell>
          <cell r="DC177">
            <v>72</v>
          </cell>
          <cell r="EB177">
            <v>70</v>
          </cell>
          <cell r="EC177">
            <v>30</v>
          </cell>
          <cell r="ED177">
            <v>160</v>
          </cell>
          <cell r="EW177">
            <v>85</v>
          </cell>
          <cell r="EX177">
            <v>30</v>
          </cell>
        </row>
        <row r="178">
          <cell r="A178">
            <v>45828</v>
          </cell>
          <cell r="B178">
            <v>1750</v>
          </cell>
          <cell r="C178">
            <v>0</v>
          </cell>
          <cell r="D178">
            <v>185</v>
          </cell>
          <cell r="E178">
            <v>228.37</v>
          </cell>
          <cell r="K178">
            <v>4</v>
          </cell>
          <cell r="L178">
            <v>7</v>
          </cell>
          <cell r="M178">
            <v>235</v>
          </cell>
          <cell r="N178">
            <v>5</v>
          </cell>
          <cell r="O178">
            <v>8</v>
          </cell>
          <cell r="P178">
            <v>289</v>
          </cell>
          <cell r="Q178">
            <v>0</v>
          </cell>
          <cell r="R178">
            <v>0</v>
          </cell>
          <cell r="X178">
            <v>0</v>
          </cell>
          <cell r="Y178">
            <v>0</v>
          </cell>
          <cell r="AD178">
            <v>0</v>
          </cell>
          <cell r="AE178">
            <v>0</v>
          </cell>
          <cell r="AI178">
            <v>9</v>
          </cell>
          <cell r="AJ178">
            <v>4</v>
          </cell>
          <cell r="BA178">
            <v>13.2</v>
          </cell>
          <cell r="BE178" t="str">
            <v>n</v>
          </cell>
          <cell r="BI178">
            <v>1.2013888888905058</v>
          </cell>
          <cell r="BJ178">
            <v>71857</v>
          </cell>
          <cell r="BN178">
            <v>3</v>
          </cell>
          <cell r="DA178">
            <v>0</v>
          </cell>
          <cell r="DB178">
            <v>0</v>
          </cell>
          <cell r="DC178">
            <v>70</v>
          </cell>
          <cell r="EB178">
            <v>60</v>
          </cell>
          <cell r="EC178">
            <v>50</v>
          </cell>
          <cell r="ED178">
            <v>0</v>
          </cell>
          <cell r="EW178">
            <v>86</v>
          </cell>
          <cell r="EX178">
            <v>32</v>
          </cell>
        </row>
        <row r="179">
          <cell r="A179">
            <v>45829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K179">
            <v>5</v>
          </cell>
          <cell r="L179">
            <v>4</v>
          </cell>
          <cell r="M179">
            <v>278</v>
          </cell>
          <cell r="N179">
            <v>5</v>
          </cell>
          <cell r="O179">
            <v>10</v>
          </cell>
          <cell r="P179">
            <v>299</v>
          </cell>
          <cell r="Q179">
            <v>0</v>
          </cell>
          <cell r="R179">
            <v>0</v>
          </cell>
          <cell r="X179">
            <v>0</v>
          </cell>
          <cell r="Y179">
            <v>0</v>
          </cell>
          <cell r="AD179">
            <v>0</v>
          </cell>
          <cell r="AE179">
            <v>0</v>
          </cell>
          <cell r="AI179">
            <v>12</v>
          </cell>
          <cell r="AJ179">
            <v>3</v>
          </cell>
          <cell r="BA179">
            <v>7.9</v>
          </cell>
          <cell r="BE179" t="str">
            <v>n</v>
          </cell>
          <cell r="BI179">
            <v>0.92361111110949423</v>
          </cell>
          <cell r="BJ179">
            <v>71903</v>
          </cell>
          <cell r="BN179">
            <v>3</v>
          </cell>
          <cell r="BP179">
            <v>7</v>
          </cell>
          <cell r="BQ179">
            <v>10</v>
          </cell>
          <cell r="CP179">
            <v>100</v>
          </cell>
          <cell r="CQ179" t="str">
            <v>250+</v>
          </cell>
          <cell r="DA179">
            <v>31.2</v>
          </cell>
          <cell r="DB179">
            <v>2</v>
          </cell>
          <cell r="DC179">
            <v>80</v>
          </cell>
          <cell r="DO179">
            <v>40</v>
          </cell>
          <cell r="EC179">
            <v>40</v>
          </cell>
          <cell r="ED179">
            <v>170</v>
          </cell>
          <cell r="EW179">
            <v>90</v>
          </cell>
          <cell r="EX179">
            <v>30</v>
          </cell>
        </row>
        <row r="180">
          <cell r="A180">
            <v>45830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K180">
            <v>6</v>
          </cell>
          <cell r="L180">
            <v>6</v>
          </cell>
          <cell r="M180">
            <v>345</v>
          </cell>
          <cell r="N180">
            <v>5</v>
          </cell>
          <cell r="O180">
            <v>11</v>
          </cell>
          <cell r="P180">
            <v>303</v>
          </cell>
          <cell r="Q180">
            <v>0</v>
          </cell>
          <cell r="R180">
            <v>0</v>
          </cell>
          <cell r="X180">
            <v>0</v>
          </cell>
          <cell r="Y180">
            <v>0</v>
          </cell>
          <cell r="AD180">
            <v>0</v>
          </cell>
          <cell r="AE180">
            <v>0</v>
          </cell>
          <cell r="AI180">
            <v>0</v>
          </cell>
          <cell r="AJ180">
            <v>0</v>
          </cell>
          <cell r="BA180">
            <v>8.6</v>
          </cell>
          <cell r="BE180" t="str">
            <v>n</v>
          </cell>
          <cell r="BI180">
            <v>1.0833333333357587</v>
          </cell>
          <cell r="BJ180">
            <v>71957</v>
          </cell>
          <cell r="BN180">
            <v>4</v>
          </cell>
          <cell r="BP180">
            <v>8</v>
          </cell>
          <cell r="BQ180">
            <v>0</v>
          </cell>
          <cell r="DA180">
            <v>16.7</v>
          </cell>
          <cell r="DB180">
            <v>2</v>
          </cell>
          <cell r="DC180">
            <v>80</v>
          </cell>
          <cell r="EB180">
            <v>70</v>
          </cell>
          <cell r="EC180">
            <v>40</v>
          </cell>
          <cell r="ED180">
            <v>165</v>
          </cell>
          <cell r="EW180">
            <v>80</v>
          </cell>
          <cell r="EX180">
            <v>32</v>
          </cell>
        </row>
        <row r="181">
          <cell r="A181">
            <v>45831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K181">
            <v>6</v>
          </cell>
          <cell r="L181">
            <v>10</v>
          </cell>
          <cell r="M181">
            <v>365</v>
          </cell>
          <cell r="N181">
            <v>6</v>
          </cell>
          <cell r="O181">
            <v>7</v>
          </cell>
          <cell r="P181">
            <v>341</v>
          </cell>
          <cell r="Q181">
            <v>0</v>
          </cell>
          <cell r="R181">
            <v>0</v>
          </cell>
          <cell r="X181">
            <v>0</v>
          </cell>
          <cell r="Y181">
            <v>0</v>
          </cell>
          <cell r="AD181">
            <v>0</v>
          </cell>
          <cell r="AE181">
            <v>0</v>
          </cell>
          <cell r="AI181">
            <v>0</v>
          </cell>
          <cell r="AJ181">
            <v>0</v>
          </cell>
          <cell r="BA181">
            <v>6.8</v>
          </cell>
          <cell r="BE181" t="str">
            <v>n</v>
          </cell>
          <cell r="BI181">
            <v>0.79166666666424135</v>
          </cell>
          <cell r="BJ181">
            <v>71999</v>
          </cell>
          <cell r="BN181">
            <v>4</v>
          </cell>
          <cell r="BP181">
            <v>8</v>
          </cell>
          <cell r="BQ181">
            <v>3</v>
          </cell>
          <cell r="CP181">
            <v>100</v>
          </cell>
          <cell r="CQ181">
            <v>250</v>
          </cell>
          <cell r="DA181">
            <v>12</v>
          </cell>
          <cell r="DB181">
            <v>2</v>
          </cell>
          <cell r="DC181">
            <v>72</v>
          </cell>
          <cell r="DN181">
            <v>78</v>
          </cell>
          <cell r="DO181">
            <v>40</v>
          </cell>
          <cell r="EB181">
            <v>70</v>
          </cell>
          <cell r="EC181">
            <v>35</v>
          </cell>
          <cell r="ED181">
            <v>170</v>
          </cell>
          <cell r="EW181">
            <v>82</v>
          </cell>
          <cell r="EX181">
            <v>30</v>
          </cell>
        </row>
        <row r="182">
          <cell r="A182">
            <v>45832</v>
          </cell>
          <cell r="B182">
            <v>1765</v>
          </cell>
          <cell r="C182">
            <v>0</v>
          </cell>
          <cell r="D182">
            <v>185</v>
          </cell>
          <cell r="E182">
            <v>242</v>
          </cell>
          <cell r="K182">
            <v>5</v>
          </cell>
          <cell r="L182">
            <v>7.5</v>
          </cell>
          <cell r="M182">
            <v>295</v>
          </cell>
          <cell r="N182">
            <v>5</v>
          </cell>
          <cell r="O182">
            <v>6.5</v>
          </cell>
          <cell r="P182">
            <v>285</v>
          </cell>
          <cell r="Q182">
            <v>44</v>
          </cell>
          <cell r="R182">
            <v>37</v>
          </cell>
          <cell r="X182">
            <v>34</v>
          </cell>
          <cell r="Y182">
            <v>32</v>
          </cell>
          <cell r="AD182">
            <v>38</v>
          </cell>
          <cell r="AE182">
            <v>35</v>
          </cell>
          <cell r="AI182">
            <v>0</v>
          </cell>
          <cell r="AJ182">
            <v>0</v>
          </cell>
          <cell r="BA182">
            <v>0</v>
          </cell>
          <cell r="BE182" t="str">
            <v>n</v>
          </cell>
          <cell r="BI182">
            <v>0</v>
          </cell>
          <cell r="BN182">
            <v>4</v>
          </cell>
          <cell r="BP182">
            <v>8</v>
          </cell>
          <cell r="BQ182">
            <v>5.5</v>
          </cell>
          <cell r="CE182">
            <v>26.3</v>
          </cell>
          <cell r="DA182">
            <v>20.399999999999999</v>
          </cell>
          <cell r="DB182">
            <v>2</v>
          </cell>
          <cell r="DC182">
            <v>75</v>
          </cell>
          <cell r="DO182">
            <v>35</v>
          </cell>
          <cell r="EB182">
            <v>62</v>
          </cell>
          <cell r="EC182">
            <v>28</v>
          </cell>
          <cell r="ED182">
            <v>180</v>
          </cell>
          <cell r="EW182">
            <v>84</v>
          </cell>
          <cell r="EX182">
            <v>30</v>
          </cell>
        </row>
        <row r="183">
          <cell r="A183">
            <v>45833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K183">
            <v>5</v>
          </cell>
          <cell r="L183">
            <v>9.5</v>
          </cell>
          <cell r="M183">
            <v>302</v>
          </cell>
          <cell r="N183">
            <v>5</v>
          </cell>
          <cell r="O183">
            <v>7</v>
          </cell>
          <cell r="P183">
            <v>285</v>
          </cell>
          <cell r="Q183">
            <v>0</v>
          </cell>
          <cell r="R183">
            <v>0</v>
          </cell>
          <cell r="X183">
            <v>0</v>
          </cell>
          <cell r="Y183">
            <v>0</v>
          </cell>
          <cell r="AD183">
            <v>0</v>
          </cell>
          <cell r="AE183">
            <v>0</v>
          </cell>
          <cell r="AI183">
            <v>0</v>
          </cell>
          <cell r="AJ183">
            <v>0</v>
          </cell>
          <cell r="BA183">
            <v>0</v>
          </cell>
          <cell r="BE183" t="str">
            <v>n</v>
          </cell>
          <cell r="BI183">
            <v>0</v>
          </cell>
          <cell r="BJ183">
            <v>72101</v>
          </cell>
          <cell r="BN183">
            <v>3</v>
          </cell>
          <cell r="BP183">
            <v>8</v>
          </cell>
          <cell r="BQ183">
            <v>8</v>
          </cell>
          <cell r="CP183">
            <v>78</v>
          </cell>
          <cell r="CQ183">
            <v>175</v>
          </cell>
          <cell r="DA183">
            <v>10.7</v>
          </cell>
          <cell r="DB183">
            <v>2</v>
          </cell>
          <cell r="DC183">
            <v>70</v>
          </cell>
          <cell r="DN183">
            <v>78</v>
          </cell>
          <cell r="DO183">
            <v>30</v>
          </cell>
          <cell r="EB183">
            <v>78</v>
          </cell>
          <cell r="EC183">
            <v>28</v>
          </cell>
          <cell r="ED183">
            <v>170</v>
          </cell>
          <cell r="EW183">
            <v>95</v>
          </cell>
        </row>
        <row r="184">
          <cell r="A184">
            <v>45834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K184">
            <v>6</v>
          </cell>
          <cell r="L184">
            <v>2.5</v>
          </cell>
          <cell r="M184">
            <v>326</v>
          </cell>
          <cell r="N184">
            <v>5</v>
          </cell>
          <cell r="O184">
            <v>11</v>
          </cell>
          <cell r="P184">
            <v>303</v>
          </cell>
          <cell r="Q184">
            <v>0</v>
          </cell>
          <cell r="R184">
            <v>0</v>
          </cell>
          <cell r="X184">
            <v>0</v>
          </cell>
          <cell r="Y184">
            <v>0</v>
          </cell>
          <cell r="AD184">
            <v>0</v>
          </cell>
          <cell r="AE184">
            <v>0</v>
          </cell>
          <cell r="AI184">
            <v>0</v>
          </cell>
          <cell r="AJ184">
            <v>0</v>
          </cell>
          <cell r="BA184">
            <v>11.8</v>
          </cell>
          <cell r="BE184" t="str">
            <v>n</v>
          </cell>
          <cell r="BI184">
            <v>1.0625</v>
          </cell>
          <cell r="BJ184">
            <v>72156</v>
          </cell>
          <cell r="BN184">
            <v>3</v>
          </cell>
          <cell r="BP184">
            <v>10</v>
          </cell>
          <cell r="BQ184">
            <v>1</v>
          </cell>
          <cell r="CP184">
            <v>78</v>
          </cell>
          <cell r="CQ184">
            <v>180</v>
          </cell>
          <cell r="DA184">
            <v>15.3</v>
          </cell>
          <cell r="DB184">
            <v>2</v>
          </cell>
          <cell r="DC184">
            <v>70</v>
          </cell>
          <cell r="EB184">
            <v>75</v>
          </cell>
          <cell r="EC184">
            <v>30</v>
          </cell>
          <cell r="ED184">
            <v>175</v>
          </cell>
          <cell r="EW184">
            <v>90</v>
          </cell>
          <cell r="EX184">
            <v>30</v>
          </cell>
        </row>
        <row r="185">
          <cell r="A185">
            <v>45835</v>
          </cell>
          <cell r="B185">
            <v>0</v>
          </cell>
          <cell r="C185">
            <v>0</v>
          </cell>
          <cell r="D185">
            <v>0</v>
          </cell>
          <cell r="E185">
            <v>54</v>
          </cell>
          <cell r="K185">
            <v>5</v>
          </cell>
          <cell r="L185">
            <v>11</v>
          </cell>
          <cell r="M185">
            <v>312</v>
          </cell>
          <cell r="N185">
            <v>6</v>
          </cell>
          <cell r="O185">
            <v>1</v>
          </cell>
          <cell r="P185">
            <v>313</v>
          </cell>
          <cell r="Q185">
            <v>0</v>
          </cell>
          <cell r="R185">
            <v>0</v>
          </cell>
          <cell r="X185">
            <v>0</v>
          </cell>
          <cell r="Y185">
            <v>0</v>
          </cell>
          <cell r="AD185">
            <v>0</v>
          </cell>
          <cell r="AE185">
            <v>0</v>
          </cell>
          <cell r="AI185">
            <v>0</v>
          </cell>
          <cell r="AJ185">
            <v>0</v>
          </cell>
          <cell r="BA185">
            <v>17.600000000000001</v>
          </cell>
          <cell r="BE185" t="str">
            <v>n</v>
          </cell>
          <cell r="BI185">
            <v>1.1458333333284827</v>
          </cell>
          <cell r="BJ185">
            <v>72215</v>
          </cell>
          <cell r="BN185">
            <v>2</v>
          </cell>
          <cell r="BP185">
            <v>6</v>
          </cell>
          <cell r="BQ185">
            <v>1</v>
          </cell>
          <cell r="DA185">
            <v>18.2</v>
          </cell>
          <cell r="DB185">
            <v>2</v>
          </cell>
          <cell r="DC185">
            <v>76</v>
          </cell>
          <cell r="DN185">
            <v>70</v>
          </cell>
          <cell r="DO185">
            <v>30</v>
          </cell>
          <cell r="EB185">
            <v>76</v>
          </cell>
          <cell r="EC185">
            <v>20</v>
          </cell>
          <cell r="ED185">
            <v>175</v>
          </cell>
          <cell r="EW185">
            <v>76</v>
          </cell>
          <cell r="EX185">
            <v>30</v>
          </cell>
        </row>
        <row r="186">
          <cell r="A186">
            <v>45836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K186">
            <v>7</v>
          </cell>
          <cell r="L186">
            <v>0</v>
          </cell>
          <cell r="M186">
            <v>374</v>
          </cell>
          <cell r="N186">
            <v>6</v>
          </cell>
          <cell r="O186">
            <v>1.5</v>
          </cell>
          <cell r="P186">
            <v>315</v>
          </cell>
          <cell r="Q186">
            <v>0</v>
          </cell>
          <cell r="R186">
            <v>0</v>
          </cell>
          <cell r="X186">
            <v>0</v>
          </cell>
          <cell r="Y186">
            <v>0</v>
          </cell>
          <cell r="AD186">
            <v>0</v>
          </cell>
          <cell r="AE186">
            <v>0</v>
          </cell>
          <cell r="AI186">
            <v>0</v>
          </cell>
          <cell r="AJ186">
            <v>0</v>
          </cell>
          <cell r="BA186">
            <v>11</v>
          </cell>
          <cell r="BE186" t="str">
            <v>n</v>
          </cell>
          <cell r="BI186">
            <v>1.0277777777810115</v>
          </cell>
          <cell r="BJ186">
            <v>72269</v>
          </cell>
          <cell r="BN186">
            <v>3</v>
          </cell>
          <cell r="BP186">
            <v>6</v>
          </cell>
          <cell r="BQ186">
            <v>1</v>
          </cell>
          <cell r="CP186">
            <v>80</v>
          </cell>
          <cell r="CQ186">
            <v>190</v>
          </cell>
          <cell r="DA186">
            <v>15.7</v>
          </cell>
          <cell r="DB186">
            <v>2</v>
          </cell>
          <cell r="DC186">
            <v>72</v>
          </cell>
          <cell r="EC186">
            <v>23</v>
          </cell>
          <cell r="ED186">
            <v>170</v>
          </cell>
          <cell r="EW186">
            <v>77</v>
          </cell>
          <cell r="EX186">
            <v>30</v>
          </cell>
        </row>
        <row r="187">
          <cell r="A187">
            <v>45837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K187">
            <v>7</v>
          </cell>
          <cell r="L187">
            <v>6.5</v>
          </cell>
          <cell r="M187">
            <v>408</v>
          </cell>
          <cell r="N187">
            <v>7</v>
          </cell>
          <cell r="O187">
            <v>4</v>
          </cell>
          <cell r="P187">
            <v>382</v>
          </cell>
          <cell r="Q187">
            <v>0</v>
          </cell>
          <cell r="R187">
            <v>0</v>
          </cell>
          <cell r="X187">
            <v>0</v>
          </cell>
          <cell r="Y187">
            <v>0</v>
          </cell>
          <cell r="AD187">
            <v>0</v>
          </cell>
          <cell r="AE187">
            <v>0</v>
          </cell>
          <cell r="AI187">
            <v>0</v>
          </cell>
          <cell r="AJ187">
            <v>0</v>
          </cell>
          <cell r="BA187">
            <v>8.1999999999999993</v>
          </cell>
          <cell r="BE187" t="str">
            <v>n</v>
          </cell>
          <cell r="BI187">
            <v>0.98263888889050577</v>
          </cell>
          <cell r="BJ187">
            <v>72320</v>
          </cell>
          <cell r="BN187">
            <v>3</v>
          </cell>
          <cell r="BP187">
            <v>6</v>
          </cell>
          <cell r="BQ187">
            <v>1.25</v>
          </cell>
          <cell r="DA187">
            <v>15.4</v>
          </cell>
          <cell r="DB187">
            <v>2</v>
          </cell>
          <cell r="DC187">
            <v>73</v>
          </cell>
          <cell r="EB187">
            <v>75</v>
          </cell>
          <cell r="EC187">
            <v>20</v>
          </cell>
          <cell r="ED187">
            <v>170</v>
          </cell>
          <cell r="EW187">
            <v>88</v>
          </cell>
          <cell r="EX187">
            <v>30</v>
          </cell>
        </row>
        <row r="188">
          <cell r="A188">
            <v>45838</v>
          </cell>
          <cell r="B188">
            <v>1825</v>
          </cell>
          <cell r="C188">
            <v>0</v>
          </cell>
          <cell r="D188">
            <v>224</v>
          </cell>
          <cell r="E188">
            <v>179</v>
          </cell>
          <cell r="K188">
            <v>5</v>
          </cell>
          <cell r="L188">
            <v>6</v>
          </cell>
          <cell r="M188">
            <v>288</v>
          </cell>
          <cell r="N188">
            <v>5</v>
          </cell>
          <cell r="O188">
            <v>5</v>
          </cell>
          <cell r="P188">
            <v>275</v>
          </cell>
          <cell r="Q188">
            <v>45</v>
          </cell>
          <cell r="R188">
            <v>38</v>
          </cell>
          <cell r="X188">
            <v>38</v>
          </cell>
          <cell r="Y188">
            <v>32</v>
          </cell>
          <cell r="AD188">
            <v>32</v>
          </cell>
          <cell r="AE188">
            <v>31</v>
          </cell>
          <cell r="AI188">
            <v>0</v>
          </cell>
          <cell r="AJ188">
            <v>0</v>
          </cell>
          <cell r="BA188">
            <v>6.6</v>
          </cell>
          <cell r="BE188" t="str">
            <v>n</v>
          </cell>
          <cell r="BI188">
            <v>0.80208333332848269</v>
          </cell>
          <cell r="BJ188">
            <v>72361</v>
          </cell>
          <cell r="BN188">
            <v>3</v>
          </cell>
          <cell r="BP188">
            <v>1</v>
          </cell>
          <cell r="BQ188">
            <v>11</v>
          </cell>
          <cell r="CP188">
            <v>60</v>
          </cell>
          <cell r="CQ188">
            <v>200</v>
          </cell>
          <cell r="DA188">
            <v>11.9</v>
          </cell>
          <cell r="DB188">
            <v>2</v>
          </cell>
          <cell r="DC188">
            <v>67</v>
          </cell>
          <cell r="DN188">
            <v>75</v>
          </cell>
          <cell r="DO188">
            <v>22</v>
          </cell>
          <cell r="EB188">
            <v>75</v>
          </cell>
          <cell r="EC188">
            <v>25</v>
          </cell>
          <cell r="ED188">
            <v>175</v>
          </cell>
          <cell r="EW188">
            <v>70</v>
          </cell>
          <cell r="EX188">
            <v>25</v>
          </cell>
        </row>
        <row r="189">
          <cell r="A189">
            <v>45839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K189">
            <v>7</v>
          </cell>
          <cell r="L189">
            <v>2.5</v>
          </cell>
          <cell r="M189">
            <v>384</v>
          </cell>
          <cell r="N189">
            <v>6</v>
          </cell>
          <cell r="O189">
            <v>11.5</v>
          </cell>
          <cell r="P189">
            <v>361</v>
          </cell>
          <cell r="Q189">
            <v>0</v>
          </cell>
          <cell r="R189">
            <v>0</v>
          </cell>
          <cell r="X189">
            <v>0</v>
          </cell>
          <cell r="Y189">
            <v>0</v>
          </cell>
          <cell r="AD189">
            <v>0</v>
          </cell>
          <cell r="AE189">
            <v>0</v>
          </cell>
          <cell r="AI189">
            <v>0</v>
          </cell>
          <cell r="AJ189">
            <v>0</v>
          </cell>
          <cell r="BA189">
            <v>0</v>
          </cell>
          <cell r="BE189" t="str">
            <v>n</v>
          </cell>
          <cell r="BI189">
            <v>0</v>
          </cell>
          <cell r="BJ189">
            <v>72424</v>
          </cell>
          <cell r="BN189">
            <v>3</v>
          </cell>
          <cell r="BP189">
            <v>1</v>
          </cell>
          <cell r="BQ189">
            <v>11</v>
          </cell>
          <cell r="DA189">
            <v>19.2</v>
          </cell>
          <cell r="DB189">
            <v>2</v>
          </cell>
          <cell r="DC189">
            <v>73</v>
          </cell>
          <cell r="EB189">
            <v>75</v>
          </cell>
          <cell r="EC189">
            <v>21</v>
          </cell>
          <cell r="ED189">
            <v>170</v>
          </cell>
          <cell r="EW189">
            <v>70</v>
          </cell>
          <cell r="EX189">
            <v>27</v>
          </cell>
        </row>
        <row r="190">
          <cell r="A190">
            <v>45840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K190">
            <v>7</v>
          </cell>
          <cell r="L190">
            <v>8</v>
          </cell>
          <cell r="M190">
            <v>413</v>
          </cell>
          <cell r="N190">
            <v>7</v>
          </cell>
          <cell r="O190">
            <v>5.5</v>
          </cell>
          <cell r="P190">
            <v>387</v>
          </cell>
          <cell r="Q190">
            <v>0</v>
          </cell>
          <cell r="R190">
            <v>0</v>
          </cell>
          <cell r="X190">
            <v>0</v>
          </cell>
          <cell r="Y190">
            <v>0</v>
          </cell>
          <cell r="AD190">
            <v>0</v>
          </cell>
          <cell r="AE190">
            <v>0</v>
          </cell>
          <cell r="AI190">
            <v>0</v>
          </cell>
          <cell r="AJ190">
            <v>0</v>
          </cell>
          <cell r="BA190">
            <v>0</v>
          </cell>
          <cell r="BE190" t="str">
            <v>n</v>
          </cell>
          <cell r="BI190">
            <v>0</v>
          </cell>
          <cell r="BJ190">
            <v>72463</v>
          </cell>
          <cell r="BN190">
            <v>3</v>
          </cell>
          <cell r="BP190">
            <v>1</v>
          </cell>
          <cell r="BQ190">
            <v>11</v>
          </cell>
          <cell r="DA190">
            <v>12.1</v>
          </cell>
          <cell r="DB190">
            <v>2</v>
          </cell>
          <cell r="DC190">
            <v>65</v>
          </cell>
          <cell r="DN190">
            <v>75</v>
          </cell>
          <cell r="DO190">
            <v>25</v>
          </cell>
          <cell r="EC190">
            <v>18</v>
          </cell>
          <cell r="ED190">
            <v>175</v>
          </cell>
          <cell r="EW190">
            <v>90</v>
          </cell>
          <cell r="EX190">
            <v>30</v>
          </cell>
        </row>
        <row r="191">
          <cell r="A191">
            <v>45841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K191">
            <v>8</v>
          </cell>
          <cell r="L191">
            <v>10</v>
          </cell>
          <cell r="M191">
            <v>471</v>
          </cell>
          <cell r="N191">
            <v>8</v>
          </cell>
          <cell r="O191">
            <v>2.5</v>
          </cell>
          <cell r="P191">
            <v>837</v>
          </cell>
          <cell r="Q191">
            <v>0</v>
          </cell>
          <cell r="R191">
            <v>0</v>
          </cell>
          <cell r="X191">
            <v>0</v>
          </cell>
          <cell r="Y191">
            <v>0</v>
          </cell>
          <cell r="AD191">
            <v>0</v>
          </cell>
          <cell r="AE191">
            <v>0</v>
          </cell>
          <cell r="AI191">
            <v>0</v>
          </cell>
          <cell r="AJ191">
            <v>0</v>
          </cell>
          <cell r="BA191">
            <v>11.6</v>
          </cell>
          <cell r="BE191" t="str">
            <v>n</v>
          </cell>
          <cell r="BI191">
            <v>1.0069444444452529</v>
          </cell>
          <cell r="BJ191">
            <v>72532</v>
          </cell>
          <cell r="BN191">
            <v>3</v>
          </cell>
          <cell r="BP191">
            <v>1</v>
          </cell>
          <cell r="BQ191">
            <v>11</v>
          </cell>
          <cell r="DA191">
            <v>19.899999999999999</v>
          </cell>
          <cell r="DB191">
            <v>2</v>
          </cell>
          <cell r="DC191">
            <v>71</v>
          </cell>
          <cell r="EB191">
            <v>71</v>
          </cell>
          <cell r="EC191">
            <v>21</v>
          </cell>
          <cell r="ED191">
            <v>170</v>
          </cell>
          <cell r="EW191">
            <v>90</v>
          </cell>
          <cell r="EX191">
            <v>30</v>
          </cell>
        </row>
        <row r="192">
          <cell r="A192">
            <v>45842</v>
          </cell>
          <cell r="B192">
            <v>1850</v>
          </cell>
          <cell r="C192">
            <v>0</v>
          </cell>
          <cell r="D192">
            <v>225</v>
          </cell>
          <cell r="E192">
            <v>205</v>
          </cell>
          <cell r="K192">
            <v>7</v>
          </cell>
          <cell r="L192">
            <v>5.5</v>
          </cell>
          <cell r="M192">
            <v>398</v>
          </cell>
          <cell r="N192">
            <v>7</v>
          </cell>
          <cell r="O192">
            <v>5</v>
          </cell>
          <cell r="P192">
            <v>387</v>
          </cell>
          <cell r="Q192">
            <v>44</v>
          </cell>
          <cell r="R192">
            <v>36</v>
          </cell>
          <cell r="X192">
            <v>33</v>
          </cell>
          <cell r="Y192">
            <v>30</v>
          </cell>
          <cell r="AD192">
            <v>35</v>
          </cell>
          <cell r="AE192">
            <v>29</v>
          </cell>
          <cell r="AI192">
            <v>0</v>
          </cell>
          <cell r="AJ192">
            <v>0</v>
          </cell>
          <cell r="BA192">
            <v>18.8</v>
          </cell>
          <cell r="BE192" t="str">
            <v>n</v>
          </cell>
          <cell r="BI192">
            <v>1.2013888888832298</v>
          </cell>
          <cell r="BJ192">
            <v>72577</v>
          </cell>
          <cell r="BN192">
            <v>3</v>
          </cell>
          <cell r="BP192">
            <v>1</v>
          </cell>
          <cell r="BQ192">
            <v>11</v>
          </cell>
          <cell r="CP192">
            <v>62</v>
          </cell>
          <cell r="CQ192">
            <v>230</v>
          </cell>
          <cell r="DA192">
            <v>13.8</v>
          </cell>
          <cell r="DB192">
            <v>2</v>
          </cell>
          <cell r="DC192">
            <v>72</v>
          </cell>
          <cell r="EB192">
            <v>70</v>
          </cell>
          <cell r="EC192">
            <v>18</v>
          </cell>
          <cell r="ED192">
            <v>175</v>
          </cell>
          <cell r="EW192">
            <v>86</v>
          </cell>
          <cell r="EX192">
            <v>30</v>
          </cell>
        </row>
        <row r="193">
          <cell r="A193">
            <v>45843</v>
          </cell>
          <cell r="BI193">
            <v>0</v>
          </cell>
        </row>
        <row r="194">
          <cell r="A194">
            <v>45844</v>
          </cell>
          <cell r="BI194">
            <v>0</v>
          </cell>
        </row>
        <row r="195">
          <cell r="A195">
            <v>45845</v>
          </cell>
          <cell r="B195">
            <v>0</v>
          </cell>
          <cell r="C195">
            <v>0</v>
          </cell>
          <cell r="D195">
            <v>0</v>
          </cell>
          <cell r="E195">
            <v>257</v>
          </cell>
          <cell r="K195">
            <v>6</v>
          </cell>
          <cell r="L195">
            <v>2</v>
          </cell>
          <cell r="M195">
            <v>326</v>
          </cell>
          <cell r="N195">
            <v>6</v>
          </cell>
          <cell r="O195">
            <v>0</v>
          </cell>
          <cell r="P195">
            <v>308</v>
          </cell>
          <cell r="Q195">
            <v>0</v>
          </cell>
          <cell r="R195">
            <v>0</v>
          </cell>
          <cell r="X195">
            <v>0</v>
          </cell>
          <cell r="Y195">
            <v>0</v>
          </cell>
          <cell r="AD195">
            <v>0</v>
          </cell>
          <cell r="AE195">
            <v>0</v>
          </cell>
          <cell r="AI195">
            <v>0</v>
          </cell>
          <cell r="AJ195">
            <v>0</v>
          </cell>
          <cell r="BA195">
            <v>0</v>
          </cell>
          <cell r="BE195" t="str">
            <v>n</v>
          </cell>
          <cell r="BI195">
            <v>0</v>
          </cell>
          <cell r="BJ195">
            <v>72721</v>
          </cell>
          <cell r="BN195">
            <v>3</v>
          </cell>
          <cell r="BP195">
            <v>1</v>
          </cell>
          <cell r="BQ195">
            <v>11</v>
          </cell>
          <cell r="CP195">
            <v>50</v>
          </cell>
          <cell r="CQ195">
            <v>200</v>
          </cell>
          <cell r="DA195">
            <v>0</v>
          </cell>
          <cell r="DB195">
            <v>2</v>
          </cell>
          <cell r="DC195">
            <v>50</v>
          </cell>
          <cell r="EB195">
            <v>58</v>
          </cell>
          <cell r="EC195">
            <v>56</v>
          </cell>
          <cell r="ED195">
            <v>130</v>
          </cell>
          <cell r="EW195">
            <v>90</v>
          </cell>
          <cell r="EX195">
            <v>30</v>
          </cell>
        </row>
        <row r="196">
          <cell r="A196">
            <v>45846</v>
          </cell>
          <cell r="B196">
            <v>1700</v>
          </cell>
          <cell r="C196">
            <v>0</v>
          </cell>
          <cell r="D196">
            <v>186</v>
          </cell>
          <cell r="E196">
            <v>257</v>
          </cell>
          <cell r="K196">
            <v>5</v>
          </cell>
          <cell r="L196">
            <v>2</v>
          </cell>
          <cell r="M196">
            <v>268</v>
          </cell>
          <cell r="N196">
            <v>5</v>
          </cell>
          <cell r="O196">
            <v>1</v>
          </cell>
          <cell r="P196">
            <v>257</v>
          </cell>
          <cell r="Q196">
            <v>43</v>
          </cell>
          <cell r="R196">
            <v>36</v>
          </cell>
          <cell r="X196">
            <v>32</v>
          </cell>
          <cell r="Y196">
            <v>30</v>
          </cell>
          <cell r="AD196">
            <v>36</v>
          </cell>
          <cell r="AE196">
            <v>31</v>
          </cell>
          <cell r="BA196">
            <v>14.7</v>
          </cell>
          <cell r="BE196" t="str">
            <v>n</v>
          </cell>
          <cell r="BI196">
            <v>1.2083333333357587</v>
          </cell>
          <cell r="BJ196">
            <v>72783</v>
          </cell>
          <cell r="BN196">
            <v>3</v>
          </cell>
          <cell r="BP196">
            <v>2</v>
          </cell>
          <cell r="BQ196">
            <v>5.75</v>
          </cell>
          <cell r="DA196">
            <v>52</v>
          </cell>
          <cell r="DB196">
            <v>2</v>
          </cell>
          <cell r="DC196">
            <v>79</v>
          </cell>
          <cell r="DO196">
            <v>46</v>
          </cell>
          <cell r="EB196">
            <v>70</v>
          </cell>
          <cell r="EC196">
            <v>48</v>
          </cell>
          <cell r="ED196">
            <v>170</v>
          </cell>
          <cell r="EW196">
            <v>88</v>
          </cell>
          <cell r="EX196">
            <v>30</v>
          </cell>
        </row>
        <row r="197">
          <cell r="A197">
            <v>45847</v>
          </cell>
          <cell r="BI197">
            <v>0</v>
          </cell>
        </row>
        <row r="198">
          <cell r="A198">
            <v>45848</v>
          </cell>
          <cell r="BI198">
            <v>0</v>
          </cell>
        </row>
        <row r="199">
          <cell r="A199">
            <v>45849</v>
          </cell>
          <cell r="BI199">
            <v>0</v>
          </cell>
        </row>
        <row r="200">
          <cell r="A200">
            <v>45850</v>
          </cell>
          <cell r="BI200">
            <v>0</v>
          </cell>
        </row>
        <row r="201">
          <cell r="A201">
            <v>45851</v>
          </cell>
          <cell r="BI201">
            <v>0</v>
          </cell>
        </row>
        <row r="202">
          <cell r="A202">
            <v>45852</v>
          </cell>
          <cell r="BI202">
            <v>0</v>
          </cell>
        </row>
        <row r="203">
          <cell r="A203">
            <v>45853</v>
          </cell>
          <cell r="BI203">
            <v>0</v>
          </cell>
        </row>
        <row r="204">
          <cell r="A204">
            <v>45854</v>
          </cell>
          <cell r="BI204">
            <v>0</v>
          </cell>
        </row>
        <row r="205">
          <cell r="A205">
            <v>45855</v>
          </cell>
          <cell r="BI205">
            <v>0</v>
          </cell>
        </row>
        <row r="206">
          <cell r="A206">
            <v>45856</v>
          </cell>
          <cell r="BI206">
            <v>0</v>
          </cell>
        </row>
        <row r="207">
          <cell r="A207">
            <v>45857</v>
          </cell>
          <cell r="BI207">
            <v>0</v>
          </cell>
        </row>
        <row r="208">
          <cell r="A208">
            <v>45858</v>
          </cell>
          <cell r="BI208">
            <v>0</v>
          </cell>
        </row>
        <row r="209">
          <cell r="A209">
            <v>45859</v>
          </cell>
          <cell r="BI209">
            <v>0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oe Ippolito" id="{B524862B-5943-4640-9AE0-B00D29FB7720}" userId="21ce876ae7b8fcad" providerId="Windows Live"/>
  <person displayName="Brandon Ippolito" id="{24197D24-CF2A-41B1-9036-48320529C046}" userId="f885431c26fb68cb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251" dT="2025-05-01T23:07:59.94" personId="{B524862B-5943-4640-9AE0-B00D29FB7720}" id="{58CD63F4-918C-4FE4-AA8E-6688531E208C}">
    <text>Separator meter issues?</text>
  </threadedComment>
  <threadedComment ref="CS259" dT="2025-05-01T23:15:39.04" personId="{B524862B-5943-4640-9AE0-B00D29FB7720}" id="{61CF47B8-1081-42C4-8625-03F61F8C4DBC}">
    <text>Meter Issues</text>
  </threadedComment>
  <threadedComment ref="CS260" dT="2025-05-01T23:17:17.79" personId="{B524862B-5943-4640-9AE0-B00D29FB7720}" id="{DED79BC2-46FC-49B7-B044-08B9F287AB1D}">
    <text>Meter Issues</text>
  </threadedComment>
  <threadedComment ref="CI307" dT="2025-05-31T01:50:51.13" personId="{24197D24-CF2A-41B1-9036-48320529C046}" id="{125C255A-041E-4B85-AB46-E3C66568C04D}">
    <text>Did a midday reading at 6:30 was .3333 bph having made 2 bbls in 6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W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5B91-2E2A-4302-B692-8EC431719FC2}">
  <dimension ref="A1:EV398"/>
  <sheetViews>
    <sheetView tabSelected="1" zoomScale="130" zoomScaleNormal="130" workbookViewId="0">
      <pane xSplit="2" ySplit="5" topLeftCell="C345" activePane="bottomRight" state="frozen"/>
      <selection pane="topRight" activeCell="B1" sqref="B1"/>
      <selection pane="bottomLeft" activeCell="A7" sqref="A7"/>
      <selection pane="bottomRight" activeCell="P350" sqref="P350"/>
    </sheetView>
  </sheetViews>
  <sheetFormatPr defaultColWidth="14.140625" defaultRowHeight="15" outlineLevelCol="1" x14ac:dyDescent="0.25"/>
  <cols>
    <col min="1" max="1" width="15" style="804" customWidth="1"/>
    <col min="2" max="2" width="3.85546875" customWidth="1"/>
    <col min="3" max="3" width="6" customWidth="1"/>
    <col min="4" max="4" width="8.85546875" customWidth="1"/>
    <col min="5" max="6" width="9.7109375" customWidth="1"/>
    <col min="7" max="7" width="9.140625" customWidth="1"/>
    <col min="8" max="8" width="4" customWidth="1"/>
    <col min="9" max="9" width="2.28515625" hidden="1" customWidth="1"/>
    <col min="10" max="10" width="4.28515625" hidden="1" customWidth="1"/>
    <col min="11" max="11" width="7.42578125" hidden="1" customWidth="1"/>
    <col min="12" max="12" width="4.7109375" hidden="1" customWidth="1"/>
    <col min="13" max="13" width="9.42578125" hidden="1" customWidth="1"/>
    <col min="14" max="14" width="5.7109375" hidden="1" customWidth="1"/>
    <col min="15" max="15" width="6.5703125" hidden="1" customWidth="1"/>
    <col min="16" max="16" width="9.140625" style="412" customWidth="1"/>
    <col min="17" max="18" width="7.140625" style="409" customWidth="1"/>
    <col min="19" max="19" width="4.7109375" style="1159" customWidth="1"/>
    <col min="20" max="20" width="9.7109375" style="409" customWidth="1"/>
    <col min="21" max="21" width="13.85546875" style="409" customWidth="1"/>
    <col min="22" max="22" width="4.140625" customWidth="1"/>
    <col min="23" max="23" width="4.7109375" customWidth="1"/>
    <col min="24" max="24" width="4" customWidth="1"/>
    <col min="25" max="25" width="4.140625" customWidth="1"/>
    <col min="26" max="26" width="10" customWidth="1"/>
    <col min="27" max="27" width="5.85546875" customWidth="1"/>
    <col min="28" max="28" width="10.42578125" style="154" customWidth="1"/>
    <col min="29" max="29" width="9.140625" customWidth="1"/>
    <col min="30" max="30" width="7" customWidth="1"/>
    <col min="31" max="31" width="7.7109375" customWidth="1"/>
    <col min="32" max="32" width="6.7109375" customWidth="1"/>
    <col min="33" max="33" width="7.85546875" customWidth="1"/>
    <col min="34" max="41" width="7.85546875" style="154" customWidth="1"/>
    <col min="42" max="42" width="12.140625" style="154" customWidth="1"/>
    <col min="43" max="43" width="12.85546875" customWidth="1"/>
    <col min="44" max="44" width="10.85546875" customWidth="1"/>
    <col min="45" max="45" width="10.85546875" style="167" customWidth="1"/>
    <col min="46" max="46" width="10.85546875" customWidth="1"/>
    <col min="47" max="48" width="10.7109375" style="162" customWidth="1"/>
    <col min="49" max="49" width="5.85546875" style="162" customWidth="1"/>
    <col min="50" max="50" width="5.140625" style="162" customWidth="1"/>
    <col min="51" max="52" width="7.7109375" customWidth="1"/>
    <col min="53" max="53" width="7.140625" customWidth="1"/>
    <col min="54" max="54" width="6.7109375" customWidth="1"/>
    <col min="55" max="55" width="4" customWidth="1"/>
    <col min="56" max="56" width="7.85546875" bestFit="1" customWidth="1"/>
    <col min="57" max="58" width="7.85546875" customWidth="1"/>
    <col min="59" max="59" width="9.140625" customWidth="1"/>
    <col min="60" max="60" width="15.42578125" customWidth="1"/>
    <col min="61" max="61" width="7" customWidth="1" outlineLevel="1"/>
    <col min="62" max="63" width="8.140625" customWidth="1" outlineLevel="1"/>
    <col min="64" max="64" width="7.85546875" customWidth="1" outlineLevel="1"/>
    <col min="65" max="65" width="8.85546875" customWidth="1" outlineLevel="1"/>
    <col min="66" max="66" width="8.140625" customWidth="1" outlineLevel="1"/>
    <col min="67" max="67" width="7.140625" customWidth="1" outlineLevel="1"/>
    <col min="68" max="68" width="8.140625" customWidth="1" outlineLevel="1"/>
    <col min="69" max="69" width="7.85546875" customWidth="1" outlineLevel="1"/>
    <col min="70" max="72" width="7.140625" customWidth="1" outlineLevel="1"/>
    <col min="73" max="73" width="7.5703125" bestFit="1" customWidth="1"/>
    <col min="74" max="74" width="7.5703125" customWidth="1"/>
    <col min="75" max="78" width="6.140625" customWidth="1"/>
    <col min="79" max="79" width="6.85546875" bestFit="1" customWidth="1"/>
    <col min="80" max="80" width="6.140625" customWidth="1"/>
    <col min="81" max="81" width="9.140625" customWidth="1"/>
    <col min="82" max="82" width="8.140625" customWidth="1" outlineLevel="1"/>
    <col min="83" max="83" width="7" customWidth="1" outlineLevel="1"/>
    <col min="84" max="84" width="9.140625" customWidth="1" outlineLevel="1"/>
    <col min="85" max="85" width="9.140625" style="1771" customWidth="1" outlineLevel="1"/>
    <col min="86" max="87" width="9.140625" customWidth="1" outlineLevel="1"/>
    <col min="88" max="88" width="9.140625" customWidth="1"/>
    <col min="89" max="90" width="9.140625" style="9" customWidth="1"/>
    <col min="91" max="95" width="8" customWidth="1"/>
    <col min="96" max="96" width="4.85546875" bestFit="1" customWidth="1"/>
    <col min="97" max="98" width="9.140625" customWidth="1"/>
    <col min="99" max="99" width="10" style="9" customWidth="1"/>
    <col min="100" max="100" width="8.7109375" customWidth="1"/>
    <col min="101" max="101" width="5.5703125" customWidth="1"/>
    <col min="102" max="102" width="8" bestFit="1" customWidth="1"/>
    <col min="103" max="103" width="4.140625" customWidth="1"/>
    <col min="104" max="104" width="7.85546875" style="9" customWidth="1"/>
    <col min="105" max="105" width="7" style="9" customWidth="1"/>
    <col min="106" max="106" width="5.42578125" customWidth="1"/>
    <col min="107" max="110" width="13" customWidth="1"/>
    <col min="111" max="111" width="6.85546875" bestFit="1" customWidth="1"/>
    <col min="112" max="112" width="6.85546875" customWidth="1" outlineLevel="1"/>
    <col min="113" max="113" width="7.42578125" customWidth="1" outlineLevel="1"/>
    <col min="114" max="114" width="5.140625" customWidth="1" outlineLevel="1"/>
    <col min="115" max="115" width="9.140625" customWidth="1" outlineLevel="1"/>
    <col min="116" max="116" width="7.42578125" bestFit="1" customWidth="1" outlineLevel="1"/>
    <col min="117" max="117" width="8.140625" style="9" customWidth="1"/>
    <col min="118" max="119" width="7.85546875" style="9" bestFit="1" customWidth="1"/>
    <col min="120" max="120" width="10.85546875" style="1443" customWidth="1"/>
    <col min="121" max="121" width="7.85546875" style="9" hidden="1" customWidth="1"/>
    <col min="122" max="122" width="4.85546875" hidden="1" customWidth="1"/>
    <col min="123" max="123" width="5.42578125" hidden="1" customWidth="1"/>
    <col min="124" max="124" width="13.140625" hidden="1" customWidth="1"/>
    <col min="125" max="125" width="16.5703125" customWidth="1"/>
    <col min="126" max="126" width="7" customWidth="1"/>
    <col min="127" max="127" width="8.85546875" customWidth="1"/>
    <col min="128" max="128" width="7.140625" customWidth="1"/>
    <col min="129" max="129" width="5" customWidth="1"/>
    <col min="130" max="130" width="7.140625" customWidth="1"/>
    <col min="131" max="131" width="9.140625" customWidth="1"/>
    <col min="132" max="132" width="7.140625" customWidth="1"/>
    <col min="133" max="133" width="8.85546875" customWidth="1"/>
    <col min="134" max="134" width="6.85546875" customWidth="1"/>
    <col min="135" max="135" width="7.85546875" bestFit="1" customWidth="1"/>
    <col min="136" max="136" width="8.85546875" customWidth="1"/>
    <col min="137" max="137" width="11" style="10" customWidth="1"/>
    <col min="138" max="138" width="11.85546875" style="11" customWidth="1"/>
    <col min="139" max="139" width="9" customWidth="1"/>
    <col min="140" max="140" width="11.140625" bestFit="1" customWidth="1"/>
    <col min="141" max="141" width="6.7109375" style="374" customWidth="1"/>
    <col min="142" max="142" width="10.5703125" customWidth="1"/>
    <col min="143" max="143" width="10.140625" customWidth="1"/>
    <col min="144" max="144" width="9" customWidth="1"/>
    <col min="145" max="145" width="24" style="9" customWidth="1"/>
    <col min="146" max="146" width="10.140625" style="9" customWidth="1"/>
    <col min="147" max="157" width="9.140625" customWidth="1"/>
  </cols>
  <sheetData>
    <row r="1" spans="1:152" ht="17.850000000000001" customHeight="1" x14ac:dyDescent="0.3">
      <c r="A1" s="809"/>
      <c r="B1" s="1"/>
      <c r="C1" s="14"/>
      <c r="D1" s="2031"/>
      <c r="E1" s="2031"/>
      <c r="F1" s="2031"/>
      <c r="G1" s="15"/>
      <c r="H1" s="16"/>
      <c r="I1" s="17"/>
      <c r="J1" s="17"/>
      <c r="K1" s="17"/>
      <c r="L1" s="17"/>
      <c r="M1" s="17"/>
      <c r="N1" s="17"/>
      <c r="O1" s="17"/>
      <c r="P1" s="410" t="s">
        <v>0</v>
      </c>
      <c r="Q1" s="400"/>
      <c r="R1" s="400"/>
      <c r="S1" s="1147"/>
      <c r="T1" s="401"/>
      <c r="U1" s="401"/>
      <c r="V1" s="17"/>
      <c r="W1" s="4"/>
      <c r="X1" s="383"/>
      <c r="Y1" s="19"/>
      <c r="Z1" s="383"/>
      <c r="AA1" s="383"/>
      <c r="AB1" s="383"/>
      <c r="AC1" s="383"/>
      <c r="AD1" s="1"/>
      <c r="AE1" s="1"/>
      <c r="AF1" s="1"/>
      <c r="AG1" s="748"/>
      <c r="AH1" s="383"/>
      <c r="AI1" s="383"/>
      <c r="AJ1" s="383"/>
      <c r="AK1" s="383"/>
      <c r="AL1" s="383"/>
      <c r="AM1" s="383"/>
      <c r="AN1" s="383"/>
      <c r="AO1" s="383"/>
      <c r="AP1" s="383"/>
      <c r="AQ1" s="6"/>
      <c r="AR1" s="6"/>
      <c r="AS1" s="7"/>
      <c r="AT1" s="6"/>
      <c r="AU1" s="6"/>
      <c r="AV1" s="6"/>
      <c r="AW1" s="6"/>
      <c r="AX1" s="6"/>
      <c r="AY1" s="1"/>
      <c r="AZ1" s="1"/>
      <c r="BA1" s="12"/>
      <c r="BB1" s="8"/>
      <c r="BC1" s="8"/>
      <c r="BD1" s="383"/>
      <c r="BE1" s="1"/>
      <c r="BF1" s="1"/>
      <c r="BG1" s="1"/>
      <c r="BH1" s="1"/>
      <c r="BI1" s="2032"/>
      <c r="BJ1" s="2032"/>
      <c r="BK1" s="2032"/>
      <c r="BL1" s="2032"/>
      <c r="BM1" s="2032"/>
      <c r="BN1" s="2032"/>
      <c r="BO1" s="2032"/>
      <c r="BP1" s="2032"/>
      <c r="BQ1" s="2032"/>
      <c r="BR1" s="2032"/>
      <c r="BS1" s="395"/>
      <c r="BT1" s="395"/>
      <c r="BU1" s="7"/>
      <c r="BV1" s="7"/>
      <c r="BW1" s="20"/>
      <c r="BX1" s="20"/>
      <c r="BY1" s="20"/>
      <c r="BZ1" s="20"/>
      <c r="CA1" s="20"/>
      <c r="CB1" s="20"/>
      <c r="CC1" s="1"/>
      <c r="CD1" s="1"/>
      <c r="CE1" s="1"/>
      <c r="CF1" s="1"/>
      <c r="CG1" s="1750"/>
      <c r="CH1" s="1"/>
      <c r="CI1" s="1"/>
      <c r="CJ1" s="383"/>
      <c r="CK1" s="383"/>
      <c r="CL1" s="383"/>
      <c r="CM1" s="1"/>
      <c r="CN1" s="1"/>
      <c r="CO1" s="1"/>
      <c r="CP1" s="1"/>
      <c r="CQ1" s="1"/>
      <c r="CR1" s="1"/>
      <c r="CT1" s="1"/>
      <c r="CU1" s="383"/>
      <c r="CV1" s="1"/>
      <c r="CW1" s="1"/>
      <c r="CX1" s="1"/>
      <c r="CY1" s="1"/>
      <c r="CZ1" s="383"/>
      <c r="DA1" s="383"/>
      <c r="DB1" s="1"/>
      <c r="DC1" s="1"/>
      <c r="DD1" s="1"/>
      <c r="DE1" s="1"/>
      <c r="DF1" s="1"/>
      <c r="DG1" s="1"/>
      <c r="DH1" s="1"/>
      <c r="DI1" s="1"/>
      <c r="DJ1" s="1"/>
      <c r="DK1" s="1"/>
      <c r="DL1" s="383"/>
      <c r="DM1" s="383"/>
      <c r="DN1" s="383"/>
      <c r="DO1" s="383"/>
      <c r="DP1" s="1434"/>
      <c r="DQ1" s="1"/>
      <c r="DR1" s="1"/>
      <c r="DS1" s="21"/>
      <c r="DT1" s="1"/>
      <c r="EA1" s="13"/>
      <c r="EK1" s="377"/>
    </row>
    <row r="2" spans="1:152" ht="12" customHeight="1" thickBot="1" x14ac:dyDescent="0.3">
      <c r="A2" s="809"/>
      <c r="B2" s="1"/>
      <c r="C2" s="1"/>
      <c r="D2" s="1"/>
      <c r="E2" s="2"/>
      <c r="F2" s="2"/>
      <c r="G2" s="3"/>
      <c r="I2" s="4"/>
      <c r="J2" s="4"/>
      <c r="K2" s="4"/>
      <c r="L2" s="4"/>
      <c r="M2" s="4"/>
      <c r="N2" s="4"/>
      <c r="O2" s="4"/>
      <c r="P2" s="400"/>
      <c r="Q2" s="400"/>
      <c r="R2" s="400"/>
      <c r="S2" s="1148"/>
      <c r="T2" s="400"/>
      <c r="U2" s="400"/>
      <c r="V2" s="4"/>
      <c r="W2" s="383"/>
      <c r="X2" s="383"/>
      <c r="Y2" s="383"/>
      <c r="Z2" s="383"/>
      <c r="AA2" s="383"/>
      <c r="AB2" s="383"/>
      <c r="AC2" s="1"/>
      <c r="AD2" s="1"/>
      <c r="AE2" s="1"/>
      <c r="AF2" s="383"/>
      <c r="AG2" s="748"/>
      <c r="AH2" s="383"/>
      <c r="AI2" s="383"/>
      <c r="AJ2" s="383"/>
      <c r="AK2" s="383"/>
      <c r="AL2" s="383"/>
      <c r="AM2" s="383"/>
      <c r="AN2" s="383"/>
      <c r="AO2" s="383"/>
      <c r="AP2" s="383"/>
      <c r="AQ2" s="6"/>
      <c r="AR2" s="6"/>
      <c r="AS2" s="7"/>
      <c r="AT2" s="6"/>
      <c r="AU2" s="5"/>
      <c r="AV2" s="5"/>
      <c r="AW2" s="5"/>
      <c r="AX2" s="5"/>
      <c r="AY2" s="1"/>
      <c r="AZ2" s="1"/>
      <c r="BA2" s="12"/>
      <c r="BB2" s="8"/>
      <c r="BC2" s="38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7"/>
      <c r="BS2" s="7"/>
      <c r="BT2" s="7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383"/>
      <c r="CG2" s="1751"/>
      <c r="CH2" s="383"/>
      <c r="CI2" s="383"/>
      <c r="CJ2" s="383"/>
      <c r="CK2" s="383"/>
      <c r="CL2" s="383"/>
      <c r="CM2" s="1"/>
      <c r="CN2" s="1"/>
      <c r="CO2" s="383">
        <v>5</v>
      </c>
      <c r="CP2" s="383">
        <v>6</v>
      </c>
      <c r="CQ2" s="383">
        <v>6.5</v>
      </c>
      <c r="CR2" s="383">
        <v>7</v>
      </c>
      <c r="CS2" s="383">
        <v>7.5</v>
      </c>
      <c r="CT2" s="383">
        <v>8</v>
      </c>
      <c r="CU2" s="383"/>
      <c r="CV2" s="1"/>
      <c r="CW2" s="1"/>
      <c r="CX2" s="1"/>
      <c r="CY2" s="1"/>
      <c r="CZ2" s="383"/>
      <c r="DA2" s="383"/>
      <c r="DB2" s="1"/>
      <c r="DC2" s="1"/>
      <c r="DD2" s="1"/>
      <c r="DE2" s="1"/>
      <c r="DF2" s="1"/>
      <c r="DG2" s="1"/>
      <c r="DH2" s="1"/>
      <c r="DI2" s="1"/>
      <c r="DJ2" s="1"/>
      <c r="DK2" s="383"/>
      <c r="DL2" s="383"/>
      <c r="DM2" s="383" t="s">
        <v>1</v>
      </c>
      <c r="DN2" s="383"/>
      <c r="DO2" s="383"/>
      <c r="DP2" s="1434"/>
      <c r="DQ2" s="1"/>
      <c r="DR2" s="1"/>
      <c r="DS2" s="1"/>
      <c r="DT2" s="1"/>
      <c r="DU2" s="1"/>
      <c r="DV2" s="1"/>
      <c r="DW2" s="1"/>
      <c r="EK2" s="378"/>
      <c r="EL2" s="1"/>
      <c r="EM2" s="1"/>
      <c r="EN2" s="1"/>
      <c r="EO2" s="383"/>
      <c r="EP2" s="383"/>
      <c r="EQ2" s="1"/>
      <c r="ER2" s="1"/>
      <c r="ES2" s="1"/>
      <c r="ET2" s="1"/>
      <c r="EU2" s="1"/>
      <c r="EV2" s="1"/>
    </row>
    <row r="3" spans="1:152" s="27" customFormat="1" ht="56.65" customHeight="1" thickBot="1" x14ac:dyDescent="0.3">
      <c r="A3" s="2024" t="s">
        <v>2</v>
      </c>
      <c r="B3" s="22"/>
      <c r="C3" s="2025" t="s">
        <v>213</v>
      </c>
      <c r="D3" s="2025"/>
      <c r="E3" s="2025"/>
      <c r="F3" s="2025"/>
      <c r="G3" s="2026"/>
      <c r="H3" s="1146"/>
      <c r="I3" s="2027" t="s">
        <v>214</v>
      </c>
      <c r="J3" s="2028"/>
      <c r="K3" s="2028"/>
      <c r="L3" s="2028"/>
      <c r="M3" s="2028"/>
      <c r="N3" s="2028"/>
      <c r="O3" s="2028"/>
      <c r="P3" s="2028"/>
      <c r="Q3" s="2028"/>
      <c r="R3" s="2028"/>
      <c r="S3" s="2028"/>
      <c r="T3" s="2028"/>
      <c r="U3" s="2028"/>
      <c r="V3" s="2028"/>
      <c r="W3" s="2028"/>
      <c r="X3" s="2028"/>
      <c r="Y3" s="2028"/>
      <c r="Z3" s="2028"/>
      <c r="AA3" s="2028"/>
      <c r="AB3" s="2028"/>
      <c r="AC3" s="2028"/>
      <c r="AD3" s="2028"/>
      <c r="AE3" s="2028"/>
      <c r="AF3" s="2028"/>
      <c r="AG3" s="2028"/>
      <c r="AH3" s="2028"/>
      <c r="AI3" s="2028"/>
      <c r="AJ3" s="2028"/>
      <c r="AK3" s="2028"/>
      <c r="AL3" s="2028"/>
      <c r="AM3" s="2028"/>
      <c r="AN3" s="2028"/>
      <c r="AO3" s="2028"/>
      <c r="AP3" s="2028"/>
      <c r="AQ3" s="2028"/>
      <c r="AR3" s="2028"/>
      <c r="AS3" s="2028"/>
      <c r="AT3" s="2028"/>
      <c r="AU3" s="2028"/>
      <c r="AV3" s="2029"/>
      <c r="AW3" s="29">
        <f>0.4*12</f>
        <v>4.8000000000000007</v>
      </c>
      <c r="AX3" s="29"/>
      <c r="AY3" s="2018" t="s">
        <v>215</v>
      </c>
      <c r="AZ3" s="2018"/>
      <c r="BA3" s="2018"/>
      <c r="BB3" s="2019"/>
      <c r="BC3" s="28"/>
      <c r="BD3" s="2018" t="s">
        <v>216</v>
      </c>
      <c r="BE3" s="2018"/>
      <c r="BF3" s="2018"/>
      <c r="BG3" s="2018"/>
      <c r="BH3" s="2018"/>
      <c r="BI3" s="2018"/>
      <c r="BJ3" s="2018"/>
      <c r="BK3" s="2018"/>
      <c r="BL3" s="2019"/>
      <c r="BN3" s="2018" t="s">
        <v>217</v>
      </c>
      <c r="BO3" s="2018"/>
      <c r="BP3" s="2018"/>
      <c r="BQ3" s="2018"/>
      <c r="BR3" s="2019"/>
      <c r="BS3" s="396"/>
      <c r="BT3" s="396"/>
      <c r="BU3" s="26" t="s">
        <v>165</v>
      </c>
      <c r="BV3" s="2025" t="s">
        <v>218</v>
      </c>
      <c r="BW3" s="2025"/>
      <c r="BX3" s="2025"/>
      <c r="BY3" s="2025"/>
      <c r="BZ3" s="2025"/>
      <c r="CA3" s="2025"/>
      <c r="CB3" s="2025"/>
      <c r="CC3" s="2025"/>
      <c r="CD3" s="2025"/>
      <c r="CE3" s="2025"/>
      <c r="CF3" s="2025"/>
      <c r="CG3" s="2025"/>
      <c r="CH3" s="2025"/>
      <c r="CI3" s="2025"/>
      <c r="CJ3" s="2025"/>
      <c r="CK3" s="2025"/>
      <c r="CL3" s="2026"/>
      <c r="CN3" s="67" t="s">
        <v>183</v>
      </c>
      <c r="CO3" s="1135">
        <v>123</v>
      </c>
      <c r="CP3" s="1134">
        <v>144</v>
      </c>
      <c r="CQ3" s="1135">
        <f>CQ4*24</f>
        <v>158</v>
      </c>
      <c r="CR3" s="1134">
        <v>172</v>
      </c>
      <c r="CS3" s="1135">
        <f>CS4*24</f>
        <v>185</v>
      </c>
      <c r="CT3" s="1135">
        <v>198</v>
      </c>
      <c r="CU3" s="2020" t="s">
        <v>218</v>
      </c>
      <c r="CV3" s="2020"/>
      <c r="CW3" s="2020"/>
      <c r="CX3" s="2020"/>
      <c r="CY3" s="2021"/>
      <c r="CZ3" s="397"/>
      <c r="DA3" s="397"/>
      <c r="DC3" s="2020" t="s">
        <v>219</v>
      </c>
      <c r="DD3" s="2020"/>
      <c r="DE3" s="2020"/>
      <c r="DF3" s="2020"/>
      <c r="DG3" s="2020"/>
      <c r="DH3" s="2020"/>
      <c r="DI3" s="2020"/>
      <c r="DJ3" s="2020"/>
      <c r="DK3" s="2020"/>
      <c r="DL3" s="2020"/>
      <c r="DM3" s="2021"/>
      <c r="DN3" s="397"/>
      <c r="DO3" s="397"/>
      <c r="DP3" s="1435"/>
      <c r="DQ3" s="2022"/>
      <c r="DR3" s="2009"/>
      <c r="DS3" s="2009"/>
      <c r="DT3" s="2009"/>
      <c r="DU3" s="2009"/>
      <c r="DV3" s="2009"/>
      <c r="DW3" s="2009"/>
      <c r="DX3" s="2009"/>
      <c r="DY3" s="2009"/>
      <c r="DZ3" s="2009"/>
      <c r="EA3" s="2009"/>
      <c r="EB3" s="2009"/>
      <c r="EC3" s="2009"/>
      <c r="ED3" s="2010"/>
      <c r="EE3" s="2009" t="s">
        <v>3</v>
      </c>
      <c r="EF3" s="2009"/>
      <c r="EG3" s="2009"/>
      <c r="EH3" s="2010"/>
      <c r="EI3" s="1744" t="s">
        <v>4</v>
      </c>
      <c r="EJ3" s="30"/>
      <c r="EK3" s="2009" t="s">
        <v>5</v>
      </c>
      <c r="EL3" s="2009"/>
      <c r="EM3" s="2010"/>
      <c r="EN3" s="31"/>
      <c r="EO3" s="1945" t="s">
        <v>124</v>
      </c>
    </row>
    <row r="4" spans="1:152" s="27" customFormat="1" ht="13.5" customHeight="1" thickBot="1" x14ac:dyDescent="0.3">
      <c r="A4" s="2024"/>
      <c r="B4" s="384"/>
      <c r="C4" s="23" t="s">
        <v>6</v>
      </c>
      <c r="D4" s="23" t="s">
        <v>7</v>
      </c>
      <c r="E4" s="32" t="s">
        <v>8</v>
      </c>
      <c r="F4" s="32" t="s">
        <v>9</v>
      </c>
      <c r="G4" s="2011" t="s">
        <v>10</v>
      </c>
      <c r="H4" s="24"/>
      <c r="I4" s="2012" t="s">
        <v>11</v>
      </c>
      <c r="J4" s="2012"/>
      <c r="K4" s="2012"/>
      <c r="L4" s="2012"/>
      <c r="M4" s="2012"/>
      <c r="N4" s="2012"/>
      <c r="O4" s="2012"/>
      <c r="P4" s="2012" t="s">
        <v>12</v>
      </c>
      <c r="Q4" s="2012"/>
      <c r="R4" s="2012"/>
      <c r="S4" s="2012"/>
      <c r="T4" s="2012"/>
      <c r="U4" s="2012"/>
      <c r="V4" s="414"/>
      <c r="W4" s="2013" t="s">
        <v>13</v>
      </c>
      <c r="X4" s="2013"/>
      <c r="Y4" s="2013"/>
      <c r="Z4" s="2013"/>
      <c r="AA4" s="2013"/>
      <c r="AB4" s="2013"/>
      <c r="AC4" s="2014" t="s">
        <v>14</v>
      </c>
      <c r="AD4" s="2014"/>
      <c r="AE4" s="2014"/>
      <c r="AF4" s="2014"/>
      <c r="AG4" s="2014"/>
      <c r="AH4" s="2014"/>
      <c r="AI4" s="2015" t="s">
        <v>131</v>
      </c>
      <c r="AJ4" s="2015"/>
      <c r="AK4" s="2015"/>
      <c r="AL4" s="2015"/>
      <c r="AM4" s="2015"/>
      <c r="AN4" s="2015"/>
      <c r="AO4" s="2015"/>
      <c r="AP4" s="415" t="s">
        <v>132</v>
      </c>
      <c r="AQ4" s="2015" t="s">
        <v>15</v>
      </c>
      <c r="AR4" s="2015"/>
      <c r="AS4" s="2015"/>
      <c r="AT4" s="2015"/>
      <c r="AU4" s="2015"/>
      <c r="AV4" s="2015"/>
      <c r="AW4" s="25"/>
      <c r="AX4" s="25"/>
      <c r="AY4" s="369" t="s">
        <v>6</v>
      </c>
      <c r="AZ4" s="367" t="s">
        <v>16</v>
      </c>
      <c r="BA4" s="368" t="s">
        <v>17</v>
      </c>
      <c r="BB4" s="370" t="s">
        <v>8</v>
      </c>
      <c r="BC4" s="25"/>
      <c r="BD4" s="33" t="s">
        <v>7</v>
      </c>
      <c r="BE4" s="34" t="s">
        <v>18</v>
      </c>
      <c r="BF4" s="34"/>
      <c r="BG4" s="34" t="s">
        <v>19</v>
      </c>
      <c r="BH4" s="2016" t="s">
        <v>20</v>
      </c>
      <c r="BI4" s="2016"/>
      <c r="BJ4" s="35" t="s">
        <v>21</v>
      </c>
      <c r="BK4" s="561" t="s">
        <v>6</v>
      </c>
      <c r="BL4" s="798" t="s">
        <v>16</v>
      </c>
      <c r="BM4" s="25"/>
      <c r="BN4" s="36" t="s">
        <v>18</v>
      </c>
      <c r="BO4" s="37" t="s">
        <v>19</v>
      </c>
      <c r="BP4" s="2017" t="s">
        <v>20</v>
      </c>
      <c r="BQ4" s="2017"/>
      <c r="BR4" s="38" t="s">
        <v>21</v>
      </c>
      <c r="BS4" s="384" t="s">
        <v>6</v>
      </c>
      <c r="BT4" s="384" t="s">
        <v>16</v>
      </c>
      <c r="BU4" s="384"/>
      <c r="BV4" s="561"/>
      <c r="BW4" s="40" t="s">
        <v>7</v>
      </c>
      <c r="BX4" s="41"/>
      <c r="BY4" s="41"/>
      <c r="BZ4" s="41"/>
      <c r="CA4" s="41" t="s">
        <v>22</v>
      </c>
      <c r="CB4" s="41" t="s">
        <v>23</v>
      </c>
      <c r="CC4" s="42" t="s">
        <v>24</v>
      </c>
      <c r="CD4" s="385" t="s">
        <v>18</v>
      </c>
      <c r="CE4" s="37" t="s">
        <v>19</v>
      </c>
      <c r="CF4" s="43" t="s">
        <v>20</v>
      </c>
      <c r="CG4" s="1752"/>
      <c r="CH4" s="22"/>
      <c r="CI4" s="22"/>
      <c r="CJ4" s="379"/>
      <c r="CK4" s="384" t="s">
        <v>6</v>
      </c>
      <c r="CL4" s="557" t="s">
        <v>16</v>
      </c>
      <c r="CM4" s="384"/>
      <c r="CN4" s="384" t="s">
        <v>180</v>
      </c>
      <c r="CO4" s="1122">
        <f>CO3/24</f>
        <v>5.125</v>
      </c>
      <c r="CP4" s="1122">
        <f>CP3/24</f>
        <v>6</v>
      </c>
      <c r="CQ4" s="1143">
        <f>(CP4+CR4)/2</f>
        <v>6.5833333333333339</v>
      </c>
      <c r="CR4" s="1122">
        <f>CR3/24</f>
        <v>7.166666666666667</v>
      </c>
      <c r="CS4" s="1143">
        <f>(CR4+CT4)/2</f>
        <v>7.7083333333333339</v>
      </c>
      <c r="CT4" s="1122">
        <f>CT3/24</f>
        <v>8.25</v>
      </c>
      <c r="CU4" s="44" t="s">
        <v>18</v>
      </c>
      <c r="CV4" s="45" t="s">
        <v>19</v>
      </c>
      <c r="CW4" s="2023" t="s">
        <v>20</v>
      </c>
      <c r="CX4" s="2023"/>
      <c r="CY4" s="46" t="s">
        <v>21</v>
      </c>
      <c r="CZ4" s="384" t="s">
        <v>6</v>
      </c>
      <c r="DA4" s="384" t="s">
        <v>16</v>
      </c>
      <c r="DB4" s="384" t="s">
        <v>65</v>
      </c>
      <c r="DC4" s="47" t="s">
        <v>7</v>
      </c>
      <c r="DD4" s="48"/>
      <c r="DE4" s="48"/>
      <c r="DF4" s="48"/>
      <c r="DG4" s="48" t="s">
        <v>24</v>
      </c>
      <c r="DH4" s="45" t="s">
        <v>18</v>
      </c>
      <c r="DI4" s="45" t="s">
        <v>19</v>
      </c>
      <c r="DJ4" s="380"/>
      <c r="DK4" s="2023" t="s">
        <v>20</v>
      </c>
      <c r="DL4" s="2023"/>
      <c r="DM4" s="49" t="s">
        <v>21</v>
      </c>
      <c r="DN4" s="384" t="s">
        <v>6</v>
      </c>
      <c r="DO4" s="384" t="s">
        <v>16</v>
      </c>
      <c r="DP4" s="1122" t="s">
        <v>219</v>
      </c>
      <c r="DQ4" s="2030" t="s">
        <v>221</v>
      </c>
      <c r="DR4" s="2030"/>
      <c r="DS4" s="2030"/>
      <c r="DT4" s="2030"/>
      <c r="DU4" s="2030"/>
      <c r="DV4" s="562"/>
      <c r="DW4" s="562"/>
      <c r="DX4" s="2030" t="s">
        <v>220</v>
      </c>
      <c r="DY4" s="2030"/>
      <c r="DZ4" s="2030"/>
      <c r="EA4" s="2030"/>
      <c r="EB4" s="2030"/>
      <c r="EC4" s="2030"/>
      <c r="ED4" s="2030"/>
      <c r="EE4" s="50" t="s">
        <v>25</v>
      </c>
      <c r="EF4" s="51" t="s">
        <v>25</v>
      </c>
      <c r="EG4" s="52" t="s">
        <v>25</v>
      </c>
      <c r="EH4" s="381" t="s">
        <v>26</v>
      </c>
      <c r="EI4" s="23"/>
      <c r="EJ4" s="384"/>
      <c r="EK4" s="49" t="s">
        <v>27</v>
      </c>
      <c r="EL4" s="384" t="s">
        <v>28</v>
      </c>
      <c r="EM4" s="39" t="s">
        <v>28</v>
      </c>
      <c r="EN4" s="384"/>
      <c r="EO4" s="2007" t="s">
        <v>29</v>
      </c>
      <c r="EP4" s="384"/>
      <c r="EQ4" s="384"/>
      <c r="ER4" s="384"/>
    </row>
    <row r="5" spans="1:152" s="67" customFormat="1" ht="37.15" customHeight="1" thickTop="1" thickBot="1" x14ac:dyDescent="0.3">
      <c r="A5" s="2024"/>
      <c r="B5" s="53"/>
      <c r="C5" s="54" t="s">
        <v>30</v>
      </c>
      <c r="D5" s="55"/>
      <c r="E5" s="56" t="s">
        <v>31</v>
      </c>
      <c r="F5" s="56" t="s">
        <v>32</v>
      </c>
      <c r="G5" s="2011"/>
      <c r="H5" s="24"/>
      <c r="I5" s="57" t="s">
        <v>33</v>
      </c>
      <c r="J5" s="57" t="s">
        <v>34</v>
      </c>
      <c r="K5" s="57" t="s">
        <v>35</v>
      </c>
      <c r="L5" s="57" t="s">
        <v>36</v>
      </c>
      <c r="M5" s="58" t="s">
        <v>37</v>
      </c>
      <c r="N5" s="59" t="str">
        <f>U5</f>
        <v>Cleaning Type</v>
      </c>
      <c r="O5" s="60" t="e">
        <f>#REF!</f>
        <v>#REF!</v>
      </c>
      <c r="P5" s="411" t="s">
        <v>33</v>
      </c>
      <c r="Q5" s="402" t="s">
        <v>34</v>
      </c>
      <c r="R5" s="403" t="s">
        <v>38</v>
      </c>
      <c r="S5" s="1149" t="s">
        <v>36</v>
      </c>
      <c r="T5" s="404" t="s">
        <v>37</v>
      </c>
      <c r="U5" s="405" t="s">
        <v>193</v>
      </c>
      <c r="V5" s="59"/>
      <c r="W5" s="61" t="s">
        <v>33</v>
      </c>
      <c r="X5" s="61" t="s">
        <v>34</v>
      </c>
      <c r="Y5" s="61" t="s">
        <v>38</v>
      </c>
      <c r="Z5" s="61" t="s">
        <v>36</v>
      </c>
      <c r="AA5" s="62" t="s">
        <v>37</v>
      </c>
      <c r="AB5" s="413" t="str">
        <f>N5</f>
        <v>Cleaning Type</v>
      </c>
      <c r="AC5" s="61" t="s">
        <v>33</v>
      </c>
      <c r="AD5" s="61" t="s">
        <v>34</v>
      </c>
      <c r="AE5" s="61" t="s">
        <v>38</v>
      </c>
      <c r="AF5" s="61" t="s">
        <v>36</v>
      </c>
      <c r="AG5" s="747" t="s">
        <v>37</v>
      </c>
      <c r="AH5" s="413" t="str">
        <f>AB5</f>
        <v>Cleaning Type</v>
      </c>
      <c r="AI5" s="515" t="s">
        <v>33</v>
      </c>
      <c r="AJ5" s="515" t="s">
        <v>34</v>
      </c>
      <c r="AK5" s="515" t="s">
        <v>38</v>
      </c>
      <c r="AL5" s="515" t="s">
        <v>36</v>
      </c>
      <c r="AM5" s="516" t="s">
        <v>133</v>
      </c>
      <c r="AN5" s="516" t="s">
        <v>134</v>
      </c>
      <c r="AO5" s="413" t="s">
        <v>160</v>
      </c>
      <c r="AP5" s="413" t="s">
        <v>29</v>
      </c>
      <c r="AQ5" s="63" t="s">
        <v>39</v>
      </c>
      <c r="AR5" s="64" t="s">
        <v>40</v>
      </c>
      <c r="AS5" s="65" t="s">
        <v>41</v>
      </c>
      <c r="AT5" s="64" t="s">
        <v>42</v>
      </c>
      <c r="AU5" s="501" t="s">
        <v>43</v>
      </c>
      <c r="AV5" s="66" t="s">
        <v>44</v>
      </c>
      <c r="AX5" s="68"/>
      <c r="AY5" s="371" t="s">
        <v>30</v>
      </c>
      <c r="AZ5" s="372" t="s">
        <v>30</v>
      </c>
      <c r="BA5" s="800" t="s">
        <v>45</v>
      </c>
      <c r="BB5" s="373" t="s">
        <v>31</v>
      </c>
      <c r="BC5" s="69"/>
      <c r="BD5" s="70"/>
      <c r="BE5" s="71"/>
      <c r="BF5" s="71"/>
      <c r="BG5" s="71"/>
      <c r="BH5" s="72" t="s">
        <v>46</v>
      </c>
      <c r="BI5" s="72" t="s">
        <v>47</v>
      </c>
      <c r="BJ5" s="73" t="s">
        <v>48</v>
      </c>
      <c r="BK5" s="797" t="s">
        <v>30</v>
      </c>
      <c r="BL5" s="799" t="s">
        <v>30</v>
      </c>
      <c r="BM5" s="69"/>
      <c r="BN5" s="74" t="s">
        <v>31</v>
      </c>
      <c r="BO5" s="72" t="s">
        <v>49</v>
      </c>
      <c r="BP5" s="72" t="s">
        <v>46</v>
      </c>
      <c r="BQ5" s="72" t="s">
        <v>47</v>
      </c>
      <c r="BR5" s="75" t="s">
        <v>48</v>
      </c>
      <c r="BS5" s="76" t="s">
        <v>30</v>
      </c>
      <c r="BT5" s="76" t="s">
        <v>30</v>
      </c>
      <c r="BU5" s="76"/>
      <c r="BV5" s="77" t="s">
        <v>50</v>
      </c>
      <c r="BW5" s="78" t="s">
        <v>31</v>
      </c>
      <c r="BX5" s="79" t="s">
        <v>116</v>
      </c>
      <c r="BY5" s="79" t="s">
        <v>180</v>
      </c>
      <c r="BZ5" s="79" t="s">
        <v>207</v>
      </c>
      <c r="CA5" s="79" t="str">
        <f>BW5</f>
        <v>BBLS</v>
      </c>
      <c r="CB5" s="79" t="str">
        <f>BW5</f>
        <v>BBLS</v>
      </c>
      <c r="CC5" s="80" t="s">
        <v>49</v>
      </c>
      <c r="CD5" s="81" t="s">
        <v>31</v>
      </c>
      <c r="CE5" s="72" t="s">
        <v>49</v>
      </c>
      <c r="CF5" s="72" t="s">
        <v>46</v>
      </c>
      <c r="CG5" s="1753" t="s">
        <v>161</v>
      </c>
      <c r="CH5" s="72" t="s">
        <v>165</v>
      </c>
      <c r="CI5" s="72" t="s">
        <v>180</v>
      </c>
      <c r="CJ5" s="72" t="s">
        <v>47</v>
      </c>
      <c r="CK5" s="76" t="s">
        <v>30</v>
      </c>
      <c r="CL5" s="558" t="s">
        <v>30</v>
      </c>
      <c r="CM5" s="76" t="s">
        <v>119</v>
      </c>
      <c r="CN5" s="76" t="s">
        <v>122</v>
      </c>
      <c r="CO5" s="76" t="s">
        <v>179</v>
      </c>
      <c r="CP5" s="76" t="s">
        <v>159</v>
      </c>
      <c r="CQ5" s="76" t="s">
        <v>161</v>
      </c>
      <c r="CR5" s="76" t="s">
        <v>165</v>
      </c>
      <c r="CS5" s="76" t="s">
        <v>180</v>
      </c>
      <c r="CT5" s="76" t="s">
        <v>184</v>
      </c>
      <c r="CU5" s="82" t="s">
        <v>31</v>
      </c>
      <c r="CV5" s="72" t="s">
        <v>49</v>
      </c>
      <c r="CW5" s="72" t="s">
        <v>46</v>
      </c>
      <c r="CX5" s="72" t="s">
        <v>47</v>
      </c>
      <c r="CY5" s="83" t="s">
        <v>48</v>
      </c>
      <c r="CZ5" s="76" t="s">
        <v>30</v>
      </c>
      <c r="DA5" s="76" t="s">
        <v>30</v>
      </c>
      <c r="DB5" s="76" t="s">
        <v>123</v>
      </c>
      <c r="DC5" s="82" t="s">
        <v>31</v>
      </c>
      <c r="DD5" s="79" t="s">
        <v>116</v>
      </c>
      <c r="DE5" s="79" t="s">
        <v>180</v>
      </c>
      <c r="DF5" s="79" t="s">
        <v>207</v>
      </c>
      <c r="DG5" s="72" t="s">
        <v>49</v>
      </c>
      <c r="DH5" s="82" t="s">
        <v>31</v>
      </c>
      <c r="DI5" s="72" t="s">
        <v>49</v>
      </c>
      <c r="DJ5" s="72" t="s">
        <v>51</v>
      </c>
      <c r="DK5" s="72" t="s">
        <v>46</v>
      </c>
      <c r="DL5" s="72" t="s">
        <v>47</v>
      </c>
      <c r="DM5" s="84" t="s">
        <v>48</v>
      </c>
      <c r="DN5" s="76" t="s">
        <v>30</v>
      </c>
      <c r="DO5" s="76" t="s">
        <v>30</v>
      </c>
      <c r="DP5" s="1436" t="s">
        <v>162</v>
      </c>
      <c r="DQ5" s="72" t="s">
        <v>52</v>
      </c>
      <c r="DR5" s="85" t="s">
        <v>53</v>
      </c>
      <c r="DS5" s="72" t="s">
        <v>54</v>
      </c>
      <c r="DT5" s="72" t="s">
        <v>55</v>
      </c>
      <c r="DU5" s="72" t="s">
        <v>56</v>
      </c>
      <c r="DV5" s="72" t="s">
        <v>187</v>
      </c>
      <c r="DW5" s="72"/>
      <c r="DX5" s="72" t="s">
        <v>57</v>
      </c>
      <c r="DY5" s="86" t="s">
        <v>58</v>
      </c>
      <c r="DZ5" s="72" t="s">
        <v>52</v>
      </c>
      <c r="EA5" s="85" t="s">
        <v>53</v>
      </c>
      <c r="EB5" s="87" t="s">
        <v>54</v>
      </c>
      <c r="EC5" s="87" t="s">
        <v>55</v>
      </c>
      <c r="ED5" s="87" t="s">
        <v>56</v>
      </c>
      <c r="EE5" s="88" t="s">
        <v>59</v>
      </c>
      <c r="EF5" s="89" t="s">
        <v>60</v>
      </c>
      <c r="EG5" s="90" t="s">
        <v>61</v>
      </c>
      <c r="EH5" s="91" t="s">
        <v>61</v>
      </c>
      <c r="EI5" s="92"/>
      <c r="EJ5" s="386" t="s">
        <v>163</v>
      </c>
      <c r="EK5" s="375" t="s">
        <v>62</v>
      </c>
      <c r="EL5" s="91" t="s">
        <v>63</v>
      </c>
      <c r="EM5" s="92" t="s">
        <v>61</v>
      </c>
      <c r="EN5" s="76" t="s">
        <v>64</v>
      </c>
      <c r="EO5" s="2008"/>
      <c r="EP5" s="76"/>
      <c r="EQ5" s="76"/>
      <c r="ER5" s="76"/>
    </row>
    <row r="6" spans="1:152" ht="15" customHeight="1" thickTop="1" thickBot="1" x14ac:dyDescent="0.3">
      <c r="A6" s="808"/>
      <c r="B6" s="1"/>
      <c r="C6" s="93"/>
      <c r="D6" s="94"/>
      <c r="E6" s="95"/>
      <c r="F6" s="95"/>
      <c r="G6" s="96"/>
      <c r="H6" s="1"/>
      <c r="I6" s="97"/>
      <c r="J6" s="97"/>
      <c r="K6" s="98"/>
      <c r="L6" s="99"/>
      <c r="M6" s="99"/>
      <c r="N6" s="100"/>
      <c r="O6" s="98"/>
      <c r="P6" s="406"/>
      <c r="Q6" s="406"/>
      <c r="R6" s="407"/>
      <c r="S6" s="1150"/>
      <c r="T6" s="408"/>
      <c r="U6" s="407"/>
      <c r="V6" s="103"/>
      <c r="W6" s="98"/>
      <c r="X6" s="98"/>
      <c r="Y6" s="98"/>
      <c r="Z6" s="101"/>
      <c r="AA6" s="102"/>
      <c r="AB6" s="150"/>
      <c r="AC6" s="104"/>
      <c r="AD6" s="104"/>
      <c r="AE6" s="98"/>
      <c r="AF6" s="101"/>
      <c r="AG6" s="739"/>
      <c r="AH6" s="150"/>
      <c r="AI6" s="150"/>
      <c r="AJ6" s="150"/>
      <c r="AK6" s="150"/>
      <c r="AL6" s="150"/>
      <c r="AM6" s="150"/>
      <c r="AN6" s="150"/>
      <c r="AO6" s="150"/>
      <c r="AP6" s="150"/>
      <c r="AQ6" s="106"/>
      <c r="AR6" s="107"/>
      <c r="AS6" s="105"/>
      <c r="AT6" s="108"/>
      <c r="AU6" s="498"/>
      <c r="AV6" s="502"/>
      <c r="AW6" s="109"/>
      <c r="AX6" s="109"/>
      <c r="AY6" s="110"/>
      <c r="AZ6" s="111"/>
      <c r="BA6" s="112"/>
      <c r="BB6" s="112"/>
      <c r="BC6" s="8"/>
      <c r="BD6" s="113"/>
      <c r="BE6" s="114"/>
      <c r="BF6" s="114"/>
      <c r="BG6" s="115"/>
      <c r="BH6" s="116"/>
      <c r="BI6" s="116"/>
      <c r="BJ6" s="117"/>
      <c r="BK6" s="118"/>
      <c r="BL6" s="118"/>
      <c r="BM6" s="118"/>
      <c r="BN6" s="119"/>
      <c r="BO6" s="120"/>
      <c r="BP6" s="121"/>
      <c r="BQ6" s="121"/>
      <c r="BR6" s="122"/>
      <c r="BS6" s="118"/>
      <c r="BT6" s="118"/>
      <c r="BU6" s="123"/>
      <c r="BV6" s="164"/>
      <c r="BW6" s="149"/>
      <c r="BX6" s="149"/>
      <c r="BY6" s="149"/>
      <c r="BZ6" s="149"/>
      <c r="CA6" s="124"/>
      <c r="CB6" s="124"/>
      <c r="CC6" s="125"/>
      <c r="CD6" s="126"/>
      <c r="CE6" s="115"/>
      <c r="CF6" s="127"/>
      <c r="CG6" s="1754"/>
      <c r="CH6" s="127"/>
      <c r="CI6" s="127"/>
      <c r="CJ6" s="127"/>
      <c r="CK6" s="155"/>
      <c r="CL6" s="398"/>
      <c r="CM6" s="128"/>
      <c r="CN6" s="128"/>
      <c r="CO6" s="128"/>
      <c r="CP6" s="128"/>
      <c r="CQ6" s="128"/>
      <c r="CR6" s="128"/>
      <c r="CS6" s="128"/>
      <c r="CT6" s="128"/>
      <c r="CU6" s="944"/>
      <c r="CV6" s="129"/>
      <c r="CW6" s="121"/>
      <c r="CX6" s="130"/>
      <c r="CY6" s="131"/>
      <c r="CZ6" s="128"/>
      <c r="DA6" s="128"/>
      <c r="DB6" s="128"/>
      <c r="DC6" s="132"/>
      <c r="DD6" s="1820"/>
      <c r="DE6" s="1820"/>
      <c r="DF6" s="1820"/>
      <c r="DG6" s="133"/>
      <c r="DH6" s="114"/>
      <c r="DI6" s="157"/>
      <c r="DJ6" s="158"/>
      <c r="DK6" s="158"/>
      <c r="DL6" s="116"/>
      <c r="DM6" s="134"/>
      <c r="DN6" s="128"/>
      <c r="DO6" s="128"/>
      <c r="DP6" s="1437"/>
      <c r="DQ6" s="135"/>
      <c r="DR6" s="135"/>
      <c r="DS6" s="136"/>
      <c r="DT6" s="136"/>
      <c r="DU6" s="137"/>
      <c r="DV6" s="563"/>
      <c r="DW6" s="563"/>
      <c r="DX6" s="138"/>
      <c r="DY6" s="139"/>
      <c r="DZ6" s="140"/>
      <c r="EA6" s="141"/>
      <c r="EB6" s="469"/>
      <c r="EC6" s="469"/>
      <c r="ED6" s="469"/>
      <c r="EE6" s="488"/>
      <c r="EF6" s="489"/>
      <c r="EG6" s="143"/>
      <c r="EH6" s="163"/>
      <c r="EI6" s="145"/>
      <c r="EJ6" s="165"/>
      <c r="EK6" s="376"/>
      <c r="EL6" s="146"/>
      <c r="EM6" s="147"/>
      <c r="EN6" s="144"/>
      <c r="EO6" s="148"/>
    </row>
    <row r="7" spans="1:152" ht="15" customHeight="1" thickTop="1" thickBot="1" x14ac:dyDescent="0.3">
      <c r="A7" s="808"/>
      <c r="B7" s="421"/>
      <c r="C7" s="422"/>
      <c r="D7" s="423"/>
      <c r="E7" s="424"/>
      <c r="F7" s="424"/>
      <c r="G7" s="425"/>
      <c r="H7" s="421"/>
      <c r="I7" s="426"/>
      <c r="J7" s="426"/>
      <c r="K7" s="427"/>
      <c r="L7" s="428"/>
      <c r="M7" s="428"/>
      <c r="N7" s="427"/>
      <c r="O7" s="427"/>
      <c r="P7" s="429"/>
      <c r="Q7" s="429"/>
      <c r="R7" s="430"/>
      <c r="S7" s="1151"/>
      <c r="T7" s="431"/>
      <c r="U7" s="430"/>
      <c r="V7" s="432"/>
      <c r="W7" s="427"/>
      <c r="X7" s="427"/>
      <c r="Y7" s="427"/>
      <c r="Z7" s="433"/>
      <c r="AA7" s="434"/>
      <c r="AB7" s="435"/>
      <c r="AC7" s="436"/>
      <c r="AD7" s="436"/>
      <c r="AE7" s="427"/>
      <c r="AF7" s="433"/>
      <c r="AG7" s="739"/>
      <c r="AH7" s="435"/>
      <c r="AI7" s="435"/>
      <c r="AJ7" s="435"/>
      <c r="AK7" s="435"/>
      <c r="AL7" s="435"/>
      <c r="AM7" s="435"/>
      <c r="AN7" s="435"/>
      <c r="AO7" s="435"/>
      <c r="AP7" s="435"/>
      <c r="AQ7" s="437"/>
      <c r="AR7" s="438"/>
      <c r="AS7" s="417"/>
      <c r="AT7" s="439"/>
      <c r="AU7" s="499"/>
      <c r="AV7" s="500"/>
      <c r="AW7" s="440"/>
      <c r="AX7" s="440"/>
      <c r="AY7" s="441"/>
      <c r="AZ7" s="442"/>
      <c r="BA7" s="443"/>
      <c r="BB7" s="443"/>
      <c r="BC7" s="444"/>
      <c r="BD7" s="445"/>
      <c r="BE7" s="446"/>
      <c r="BF7" s="446"/>
      <c r="BG7" s="447"/>
      <c r="BH7" s="448"/>
      <c r="BI7" s="448"/>
      <c r="BJ7" s="518"/>
      <c r="BK7" s="450"/>
      <c r="BL7" s="450"/>
      <c r="BM7" s="451"/>
      <c r="BN7" s="452"/>
      <c r="BO7" s="453"/>
      <c r="BP7" s="454"/>
      <c r="BQ7" s="454"/>
      <c r="BR7" s="455"/>
      <c r="BS7" s="451"/>
      <c r="BT7" s="451"/>
      <c r="BU7" s="491"/>
      <c r="BV7" s="492"/>
      <c r="BW7" s="417"/>
      <c r="BX7" s="417"/>
      <c r="BY7" s="417"/>
      <c r="BZ7" s="417"/>
      <c r="CA7" s="456"/>
      <c r="CB7" s="456"/>
      <c r="CC7" s="416"/>
      <c r="CD7" s="457"/>
      <c r="CE7" s="419"/>
      <c r="CF7" s="420"/>
      <c r="CG7" s="1755"/>
      <c r="CH7" s="420"/>
      <c r="CI7" s="420"/>
      <c r="CJ7" s="420"/>
      <c r="CK7" s="491"/>
      <c r="CL7" s="559"/>
      <c r="CM7" s="1123"/>
      <c r="CU7" s="945"/>
      <c r="CV7" s="481"/>
      <c r="CW7" s="483"/>
      <c r="CX7" s="485"/>
      <c r="CY7" s="486"/>
      <c r="CZ7" s="484"/>
      <c r="DA7" s="484"/>
      <c r="DB7" s="484"/>
      <c r="DC7" s="460"/>
      <c r="DD7" s="1821"/>
      <c r="DE7" s="1821"/>
      <c r="DF7" s="1821"/>
      <c r="DG7" s="461"/>
      <c r="DH7" s="480"/>
      <c r="DI7" s="481"/>
      <c r="DJ7" s="482"/>
      <c r="DK7" s="482"/>
      <c r="DL7" s="482"/>
      <c r="DM7" s="487"/>
      <c r="DN7" s="459"/>
      <c r="DO7" s="459"/>
      <c r="DP7" s="1438"/>
      <c r="DQ7" s="462"/>
      <c r="DR7" s="462"/>
      <c r="DS7" s="463"/>
      <c r="DT7" s="463"/>
      <c r="DU7" s="464"/>
      <c r="DV7" s="564"/>
      <c r="DW7" s="564"/>
      <c r="DX7" s="465"/>
      <c r="DY7" s="466"/>
      <c r="DZ7" s="467"/>
      <c r="EA7" s="468"/>
      <c r="EB7" s="469">
        <v>66</v>
      </c>
      <c r="EC7" s="469">
        <v>0</v>
      </c>
      <c r="ED7" s="469"/>
      <c r="EE7" s="470"/>
      <c r="EF7" s="471"/>
      <c r="EG7" s="472"/>
      <c r="EH7" s="473"/>
      <c r="EI7" s="474"/>
      <c r="EJ7" s="166"/>
      <c r="EK7" s="475"/>
      <c r="EL7" s="476"/>
      <c r="EM7" s="477"/>
      <c r="EN7" s="478"/>
      <c r="EO7" s="479"/>
    </row>
    <row r="8" spans="1:152" ht="15" customHeight="1" thickTop="1" thickBot="1" x14ac:dyDescent="0.3">
      <c r="A8" s="808">
        <v>45536</v>
      </c>
      <c r="B8" s="421"/>
      <c r="C8" s="422"/>
      <c r="D8" s="423">
        <v>39550</v>
      </c>
      <c r="E8" s="424">
        <v>0</v>
      </c>
      <c r="F8" s="424"/>
      <c r="G8" s="425">
        <f t="shared" ref="G8:G37" si="0">E8/60/24*42</f>
        <v>0</v>
      </c>
      <c r="H8" s="421"/>
      <c r="I8" s="426">
        <v>0</v>
      </c>
      <c r="J8" s="426">
        <v>0</v>
      </c>
      <c r="K8" s="427">
        <f t="shared" ref="K8:K37" si="1">IF(10 = "bypass", 0, I8-J8)</f>
        <v>0</v>
      </c>
      <c r="L8" s="428" t="e">
        <f>IF(OR(N8=0,N8="n"),#REF!+ 1,1)</f>
        <v>#REF!</v>
      </c>
      <c r="M8" s="428">
        <v>0</v>
      </c>
      <c r="N8" s="427">
        <v>0</v>
      </c>
      <c r="O8" s="427">
        <v>0</v>
      </c>
      <c r="P8" s="429">
        <v>45</v>
      </c>
      <c r="Q8" s="429">
        <v>45</v>
      </c>
      <c r="R8" s="430">
        <f t="shared" ref="R8:R37" si="2">IF(Q8="bypass",0,P8-Q8)</f>
        <v>0</v>
      </c>
      <c r="S8" s="1151">
        <v>526</v>
      </c>
      <c r="T8" s="431">
        <v>0</v>
      </c>
      <c r="U8" s="430">
        <v>0</v>
      </c>
      <c r="V8" s="432"/>
      <c r="W8" s="427">
        <v>44</v>
      </c>
      <c r="X8" s="427">
        <v>43</v>
      </c>
      <c r="Y8" s="427">
        <f t="shared" ref="Y8:Y37" si="3">IF(X8=0," ",W8-X8)</f>
        <v>1</v>
      </c>
      <c r="Z8" s="546">
        <v>46</v>
      </c>
      <c r="AA8" s="434">
        <v>0</v>
      </c>
      <c r="AB8" s="435">
        <v>0</v>
      </c>
      <c r="AC8" s="436">
        <v>46</v>
      </c>
      <c r="AD8" s="436">
        <v>45</v>
      </c>
      <c r="AE8" s="427">
        <f t="shared" ref="AE8:AE37" si="4">IF(AD8=0," ",IF(TRIM(AC8)="off","1P bypass", AC8-AD8))</f>
        <v>1</v>
      </c>
      <c r="AF8" s="433">
        <v>7</v>
      </c>
      <c r="AG8" s="739">
        <v>0</v>
      </c>
      <c r="AH8" s="435">
        <v>0</v>
      </c>
      <c r="AI8" s="435"/>
      <c r="AJ8" s="435"/>
      <c r="AK8" s="435"/>
      <c r="AL8" s="435"/>
      <c r="AM8" s="435"/>
      <c r="AN8" s="435"/>
      <c r="AO8" s="435"/>
      <c r="AP8" s="435"/>
      <c r="AQ8" s="437">
        <v>4.833333333333333</v>
      </c>
      <c r="AR8" s="438">
        <v>249</v>
      </c>
      <c r="AS8" s="417">
        <v>0</v>
      </c>
      <c r="AT8" s="439">
        <v>0</v>
      </c>
      <c r="AU8" s="499">
        <f t="shared" ref="AU8:AU37" si="5">AR8 + AT8</f>
        <v>249</v>
      </c>
      <c r="AV8" s="500" t="e">
        <f>AU8-#REF!</f>
        <v>#REF!</v>
      </c>
      <c r="AW8" s="440"/>
      <c r="AX8" s="440"/>
      <c r="AY8" s="441">
        <v>1300</v>
      </c>
      <c r="AZ8" s="442">
        <v>0</v>
      </c>
      <c r="BA8" s="443">
        <v>204</v>
      </c>
      <c r="BB8" s="443">
        <v>74</v>
      </c>
      <c r="BC8" s="444"/>
      <c r="BD8" s="445">
        <v>61088</v>
      </c>
      <c r="BE8" s="446">
        <v>45</v>
      </c>
      <c r="BF8" s="446"/>
      <c r="BG8" s="447">
        <v>0.96</v>
      </c>
      <c r="BH8" s="448">
        <f t="shared" ref="BH8:BH37" si="6">BE8-(BE8*BG8)</f>
        <v>1.8000000000000043</v>
      </c>
      <c r="BI8" s="448">
        <f t="shared" ref="BI8:BI37" si="7">BE8*BG8</f>
        <v>43.199999999999996</v>
      </c>
      <c r="BJ8" s="449"/>
      <c r="BK8" s="450">
        <v>170</v>
      </c>
      <c r="BL8" s="450">
        <v>42</v>
      </c>
      <c r="BM8" s="451"/>
      <c r="BN8" s="452">
        <v>0</v>
      </c>
      <c r="BO8" s="453">
        <v>0.8</v>
      </c>
      <c r="BP8" s="454">
        <f t="shared" ref="BP8:BP33" si="8">BN8-(BN8*BO8)</f>
        <v>0</v>
      </c>
      <c r="BQ8" s="454">
        <f t="shared" ref="BQ8:BQ33" si="9">BN8*BO8</f>
        <v>0</v>
      </c>
      <c r="BR8" s="455"/>
      <c r="BS8" s="451">
        <v>60</v>
      </c>
      <c r="BT8" s="451">
        <v>70</v>
      </c>
      <c r="BU8" s="491"/>
      <c r="BV8" s="492"/>
      <c r="BW8" s="417">
        <v>9.4</v>
      </c>
      <c r="BX8" s="417"/>
      <c r="BY8" s="417"/>
      <c r="BZ8" s="417"/>
      <c r="CA8" s="456">
        <f t="shared" ref="CA8:CA33" si="10">BW8-CB8</f>
        <v>0</v>
      </c>
      <c r="CB8" s="456">
        <f t="shared" ref="CB8:CB33" si="11">BW8</f>
        <v>9.4</v>
      </c>
      <c r="CC8" s="416">
        <v>0.43</v>
      </c>
      <c r="CD8" s="457">
        <f t="shared" ref="CD8:CD33" si="12">CB8*(1-CC8)</f>
        <v>5.3580000000000005</v>
      </c>
      <c r="CE8" s="419">
        <v>0</v>
      </c>
      <c r="CF8" s="420">
        <f t="shared" ref="CF8:CF19" si="13">CD8</f>
        <v>5.3580000000000005</v>
      </c>
      <c r="CG8" s="1755"/>
      <c r="CH8" s="420"/>
      <c r="CI8" s="420"/>
      <c r="CJ8" s="420">
        <v>0</v>
      </c>
      <c r="CK8" s="491">
        <v>80</v>
      </c>
      <c r="CL8" s="559">
        <v>40</v>
      </c>
      <c r="CM8" s="1123">
        <v>0</v>
      </c>
      <c r="CN8" s="384">
        <v>0</v>
      </c>
      <c r="CO8" s="384"/>
      <c r="CP8" s="384"/>
      <c r="CQ8" s="384"/>
      <c r="CR8" s="384"/>
      <c r="CS8" s="384"/>
      <c r="CT8" s="384"/>
      <c r="CU8" s="945">
        <f t="shared" ref="CU8:CU37" si="14">CM8-DC8</f>
        <v>0</v>
      </c>
      <c r="CV8" s="481">
        <v>1</v>
      </c>
      <c r="CW8" s="483">
        <f t="shared" ref="CW8:CW33" si="15">CU8-(CU8*CV8)</f>
        <v>0</v>
      </c>
      <c r="CX8" s="485">
        <f t="shared" ref="CX8:CX33" si="16">CU8*CV8</f>
        <v>0</v>
      </c>
      <c r="CY8" s="486"/>
      <c r="CZ8" s="484">
        <v>86</v>
      </c>
      <c r="DA8" s="418">
        <v>58</v>
      </c>
      <c r="DB8" s="153">
        <v>0</v>
      </c>
      <c r="DC8" s="460">
        <v>0</v>
      </c>
      <c r="DD8" s="1821"/>
      <c r="DE8" s="1821"/>
      <c r="DF8" s="1821"/>
      <c r="DG8" s="461">
        <v>0.43</v>
      </c>
      <c r="DH8" s="480">
        <f t="shared" ref="DH8:DH37" si="17">DC8</f>
        <v>0</v>
      </c>
      <c r="DI8" s="481">
        <v>0.56999999999999995</v>
      </c>
      <c r="DJ8" s="482"/>
      <c r="DK8" s="482">
        <f t="shared" ref="DK8:DK37" si="18">(DH8-(DH8*DI8))*(1-DG8)</f>
        <v>0</v>
      </c>
      <c r="DL8" s="482">
        <f t="shared" ref="DL8:DL33" si="19">DH8*DI8</f>
        <v>0</v>
      </c>
      <c r="DM8" s="487"/>
      <c r="DN8" s="484">
        <v>0</v>
      </c>
      <c r="DO8" s="484">
        <v>75</v>
      </c>
      <c r="DP8" s="1439">
        <v>0</v>
      </c>
      <c r="DQ8" s="462"/>
      <c r="DR8" s="462"/>
      <c r="DS8" s="463">
        <f t="shared" ref="DS8:DS33" si="20">(DQ8*12+DR8)*2.75397222</f>
        <v>0</v>
      </c>
      <c r="DT8" s="463" t="e">
        <f>IF(DS8-#REF!&lt;0,0,IF(SUM(DQ8:DR8)&gt;0,DS8-#REF!,0))</f>
        <v>#REF!</v>
      </c>
      <c r="DU8" s="464">
        <f>IF(DS8=0,0,IF(DS8-#REF!&lt;0,DS8-#REF!,0))</f>
        <v>0</v>
      </c>
      <c r="DV8" s="564"/>
      <c r="DW8" s="564"/>
      <c r="DX8" s="465">
        <v>2</v>
      </c>
      <c r="DY8" s="466"/>
      <c r="DZ8" s="467">
        <v>2</v>
      </c>
      <c r="EA8" s="468">
        <v>0</v>
      </c>
      <c r="EB8" s="469">
        <f t="shared" ref="EB8:EB33" si="21">(DZ8*12+EA8)*2.75397222</f>
        <v>66.095333280000006</v>
      </c>
      <c r="EC8" s="142">
        <f t="shared" ref="EC8:EC35" si="22">IF(EB8-EB7&lt;0,0,IF(SUM(DZ8:EA8)&gt;0,EB8-EB7,0))</f>
        <v>9.5333280000005516E-2</v>
      </c>
      <c r="ED8" s="469">
        <f>IF(EB8=0,0,IF(EB8-EB6&lt;0,(EB8-EB6),0))</f>
        <v>0</v>
      </c>
      <c r="EE8" s="142">
        <f t="shared" ref="EE8" si="23">IF(ED8-ED7&lt;0,0,IF(SUM(EB8:EC8)&gt;0,ED8-ED7,0))</f>
        <v>0</v>
      </c>
      <c r="EF8" s="489">
        <f t="shared" ref="EF8:EF37" si="24">BH8+BP8+CF8+CW8+DK8</f>
        <v>7.1580000000000048</v>
      </c>
      <c r="EG8" s="490">
        <f>EE8/EF8</f>
        <v>0</v>
      </c>
      <c r="EH8" s="505">
        <f>SUM(EE$8:EE8)/SUM(EF8:EF$8)</f>
        <v>0</v>
      </c>
      <c r="EI8" s="474"/>
      <c r="EJ8" s="166" t="e">
        <f t="shared" ref="EJ8:EJ37" si="25">EK8+AV8</f>
        <v>#REF!</v>
      </c>
      <c r="EK8" s="475">
        <f t="shared" ref="EK8:EK37" si="26">E8+BB8</f>
        <v>74</v>
      </c>
      <c r="EL8" s="476">
        <f t="shared" ref="EL8:EL37" si="27">BI8+BQ8+CJ8+CX8+DL8</f>
        <v>43.199999999999996</v>
      </c>
      <c r="EM8" s="477" t="e">
        <f t="shared" ref="EM8:EM33" si="28">IF(EL8=0,0,EJ8/EL8)</f>
        <v>#REF!</v>
      </c>
      <c r="EN8" s="478">
        <f>SUM(EK$7:EK8)/SUM(EL$7:EL8)</f>
        <v>1.7129629629629632</v>
      </c>
      <c r="EO8" s="479"/>
    </row>
    <row r="9" spans="1:152" ht="15" customHeight="1" thickTop="1" thickBot="1" x14ac:dyDescent="0.3">
      <c r="A9" s="808">
        <v>45537</v>
      </c>
      <c r="B9" s="421"/>
      <c r="C9" s="422"/>
      <c r="D9" s="423">
        <f t="shared" ref="D9:D37" si="29">D8</f>
        <v>39550</v>
      </c>
      <c r="E9" s="424">
        <f t="shared" ref="E9:E37" si="30">IF(D9=0,0,D9-D8)</f>
        <v>0</v>
      </c>
      <c r="F9" s="424"/>
      <c r="G9" s="425">
        <f t="shared" si="0"/>
        <v>0</v>
      </c>
      <c r="H9" s="421"/>
      <c r="I9" s="426">
        <v>0</v>
      </c>
      <c r="J9" s="426">
        <v>0</v>
      </c>
      <c r="K9" s="427">
        <f t="shared" si="1"/>
        <v>0</v>
      </c>
      <c r="L9" s="428" t="e">
        <f t="shared" ref="L9:L37" si="31">IF(OR(N9=0,N9="n"), L8+1,1)</f>
        <v>#REF!</v>
      </c>
      <c r="M9" s="428">
        <v>0</v>
      </c>
      <c r="N9" s="427">
        <v>0</v>
      </c>
      <c r="O9" s="427">
        <v>0</v>
      </c>
      <c r="P9" s="429">
        <v>46</v>
      </c>
      <c r="Q9" s="429">
        <v>46</v>
      </c>
      <c r="R9" s="430">
        <f t="shared" si="2"/>
        <v>0</v>
      </c>
      <c r="S9" s="1151">
        <f t="shared" ref="S9:S37" si="32">IF(P9=0,S8,IF(U8&lt;&gt;0,1,S8+1))</f>
        <v>527</v>
      </c>
      <c r="T9" s="431">
        <v>0</v>
      </c>
      <c r="U9" s="430">
        <v>0</v>
      </c>
      <c r="V9" s="432"/>
      <c r="W9" s="427">
        <v>44</v>
      </c>
      <c r="X9" s="427">
        <v>44</v>
      </c>
      <c r="Y9" s="427">
        <f t="shared" si="3"/>
        <v>0</v>
      </c>
      <c r="Z9" s="433">
        <f t="shared" ref="Z9:Z37" si="33">IF(W9=0,Z8,IF(AB8&lt;&gt;0,1,Z8+1))</f>
        <v>47</v>
      </c>
      <c r="AA9" s="434">
        <v>0</v>
      </c>
      <c r="AB9" s="435">
        <v>0</v>
      </c>
      <c r="AC9" s="436">
        <v>44</v>
      </c>
      <c r="AD9" s="436">
        <v>44</v>
      </c>
      <c r="AE9" s="427">
        <f t="shared" si="4"/>
        <v>0</v>
      </c>
      <c r="AF9" s="433">
        <f t="shared" ref="AF9:AF37" si="34">IF(AC9=0,AF8,IF(AH8&lt;&gt;0,1,AF8+1))</f>
        <v>8</v>
      </c>
      <c r="AG9" s="739">
        <v>0</v>
      </c>
      <c r="AH9" s="435">
        <v>0</v>
      </c>
      <c r="AI9" s="435"/>
      <c r="AJ9" s="435"/>
      <c r="AK9" s="435"/>
      <c r="AL9" s="435"/>
      <c r="AM9" s="435"/>
      <c r="AN9" s="435"/>
      <c r="AO9" s="435"/>
      <c r="AP9" s="435"/>
      <c r="AQ9" s="437">
        <v>4.5</v>
      </c>
      <c r="AR9" s="438">
        <v>175</v>
      </c>
      <c r="AS9" s="417">
        <v>0</v>
      </c>
      <c r="AT9" s="439">
        <v>0</v>
      </c>
      <c r="AU9" s="499">
        <f t="shared" si="5"/>
        <v>175</v>
      </c>
      <c r="AV9" s="500">
        <f t="shared" ref="AV9:AV37" si="35">AU9-AU8</f>
        <v>-74</v>
      </c>
      <c r="AW9" s="440"/>
      <c r="AX9" s="440"/>
      <c r="AY9" s="441">
        <v>1250</v>
      </c>
      <c r="AZ9" s="442">
        <v>0</v>
      </c>
      <c r="BA9" s="443">
        <v>206</v>
      </c>
      <c r="BB9" s="443">
        <v>73.930000000000007</v>
      </c>
      <c r="BC9" s="444"/>
      <c r="BD9" s="445">
        <v>61132</v>
      </c>
      <c r="BE9" s="446">
        <f t="shared" ref="BE9:BE37" si="36">IF(BD9=0,0,BD9-BD8)</f>
        <v>44</v>
      </c>
      <c r="BF9" s="446"/>
      <c r="BG9" s="447">
        <v>0.96</v>
      </c>
      <c r="BH9" s="448">
        <f t="shared" si="6"/>
        <v>1.7600000000000051</v>
      </c>
      <c r="BI9" s="448">
        <f t="shared" si="7"/>
        <v>42.239999999999995</v>
      </c>
      <c r="BJ9" s="449"/>
      <c r="BK9" s="450">
        <v>165</v>
      </c>
      <c r="BL9" s="450">
        <v>41</v>
      </c>
      <c r="BM9" s="451"/>
      <c r="BN9" s="452">
        <v>0</v>
      </c>
      <c r="BO9" s="453">
        <f t="shared" ref="BO9:BO33" si="37">BO8</f>
        <v>0.8</v>
      </c>
      <c r="BP9" s="454">
        <f t="shared" si="8"/>
        <v>0</v>
      </c>
      <c r="BQ9" s="454">
        <f t="shared" si="9"/>
        <v>0</v>
      </c>
      <c r="BR9" s="455"/>
      <c r="BS9" s="451">
        <v>70</v>
      </c>
      <c r="BT9" s="451">
        <v>76</v>
      </c>
      <c r="BU9" s="491"/>
      <c r="BV9" s="492"/>
      <c r="BW9" s="417">
        <v>9.3000000000000007</v>
      </c>
      <c r="BX9" s="417"/>
      <c r="BY9" s="417"/>
      <c r="BZ9" s="417"/>
      <c r="CA9" s="456">
        <f t="shared" si="10"/>
        <v>0</v>
      </c>
      <c r="CB9" s="456">
        <f t="shared" si="11"/>
        <v>9.3000000000000007</v>
      </c>
      <c r="CC9" s="416">
        <f t="shared" ref="CC9:CC33" si="38">CC8</f>
        <v>0.43</v>
      </c>
      <c r="CD9" s="457">
        <f t="shared" si="12"/>
        <v>5.301000000000001</v>
      </c>
      <c r="CE9" s="419">
        <f t="shared" ref="CE9:CE20" si="39">CE8</f>
        <v>0</v>
      </c>
      <c r="CF9" s="420">
        <f t="shared" si="13"/>
        <v>5.301000000000001</v>
      </c>
      <c r="CG9" s="1755"/>
      <c r="CH9" s="420"/>
      <c r="CI9" s="420"/>
      <c r="CJ9" s="420">
        <v>0</v>
      </c>
      <c r="CK9" s="491">
        <v>76</v>
      </c>
      <c r="CL9" s="559">
        <v>50</v>
      </c>
      <c r="CM9" s="1123">
        <v>0</v>
      </c>
      <c r="CN9" s="384">
        <v>0</v>
      </c>
      <c r="CO9" s="384"/>
      <c r="CP9" s="384"/>
      <c r="CQ9" s="384"/>
      <c r="CR9" s="384"/>
      <c r="CS9" s="384"/>
      <c r="CT9" s="384"/>
      <c r="CU9" s="945">
        <f t="shared" si="14"/>
        <v>0</v>
      </c>
      <c r="CV9" s="481">
        <f t="shared" ref="CV9:CV33" si="40">CV8</f>
        <v>1</v>
      </c>
      <c r="CW9" s="483">
        <f t="shared" si="15"/>
        <v>0</v>
      </c>
      <c r="CX9" s="485">
        <f t="shared" si="16"/>
        <v>0</v>
      </c>
      <c r="CY9" s="486"/>
      <c r="CZ9" s="484">
        <v>90</v>
      </c>
      <c r="DA9" s="418">
        <v>70</v>
      </c>
      <c r="DB9" s="153">
        <v>0</v>
      </c>
      <c r="DC9" s="460">
        <v>0</v>
      </c>
      <c r="DD9" s="1821"/>
      <c r="DE9" s="1821"/>
      <c r="DF9" s="1821"/>
      <c r="DG9" s="461">
        <f t="shared" ref="DG9:DG33" si="41">DG8</f>
        <v>0.43</v>
      </c>
      <c r="DH9" s="480">
        <f t="shared" si="17"/>
        <v>0</v>
      </c>
      <c r="DI9" s="481">
        <f t="shared" ref="DI9:DI33" si="42">DI8</f>
        <v>0.56999999999999995</v>
      </c>
      <c r="DJ9" s="482"/>
      <c r="DK9" s="482">
        <f t="shared" si="18"/>
        <v>0</v>
      </c>
      <c r="DL9" s="482">
        <f t="shared" si="19"/>
        <v>0</v>
      </c>
      <c r="DM9" s="487"/>
      <c r="DN9" s="484">
        <v>0</v>
      </c>
      <c r="DO9" s="484">
        <v>76</v>
      </c>
      <c r="DP9" s="1439">
        <v>0</v>
      </c>
      <c r="DQ9" s="462"/>
      <c r="DR9" s="462"/>
      <c r="DS9" s="463">
        <f t="shared" si="20"/>
        <v>0</v>
      </c>
      <c r="DT9" s="463">
        <f t="shared" ref="DT9:DT33" si="43">IF(DS9-DS8&lt;0,0,IF(SUM(DQ9:DR9)&gt;0,DS9-DS8,0))</f>
        <v>0</v>
      </c>
      <c r="DU9" s="464">
        <f t="shared" ref="DU9:DU33" si="44">IF(DS9=0,0,IF(DS9-DS8&lt;0,DS9-DS8,0))</f>
        <v>0</v>
      </c>
      <c r="DV9" s="564"/>
      <c r="DW9" s="564"/>
      <c r="DX9" s="465">
        <v>2</v>
      </c>
      <c r="DY9" s="466"/>
      <c r="DZ9" s="467">
        <v>2</v>
      </c>
      <c r="EA9" s="468">
        <v>0</v>
      </c>
      <c r="EB9" s="469">
        <f t="shared" ref="EB9:EB22" si="45">(DZ9*12+EA9)*2.75397222</f>
        <v>66.095333280000006</v>
      </c>
      <c r="EC9" s="142">
        <f t="shared" si="22"/>
        <v>0</v>
      </c>
      <c r="ED9" s="469">
        <f t="shared" ref="ED9:ED22" si="46">IF(EB9=0,0,IF(EB9-EB7&lt;0,(EB9-EB7),0))</f>
        <v>0</v>
      </c>
      <c r="EE9" s="488">
        <f t="shared" ref="EE9:EE37" si="47">EC9</f>
        <v>0</v>
      </c>
      <c r="EF9" s="489">
        <f t="shared" si="24"/>
        <v>7.0610000000000062</v>
      </c>
      <c r="EG9" s="490">
        <f t="shared" ref="EG9:EG37" si="48">EE9/EF9</f>
        <v>0</v>
      </c>
      <c r="EH9" s="505">
        <f>SUM(EE$8:EE9)/SUM(EF$8:EF9)</f>
        <v>0</v>
      </c>
      <c r="EI9" s="474"/>
      <c r="EJ9" s="166">
        <f t="shared" si="25"/>
        <v>-6.9999999999993179E-2</v>
      </c>
      <c r="EK9" s="475">
        <f t="shared" si="26"/>
        <v>73.930000000000007</v>
      </c>
      <c r="EL9" s="476">
        <f t="shared" si="27"/>
        <v>42.239999999999995</v>
      </c>
      <c r="EM9" s="477">
        <f t="shared" si="28"/>
        <v>-1.6571969696968084E-3</v>
      </c>
      <c r="EN9" s="478">
        <f>SUM(EK$7:EK9)/SUM(EL$7:EL9)</f>
        <v>1.7313904494382024</v>
      </c>
      <c r="EO9" s="479"/>
    </row>
    <row r="10" spans="1:152" ht="15" customHeight="1" thickTop="1" thickBot="1" x14ac:dyDescent="0.3">
      <c r="A10" s="808">
        <v>45538</v>
      </c>
      <c r="B10" s="421"/>
      <c r="C10" s="422"/>
      <c r="D10" s="423">
        <f t="shared" si="29"/>
        <v>39550</v>
      </c>
      <c r="E10" s="424">
        <f t="shared" si="30"/>
        <v>0</v>
      </c>
      <c r="F10" s="424"/>
      <c r="G10" s="425">
        <f t="shared" si="0"/>
        <v>0</v>
      </c>
      <c r="H10" s="421"/>
      <c r="I10" s="426">
        <v>0</v>
      </c>
      <c r="J10" s="426">
        <v>0</v>
      </c>
      <c r="K10" s="427">
        <f t="shared" si="1"/>
        <v>0</v>
      </c>
      <c r="L10" s="428" t="e">
        <f t="shared" si="31"/>
        <v>#REF!</v>
      </c>
      <c r="M10" s="428">
        <v>0</v>
      </c>
      <c r="N10" s="427">
        <v>0</v>
      </c>
      <c r="O10" s="427">
        <v>0</v>
      </c>
      <c r="P10" s="429">
        <v>44</v>
      </c>
      <c r="Q10" s="429">
        <v>44</v>
      </c>
      <c r="R10" s="430">
        <f t="shared" si="2"/>
        <v>0</v>
      </c>
      <c r="S10" s="1151">
        <f t="shared" si="32"/>
        <v>528</v>
      </c>
      <c r="T10" s="431">
        <v>0</v>
      </c>
      <c r="U10" s="430">
        <v>0</v>
      </c>
      <c r="V10" s="432"/>
      <c r="W10" s="427">
        <v>44</v>
      </c>
      <c r="X10" s="427">
        <v>42</v>
      </c>
      <c r="Y10" s="427">
        <f t="shared" si="3"/>
        <v>2</v>
      </c>
      <c r="Z10" s="433">
        <f t="shared" si="33"/>
        <v>48</v>
      </c>
      <c r="AA10" s="434">
        <v>0</v>
      </c>
      <c r="AB10" s="435">
        <v>0</v>
      </c>
      <c r="AC10" s="436">
        <v>42</v>
      </c>
      <c r="AD10" s="436">
        <v>42</v>
      </c>
      <c r="AE10" s="427">
        <f t="shared" si="4"/>
        <v>0</v>
      </c>
      <c r="AF10" s="433">
        <f t="shared" si="34"/>
        <v>9</v>
      </c>
      <c r="AG10" s="739">
        <v>0</v>
      </c>
      <c r="AH10" s="435">
        <v>0</v>
      </c>
      <c r="AI10" s="435"/>
      <c r="AJ10" s="435"/>
      <c r="AK10" s="435"/>
      <c r="AL10" s="435"/>
      <c r="AM10" s="435"/>
      <c r="AN10" s="435"/>
      <c r="AO10" s="435"/>
      <c r="AP10" s="435"/>
      <c r="AQ10" s="437">
        <v>4.333333333333333</v>
      </c>
      <c r="AR10" s="438">
        <v>220</v>
      </c>
      <c r="AS10" s="417">
        <v>0</v>
      </c>
      <c r="AT10" s="439">
        <v>0</v>
      </c>
      <c r="AU10" s="499">
        <f t="shared" si="5"/>
        <v>220</v>
      </c>
      <c r="AV10" s="500">
        <f t="shared" si="35"/>
        <v>45</v>
      </c>
      <c r="AW10" s="440"/>
      <c r="AX10" s="440"/>
      <c r="AY10" s="441">
        <v>1350</v>
      </c>
      <c r="AZ10" s="442">
        <v>0</v>
      </c>
      <c r="BA10" s="443">
        <v>201</v>
      </c>
      <c r="BB10" s="443">
        <v>71</v>
      </c>
      <c r="BC10" s="444"/>
      <c r="BD10" s="445">
        <v>61170</v>
      </c>
      <c r="BE10" s="446">
        <f t="shared" si="36"/>
        <v>38</v>
      </c>
      <c r="BF10" s="446"/>
      <c r="BG10" s="447">
        <v>0.96</v>
      </c>
      <c r="BH10" s="448">
        <f t="shared" si="6"/>
        <v>1.5200000000000031</v>
      </c>
      <c r="BI10" s="448">
        <f t="shared" si="7"/>
        <v>36.479999999999997</v>
      </c>
      <c r="BJ10" s="449"/>
      <c r="BK10" s="450">
        <v>165</v>
      </c>
      <c r="BL10" s="450">
        <v>45</v>
      </c>
      <c r="BM10" s="451"/>
      <c r="BN10" s="452">
        <v>0</v>
      </c>
      <c r="BO10" s="453">
        <f t="shared" si="37"/>
        <v>0.8</v>
      </c>
      <c r="BP10" s="454">
        <f t="shared" si="8"/>
        <v>0</v>
      </c>
      <c r="BQ10" s="454">
        <f t="shared" si="9"/>
        <v>0</v>
      </c>
      <c r="BR10" s="455"/>
      <c r="BS10" s="451">
        <v>70</v>
      </c>
      <c r="BT10" s="451">
        <v>70</v>
      </c>
      <c r="BU10" s="491"/>
      <c r="BV10" s="492"/>
      <c r="BW10" s="417">
        <v>8</v>
      </c>
      <c r="BX10" s="417"/>
      <c r="BY10" s="417"/>
      <c r="BZ10" s="417"/>
      <c r="CA10" s="456">
        <f t="shared" si="10"/>
        <v>0</v>
      </c>
      <c r="CB10" s="456">
        <f t="shared" si="11"/>
        <v>8</v>
      </c>
      <c r="CC10" s="416">
        <f t="shared" si="38"/>
        <v>0.43</v>
      </c>
      <c r="CD10" s="457">
        <f t="shared" si="12"/>
        <v>4.5600000000000005</v>
      </c>
      <c r="CE10" s="419">
        <f t="shared" si="39"/>
        <v>0</v>
      </c>
      <c r="CF10" s="420">
        <f t="shared" si="13"/>
        <v>4.5600000000000005</v>
      </c>
      <c r="CG10" s="1755"/>
      <c r="CH10" s="420"/>
      <c r="CI10" s="420"/>
      <c r="CJ10" s="420">
        <v>0</v>
      </c>
      <c r="CK10" s="491">
        <v>75</v>
      </c>
      <c r="CL10" s="559">
        <v>55</v>
      </c>
      <c r="CM10" s="1123">
        <v>0</v>
      </c>
      <c r="CN10" s="384">
        <v>0</v>
      </c>
      <c r="CO10" s="384"/>
      <c r="CP10" s="384"/>
      <c r="CQ10" s="384"/>
      <c r="CR10" s="384"/>
      <c r="CS10" s="384"/>
      <c r="CT10" s="384"/>
      <c r="CU10" s="945">
        <f t="shared" si="14"/>
        <v>0</v>
      </c>
      <c r="CV10" s="481">
        <f t="shared" si="40"/>
        <v>1</v>
      </c>
      <c r="CW10" s="483">
        <f t="shared" si="15"/>
        <v>0</v>
      </c>
      <c r="CX10" s="485">
        <f t="shared" si="16"/>
        <v>0</v>
      </c>
      <c r="CY10" s="486"/>
      <c r="CZ10" s="484">
        <v>0</v>
      </c>
      <c r="DA10" s="418">
        <v>75</v>
      </c>
      <c r="DB10" s="153">
        <v>0</v>
      </c>
      <c r="DC10" s="460">
        <v>0</v>
      </c>
      <c r="DD10" s="1821"/>
      <c r="DE10" s="1821"/>
      <c r="DF10" s="1821"/>
      <c r="DG10" s="461">
        <f t="shared" si="41"/>
        <v>0.43</v>
      </c>
      <c r="DH10" s="480">
        <f t="shared" si="17"/>
        <v>0</v>
      </c>
      <c r="DI10" s="481">
        <f t="shared" si="42"/>
        <v>0.56999999999999995</v>
      </c>
      <c r="DJ10" s="482"/>
      <c r="DK10" s="482">
        <f t="shared" si="18"/>
        <v>0</v>
      </c>
      <c r="DL10" s="482">
        <f t="shared" si="19"/>
        <v>0</v>
      </c>
      <c r="DM10" s="487"/>
      <c r="DN10" s="484"/>
      <c r="DO10" s="484">
        <v>0</v>
      </c>
      <c r="DP10" s="1440"/>
      <c r="DQ10" s="462"/>
      <c r="DR10" s="462"/>
      <c r="DS10" s="463">
        <f t="shared" si="20"/>
        <v>0</v>
      </c>
      <c r="DT10" s="463">
        <f t="shared" si="43"/>
        <v>0</v>
      </c>
      <c r="DU10" s="464">
        <f t="shared" si="44"/>
        <v>0</v>
      </c>
      <c r="DV10" s="564"/>
      <c r="DW10" s="564"/>
      <c r="DX10" s="465">
        <v>2</v>
      </c>
      <c r="DY10" s="466"/>
      <c r="DZ10" s="467">
        <v>2</v>
      </c>
      <c r="EA10" s="468">
        <v>0</v>
      </c>
      <c r="EB10" s="469">
        <f t="shared" si="45"/>
        <v>66.095333280000006</v>
      </c>
      <c r="EC10" s="142">
        <f t="shared" si="22"/>
        <v>0</v>
      </c>
      <c r="ED10" s="469">
        <f t="shared" si="46"/>
        <v>0</v>
      </c>
      <c r="EE10" s="488">
        <f t="shared" si="47"/>
        <v>0</v>
      </c>
      <c r="EF10" s="489">
        <f t="shared" si="24"/>
        <v>6.0800000000000036</v>
      </c>
      <c r="EG10" s="490">
        <f t="shared" si="48"/>
        <v>0</v>
      </c>
      <c r="EH10" s="505">
        <f>SUM(EE$8:EE10)/SUM(EF$8:EF10)</f>
        <v>0</v>
      </c>
      <c r="EI10" s="474"/>
      <c r="EJ10" s="166">
        <f t="shared" si="25"/>
        <v>116</v>
      </c>
      <c r="EK10" s="475">
        <f t="shared" si="26"/>
        <v>71</v>
      </c>
      <c r="EL10" s="476">
        <f t="shared" si="27"/>
        <v>36.479999999999997</v>
      </c>
      <c r="EM10" s="477">
        <f t="shared" si="28"/>
        <v>3.179824561403509</v>
      </c>
      <c r="EN10" s="478">
        <f>SUM(EK$7:EK10)/SUM(EL$7:EL10)</f>
        <v>1.795685695538058</v>
      </c>
      <c r="EO10" s="479"/>
    </row>
    <row r="11" spans="1:152" ht="15" customHeight="1" thickTop="1" thickBot="1" x14ac:dyDescent="0.3">
      <c r="A11" s="808">
        <v>45539</v>
      </c>
      <c r="B11" s="421"/>
      <c r="C11" s="422"/>
      <c r="D11" s="423">
        <f t="shared" si="29"/>
        <v>39550</v>
      </c>
      <c r="E11" s="424">
        <f t="shared" si="30"/>
        <v>0</v>
      </c>
      <c r="F11" s="424"/>
      <c r="G11" s="425">
        <f t="shared" si="0"/>
        <v>0</v>
      </c>
      <c r="H11" s="421"/>
      <c r="I11" s="426">
        <v>0</v>
      </c>
      <c r="J11" s="426">
        <v>0</v>
      </c>
      <c r="K11" s="427">
        <f t="shared" si="1"/>
        <v>0</v>
      </c>
      <c r="L11" s="428" t="e">
        <f t="shared" si="31"/>
        <v>#REF!</v>
      </c>
      <c r="M11" s="428">
        <v>0</v>
      </c>
      <c r="N11" s="427">
        <v>0</v>
      </c>
      <c r="O11" s="427">
        <v>0</v>
      </c>
      <c r="P11" s="429">
        <v>45</v>
      </c>
      <c r="Q11" s="429">
        <v>48</v>
      </c>
      <c r="R11" s="430">
        <f t="shared" si="2"/>
        <v>-3</v>
      </c>
      <c r="S11" s="1151">
        <f t="shared" si="32"/>
        <v>529</v>
      </c>
      <c r="T11" s="431">
        <v>0</v>
      </c>
      <c r="U11" s="430">
        <v>0</v>
      </c>
      <c r="V11" s="432"/>
      <c r="W11" s="427">
        <v>48</v>
      </c>
      <c r="X11" s="427">
        <v>44</v>
      </c>
      <c r="Y11" s="427">
        <f t="shared" si="3"/>
        <v>4</v>
      </c>
      <c r="Z11" s="433">
        <f t="shared" si="33"/>
        <v>49</v>
      </c>
      <c r="AA11" s="434">
        <v>0</v>
      </c>
      <c r="AB11" s="435">
        <v>0</v>
      </c>
      <c r="AC11" s="436">
        <v>44</v>
      </c>
      <c r="AD11" s="436">
        <v>44</v>
      </c>
      <c r="AE11" s="427">
        <f t="shared" si="4"/>
        <v>0</v>
      </c>
      <c r="AF11" s="433">
        <f t="shared" si="34"/>
        <v>10</v>
      </c>
      <c r="AG11" s="739">
        <v>0</v>
      </c>
      <c r="AH11" s="435">
        <v>0</v>
      </c>
      <c r="AI11" s="435"/>
      <c r="AJ11" s="435"/>
      <c r="AK11" s="435"/>
      <c r="AL11" s="435"/>
      <c r="AM11" s="435"/>
      <c r="AN11" s="435"/>
      <c r="AO11" s="435"/>
      <c r="AP11" s="435"/>
      <c r="AQ11" s="437">
        <v>4.958333333333333</v>
      </c>
      <c r="AR11" s="438">
        <v>249</v>
      </c>
      <c r="AS11" s="417">
        <v>0</v>
      </c>
      <c r="AT11" s="439">
        <v>0</v>
      </c>
      <c r="AU11" s="499">
        <f t="shared" si="5"/>
        <v>249</v>
      </c>
      <c r="AV11" s="500">
        <f t="shared" si="35"/>
        <v>29</v>
      </c>
      <c r="AW11" s="440"/>
      <c r="AX11" s="440"/>
      <c r="AY11" s="441">
        <v>1360</v>
      </c>
      <c r="AZ11" s="442">
        <v>0</v>
      </c>
      <c r="BA11" s="443">
        <v>204</v>
      </c>
      <c r="BB11" s="443">
        <v>202</v>
      </c>
      <c r="BC11" s="444"/>
      <c r="BD11" s="445">
        <v>61214</v>
      </c>
      <c r="BE11" s="446">
        <f t="shared" si="36"/>
        <v>44</v>
      </c>
      <c r="BF11" s="446"/>
      <c r="BG11" s="447">
        <v>0.96</v>
      </c>
      <c r="BH11" s="448">
        <f t="shared" si="6"/>
        <v>1.7600000000000051</v>
      </c>
      <c r="BI11" s="448">
        <f t="shared" si="7"/>
        <v>42.239999999999995</v>
      </c>
      <c r="BJ11" s="449"/>
      <c r="BK11" s="450">
        <v>165</v>
      </c>
      <c r="BL11" s="450">
        <v>40</v>
      </c>
      <c r="BM11" s="451"/>
      <c r="BN11" s="452">
        <v>0</v>
      </c>
      <c r="BO11" s="453">
        <f t="shared" si="37"/>
        <v>0.8</v>
      </c>
      <c r="BP11" s="454">
        <f t="shared" si="8"/>
        <v>0</v>
      </c>
      <c r="BQ11" s="454">
        <f t="shared" si="9"/>
        <v>0</v>
      </c>
      <c r="BR11" s="455"/>
      <c r="BS11" s="451">
        <v>70</v>
      </c>
      <c r="BT11" s="451">
        <v>75</v>
      </c>
      <c r="BU11" s="491"/>
      <c r="BV11" s="492"/>
      <c r="BW11" s="417">
        <v>9.6</v>
      </c>
      <c r="BX11" s="417"/>
      <c r="BY11" s="417"/>
      <c r="BZ11" s="417"/>
      <c r="CA11" s="456">
        <f t="shared" si="10"/>
        <v>0</v>
      </c>
      <c r="CB11" s="456">
        <f t="shared" si="11"/>
        <v>9.6</v>
      </c>
      <c r="CC11" s="416">
        <f t="shared" si="38"/>
        <v>0.43</v>
      </c>
      <c r="CD11" s="457">
        <f t="shared" si="12"/>
        <v>5.4720000000000004</v>
      </c>
      <c r="CE11" s="419">
        <f t="shared" si="39"/>
        <v>0</v>
      </c>
      <c r="CF11" s="420">
        <f t="shared" si="13"/>
        <v>5.4720000000000004</v>
      </c>
      <c r="CG11" s="1755"/>
      <c r="CH11" s="420"/>
      <c r="CI11" s="420"/>
      <c r="CJ11" s="420">
        <v>0</v>
      </c>
      <c r="CK11" s="491">
        <v>75</v>
      </c>
      <c r="CL11" s="559">
        <v>55</v>
      </c>
      <c r="CM11" s="1123">
        <v>137</v>
      </c>
      <c r="CN11" s="520">
        <v>0</v>
      </c>
      <c r="CO11" s="520"/>
      <c r="CP11" s="520"/>
      <c r="CQ11" s="520"/>
      <c r="CR11" s="520"/>
      <c r="CS11" s="520"/>
      <c r="CT11" s="520"/>
      <c r="CU11" s="946">
        <f t="shared" si="14"/>
        <v>119</v>
      </c>
      <c r="CV11" s="447">
        <f t="shared" si="40"/>
        <v>1</v>
      </c>
      <c r="CW11" s="519">
        <f t="shared" si="15"/>
        <v>0</v>
      </c>
      <c r="CX11" s="521">
        <f t="shared" si="16"/>
        <v>119</v>
      </c>
      <c r="CY11" s="522"/>
      <c r="CZ11" s="484">
        <v>80</v>
      </c>
      <c r="DA11" s="418">
        <v>42</v>
      </c>
      <c r="DB11" s="153">
        <v>0</v>
      </c>
      <c r="DC11" s="504">
        <v>18</v>
      </c>
      <c r="DD11" s="1822"/>
      <c r="DE11" s="1822"/>
      <c r="DF11" s="1822"/>
      <c r="DG11" s="523">
        <f t="shared" si="41"/>
        <v>0.43</v>
      </c>
      <c r="DH11" s="446">
        <f t="shared" si="17"/>
        <v>18</v>
      </c>
      <c r="DI11" s="447">
        <f t="shared" si="42"/>
        <v>0.56999999999999995</v>
      </c>
      <c r="DJ11" s="448"/>
      <c r="DK11" s="448">
        <f t="shared" si="18"/>
        <v>4.4118000000000004</v>
      </c>
      <c r="DL11" s="448">
        <f t="shared" si="19"/>
        <v>10.26</v>
      </c>
      <c r="DM11" s="525">
        <f>(DK11+DL11)/DC11</f>
        <v>0.81510000000000005</v>
      </c>
      <c r="DN11" s="503">
        <v>0</v>
      </c>
      <c r="DO11" s="503">
        <v>75</v>
      </c>
      <c r="DP11" s="1440">
        <v>0</v>
      </c>
      <c r="DQ11" s="462"/>
      <c r="DR11" s="462"/>
      <c r="DS11" s="463">
        <f t="shared" si="20"/>
        <v>0</v>
      </c>
      <c r="DT11" s="463">
        <f t="shared" si="43"/>
        <v>0</v>
      </c>
      <c r="DU11" s="464">
        <f t="shared" si="44"/>
        <v>0</v>
      </c>
      <c r="DV11" s="564"/>
      <c r="DW11" s="564"/>
      <c r="DX11" s="465">
        <v>3</v>
      </c>
      <c r="DY11" s="466"/>
      <c r="DZ11" s="467">
        <v>2</v>
      </c>
      <c r="EA11" s="468">
        <v>0</v>
      </c>
      <c r="EB11" s="469">
        <f t="shared" si="45"/>
        <v>66.095333280000006</v>
      </c>
      <c r="EC11" s="142">
        <f t="shared" si="22"/>
        <v>0</v>
      </c>
      <c r="ED11" s="469">
        <f t="shared" si="46"/>
        <v>0</v>
      </c>
      <c r="EE11" s="488">
        <f t="shared" si="47"/>
        <v>0</v>
      </c>
      <c r="EF11" s="489">
        <f t="shared" si="24"/>
        <v>11.643800000000006</v>
      </c>
      <c r="EG11" s="490">
        <f t="shared" si="48"/>
        <v>0</v>
      </c>
      <c r="EH11" s="505">
        <f>SUM(EE$8:EE11)/SUM(EF$8:EF11)</f>
        <v>0</v>
      </c>
      <c r="EI11" s="474"/>
      <c r="EJ11" s="166">
        <f t="shared" si="25"/>
        <v>231</v>
      </c>
      <c r="EK11" s="475">
        <f t="shared" si="26"/>
        <v>202</v>
      </c>
      <c r="EL11" s="476">
        <f t="shared" si="27"/>
        <v>171.5</v>
      </c>
      <c r="EM11" s="477">
        <f t="shared" si="28"/>
        <v>1.346938775510204</v>
      </c>
      <c r="EN11" s="478">
        <f>SUM(EK$7:EK11)/SUM(EL$7:EL11)</f>
        <v>1.4345647876763685</v>
      </c>
      <c r="EO11" s="479"/>
    </row>
    <row r="12" spans="1:152" ht="15" customHeight="1" thickTop="1" thickBot="1" x14ac:dyDescent="0.3">
      <c r="A12" s="808">
        <v>45540</v>
      </c>
      <c r="B12" s="421"/>
      <c r="C12" s="422"/>
      <c r="D12" s="423">
        <f t="shared" si="29"/>
        <v>39550</v>
      </c>
      <c r="E12" s="424">
        <f t="shared" si="30"/>
        <v>0</v>
      </c>
      <c r="F12" s="424"/>
      <c r="G12" s="425">
        <f t="shared" si="0"/>
        <v>0</v>
      </c>
      <c r="H12" s="421"/>
      <c r="I12" s="426">
        <v>0</v>
      </c>
      <c r="J12" s="426">
        <v>0</v>
      </c>
      <c r="K12" s="427">
        <f t="shared" si="1"/>
        <v>0</v>
      </c>
      <c r="L12" s="428" t="e">
        <f t="shared" si="31"/>
        <v>#REF!</v>
      </c>
      <c r="M12" s="428">
        <v>0</v>
      </c>
      <c r="N12" s="427">
        <v>0</v>
      </c>
      <c r="O12" s="427">
        <v>0</v>
      </c>
      <c r="P12" s="429">
        <v>46</v>
      </c>
      <c r="Q12" s="429">
        <v>44</v>
      </c>
      <c r="R12" s="430">
        <f t="shared" si="2"/>
        <v>2</v>
      </c>
      <c r="S12" s="1151">
        <f t="shared" si="32"/>
        <v>530</v>
      </c>
      <c r="T12" s="431">
        <v>0</v>
      </c>
      <c r="U12" s="430">
        <v>0</v>
      </c>
      <c r="V12" s="432"/>
      <c r="W12" s="427">
        <v>44</v>
      </c>
      <c r="X12" s="427">
        <v>42</v>
      </c>
      <c r="Y12" s="427">
        <f t="shared" si="3"/>
        <v>2</v>
      </c>
      <c r="Z12" s="433">
        <f t="shared" si="33"/>
        <v>50</v>
      </c>
      <c r="AA12" s="434">
        <v>0</v>
      </c>
      <c r="AB12" s="435">
        <v>0</v>
      </c>
      <c r="AC12" s="436">
        <v>42</v>
      </c>
      <c r="AD12" s="436">
        <v>41</v>
      </c>
      <c r="AE12" s="427">
        <f t="shared" si="4"/>
        <v>1</v>
      </c>
      <c r="AF12" s="433">
        <f t="shared" si="34"/>
        <v>11</v>
      </c>
      <c r="AG12" s="739">
        <v>0</v>
      </c>
      <c r="AH12" s="435">
        <v>0</v>
      </c>
      <c r="AI12" s="435"/>
      <c r="AJ12" s="435"/>
      <c r="AK12" s="435"/>
      <c r="AL12" s="435"/>
      <c r="AM12" s="435"/>
      <c r="AN12" s="435"/>
      <c r="AO12" s="435"/>
      <c r="AP12" s="435"/>
      <c r="AQ12" s="437">
        <v>5.083333333333333</v>
      </c>
      <c r="AR12" s="438">
        <v>264</v>
      </c>
      <c r="AS12" s="417">
        <v>0</v>
      </c>
      <c r="AT12" s="439">
        <v>0</v>
      </c>
      <c r="AU12" s="499">
        <f t="shared" si="5"/>
        <v>264</v>
      </c>
      <c r="AV12" s="500">
        <f t="shared" si="35"/>
        <v>15</v>
      </c>
      <c r="AW12" s="440"/>
      <c r="AX12" s="440"/>
      <c r="AY12" s="441">
        <v>1400</v>
      </c>
      <c r="AZ12" s="442">
        <v>0</v>
      </c>
      <c r="BA12" s="443">
        <v>199</v>
      </c>
      <c r="BB12" s="443">
        <v>101</v>
      </c>
      <c r="BC12" s="444"/>
      <c r="BD12" s="445">
        <v>61257</v>
      </c>
      <c r="BE12" s="446">
        <f t="shared" si="36"/>
        <v>43</v>
      </c>
      <c r="BF12" s="446"/>
      <c r="BG12" s="447">
        <v>0.96</v>
      </c>
      <c r="BH12" s="448">
        <f t="shared" si="6"/>
        <v>1.7199999999999989</v>
      </c>
      <c r="BI12" s="448">
        <f t="shared" si="7"/>
        <v>41.28</v>
      </c>
      <c r="BJ12" s="449"/>
      <c r="BK12" s="450">
        <v>165</v>
      </c>
      <c r="BL12" s="450">
        <v>45</v>
      </c>
      <c r="BM12" s="451"/>
      <c r="BN12" s="452">
        <v>0</v>
      </c>
      <c r="BO12" s="453">
        <f t="shared" si="37"/>
        <v>0.8</v>
      </c>
      <c r="BP12" s="454">
        <f t="shared" si="8"/>
        <v>0</v>
      </c>
      <c r="BQ12" s="454">
        <f t="shared" si="9"/>
        <v>0</v>
      </c>
      <c r="BR12" s="455"/>
      <c r="BS12" s="451">
        <v>70</v>
      </c>
      <c r="BT12" s="451">
        <v>68</v>
      </c>
      <c r="BU12" s="491"/>
      <c r="BV12" s="492"/>
      <c r="BW12" s="417">
        <v>9</v>
      </c>
      <c r="BX12" s="417"/>
      <c r="BY12" s="417"/>
      <c r="BZ12" s="417"/>
      <c r="CA12" s="456">
        <f t="shared" si="10"/>
        <v>0</v>
      </c>
      <c r="CB12" s="456">
        <f t="shared" si="11"/>
        <v>9</v>
      </c>
      <c r="CC12" s="416">
        <f t="shared" si="38"/>
        <v>0.43</v>
      </c>
      <c r="CD12" s="457">
        <f t="shared" si="12"/>
        <v>5.1300000000000008</v>
      </c>
      <c r="CE12" s="419">
        <f t="shared" si="39"/>
        <v>0</v>
      </c>
      <c r="CF12" s="420">
        <f t="shared" si="13"/>
        <v>5.1300000000000008</v>
      </c>
      <c r="CG12" s="1755"/>
      <c r="CH12" s="420"/>
      <c r="CI12" s="420"/>
      <c r="CJ12" s="420">
        <v>0</v>
      </c>
      <c r="CK12" s="491">
        <v>74</v>
      </c>
      <c r="CL12" s="559">
        <v>58</v>
      </c>
      <c r="CM12" s="1123">
        <v>53.9</v>
      </c>
      <c r="CN12" s="384">
        <v>0</v>
      </c>
      <c r="CO12" s="384"/>
      <c r="CP12" s="384"/>
      <c r="CQ12" s="384"/>
      <c r="CR12" s="384"/>
      <c r="CS12" s="384"/>
      <c r="CT12" s="384"/>
      <c r="CU12" s="947">
        <f t="shared" si="14"/>
        <v>35.9</v>
      </c>
      <c r="CV12" s="481">
        <f t="shared" si="40"/>
        <v>1</v>
      </c>
      <c r="CW12" s="483">
        <f t="shared" si="15"/>
        <v>0</v>
      </c>
      <c r="CX12" s="485">
        <f t="shared" si="16"/>
        <v>35.9</v>
      </c>
      <c r="CY12" s="486"/>
      <c r="CZ12" s="484">
        <v>75</v>
      </c>
      <c r="DA12" s="418">
        <v>18</v>
      </c>
      <c r="DB12" s="549">
        <v>0</v>
      </c>
      <c r="DC12" s="495">
        <v>18</v>
      </c>
      <c r="DD12" s="1823"/>
      <c r="DE12" s="1823"/>
      <c r="DF12" s="1823"/>
      <c r="DG12" s="497">
        <f t="shared" si="41"/>
        <v>0.43</v>
      </c>
      <c r="DH12" s="494">
        <f t="shared" si="17"/>
        <v>18</v>
      </c>
      <c r="DI12" s="481">
        <f t="shared" si="42"/>
        <v>0.56999999999999995</v>
      </c>
      <c r="DJ12" s="482"/>
      <c r="DK12" s="482">
        <f t="shared" si="18"/>
        <v>4.4118000000000004</v>
      </c>
      <c r="DL12" s="482">
        <f t="shared" si="19"/>
        <v>10.26</v>
      </c>
      <c r="DM12" s="487"/>
      <c r="DN12" s="484">
        <v>0</v>
      </c>
      <c r="DO12" s="484">
        <v>70</v>
      </c>
      <c r="DP12" s="1440"/>
      <c r="DQ12" s="462"/>
      <c r="DR12" s="462"/>
      <c r="DS12" s="463">
        <f t="shared" si="20"/>
        <v>0</v>
      </c>
      <c r="DT12" s="463">
        <f t="shared" si="43"/>
        <v>0</v>
      </c>
      <c r="DU12" s="464">
        <f t="shared" si="44"/>
        <v>0</v>
      </c>
      <c r="DV12" s="564"/>
      <c r="DW12" s="564"/>
      <c r="DX12" s="465">
        <v>3</v>
      </c>
      <c r="DY12" s="466"/>
      <c r="DZ12" s="467">
        <v>2</v>
      </c>
      <c r="EA12" s="468">
        <v>0</v>
      </c>
      <c r="EB12" s="469">
        <f t="shared" si="45"/>
        <v>66.095333280000006</v>
      </c>
      <c r="EC12" s="142">
        <f t="shared" si="22"/>
        <v>0</v>
      </c>
      <c r="ED12" s="469">
        <f t="shared" si="46"/>
        <v>0</v>
      </c>
      <c r="EE12" s="488">
        <f t="shared" si="47"/>
        <v>0</v>
      </c>
      <c r="EF12" s="489">
        <f t="shared" si="24"/>
        <v>11.261800000000001</v>
      </c>
      <c r="EG12" s="490">
        <f t="shared" si="48"/>
        <v>0</v>
      </c>
      <c r="EH12" s="505">
        <f>SUM(EE$8:EE12)/SUM(EF$8:EF12)</f>
        <v>0</v>
      </c>
      <c r="EI12" s="474"/>
      <c r="EJ12" s="166">
        <f t="shared" si="25"/>
        <v>116</v>
      </c>
      <c r="EK12" s="475">
        <f t="shared" si="26"/>
        <v>101</v>
      </c>
      <c r="EL12" s="476">
        <f t="shared" si="27"/>
        <v>87.440000000000012</v>
      </c>
      <c r="EM12" s="477">
        <f t="shared" si="28"/>
        <v>1.3266239707227812</v>
      </c>
      <c r="EN12" s="478">
        <f>SUM(EK$7:EK12)/SUM(EL$7:EL12)</f>
        <v>1.3703985716536262</v>
      </c>
      <c r="EO12" s="479"/>
    </row>
    <row r="13" spans="1:152" ht="15" customHeight="1" thickTop="1" thickBot="1" x14ac:dyDescent="0.3">
      <c r="A13" s="808">
        <v>45541</v>
      </c>
      <c r="B13" s="421"/>
      <c r="C13" s="422"/>
      <c r="D13" s="423">
        <f t="shared" si="29"/>
        <v>39550</v>
      </c>
      <c r="E13" s="424">
        <f t="shared" si="30"/>
        <v>0</v>
      </c>
      <c r="F13" s="424"/>
      <c r="G13" s="425">
        <f t="shared" si="0"/>
        <v>0</v>
      </c>
      <c r="H13" s="421"/>
      <c r="I13" s="426">
        <v>0</v>
      </c>
      <c r="J13" s="426">
        <v>0</v>
      </c>
      <c r="K13" s="427">
        <f t="shared" si="1"/>
        <v>0</v>
      </c>
      <c r="L13" s="428" t="e">
        <f t="shared" si="31"/>
        <v>#REF!</v>
      </c>
      <c r="M13" s="428">
        <v>0</v>
      </c>
      <c r="N13" s="427">
        <v>0</v>
      </c>
      <c r="O13" s="427">
        <v>0</v>
      </c>
      <c r="P13" s="429">
        <v>44</v>
      </c>
      <c r="Q13" s="429">
        <v>44</v>
      </c>
      <c r="R13" s="430">
        <f t="shared" si="2"/>
        <v>0</v>
      </c>
      <c r="S13" s="1151">
        <f t="shared" si="32"/>
        <v>531</v>
      </c>
      <c r="T13" s="431">
        <v>0</v>
      </c>
      <c r="U13" s="430">
        <v>0</v>
      </c>
      <c r="V13" s="432"/>
      <c r="W13" s="427">
        <v>44</v>
      </c>
      <c r="X13" s="427">
        <v>42</v>
      </c>
      <c r="Y13" s="427">
        <f t="shared" si="3"/>
        <v>2</v>
      </c>
      <c r="Z13" s="433">
        <f t="shared" si="33"/>
        <v>51</v>
      </c>
      <c r="AA13" s="434">
        <v>0</v>
      </c>
      <c r="AB13" s="435">
        <v>0</v>
      </c>
      <c r="AC13" s="436">
        <v>42</v>
      </c>
      <c r="AD13" s="436">
        <v>42</v>
      </c>
      <c r="AE13" s="427">
        <f t="shared" si="4"/>
        <v>0</v>
      </c>
      <c r="AF13" s="433">
        <f t="shared" si="34"/>
        <v>12</v>
      </c>
      <c r="AG13" s="739">
        <v>0</v>
      </c>
      <c r="AH13" s="435">
        <v>0</v>
      </c>
      <c r="AI13" s="435"/>
      <c r="AJ13" s="435"/>
      <c r="AK13" s="435"/>
      <c r="AL13" s="435"/>
      <c r="AM13" s="435"/>
      <c r="AN13" s="435"/>
      <c r="AO13" s="435"/>
      <c r="AP13" s="435"/>
      <c r="AQ13" s="437">
        <v>5.166666666666667</v>
      </c>
      <c r="AR13" s="438">
        <v>268</v>
      </c>
      <c r="AS13" s="417">
        <v>0</v>
      </c>
      <c r="AT13" s="439">
        <v>0</v>
      </c>
      <c r="AU13" s="499">
        <f t="shared" si="5"/>
        <v>268</v>
      </c>
      <c r="AV13" s="500">
        <f t="shared" si="35"/>
        <v>4</v>
      </c>
      <c r="AW13" s="440"/>
      <c r="AX13" s="440"/>
      <c r="AY13" s="441">
        <v>1450</v>
      </c>
      <c r="AZ13" s="442">
        <v>0</v>
      </c>
      <c r="BA13" s="443">
        <v>213</v>
      </c>
      <c r="BB13" s="443">
        <v>111</v>
      </c>
      <c r="BC13" s="444"/>
      <c r="BD13" s="445">
        <v>61301</v>
      </c>
      <c r="BE13" s="446">
        <f t="shared" si="36"/>
        <v>44</v>
      </c>
      <c r="BF13" s="446"/>
      <c r="BG13" s="447">
        <v>0.96</v>
      </c>
      <c r="BH13" s="448">
        <f t="shared" si="6"/>
        <v>1.7600000000000051</v>
      </c>
      <c r="BI13" s="448">
        <f t="shared" si="7"/>
        <v>42.239999999999995</v>
      </c>
      <c r="BJ13" s="449"/>
      <c r="BK13" s="450">
        <v>165</v>
      </c>
      <c r="BL13" s="450">
        <v>40</v>
      </c>
      <c r="BM13" s="451"/>
      <c r="BN13" s="452">
        <v>0</v>
      </c>
      <c r="BO13" s="453">
        <f t="shared" si="37"/>
        <v>0.8</v>
      </c>
      <c r="BP13" s="454">
        <f t="shared" si="8"/>
        <v>0</v>
      </c>
      <c r="BQ13" s="454">
        <f t="shared" si="9"/>
        <v>0</v>
      </c>
      <c r="BR13" s="455"/>
      <c r="BS13" s="451">
        <v>70</v>
      </c>
      <c r="BT13" s="451">
        <v>70</v>
      </c>
      <c r="BU13" s="491"/>
      <c r="BV13" s="492"/>
      <c r="BW13" s="417">
        <v>9.1</v>
      </c>
      <c r="BX13" s="417"/>
      <c r="BY13" s="417"/>
      <c r="BZ13" s="417"/>
      <c r="CA13" s="456">
        <f t="shared" si="10"/>
        <v>0</v>
      </c>
      <c r="CB13" s="456">
        <f t="shared" si="11"/>
        <v>9.1</v>
      </c>
      <c r="CC13" s="416">
        <f t="shared" si="38"/>
        <v>0.43</v>
      </c>
      <c r="CD13" s="457">
        <f t="shared" si="12"/>
        <v>5.1870000000000003</v>
      </c>
      <c r="CE13" s="419">
        <f t="shared" si="39"/>
        <v>0</v>
      </c>
      <c r="CF13" s="420">
        <f t="shared" si="13"/>
        <v>5.1870000000000003</v>
      </c>
      <c r="CG13" s="1755"/>
      <c r="CH13" s="420"/>
      <c r="CI13" s="420"/>
      <c r="CJ13" s="420">
        <v>0</v>
      </c>
      <c r="CK13" s="491">
        <v>72</v>
      </c>
      <c r="CL13" s="559">
        <v>40</v>
      </c>
      <c r="CM13" s="1123">
        <v>154</v>
      </c>
      <c r="CN13" s="520">
        <v>0</v>
      </c>
      <c r="CO13" s="520"/>
      <c r="CP13" s="520"/>
      <c r="CQ13" s="520"/>
      <c r="CR13" s="520"/>
      <c r="CS13" s="520"/>
      <c r="CT13" s="520"/>
      <c r="CU13" s="946">
        <f t="shared" si="14"/>
        <v>136</v>
      </c>
      <c r="CV13" s="447">
        <f t="shared" si="40"/>
        <v>1</v>
      </c>
      <c r="CW13" s="519">
        <f t="shared" si="15"/>
        <v>0</v>
      </c>
      <c r="CX13" s="521">
        <f t="shared" si="16"/>
        <v>136</v>
      </c>
      <c r="CY13" s="522"/>
      <c r="CZ13" s="484">
        <v>75</v>
      </c>
      <c r="DA13" s="418">
        <v>25</v>
      </c>
      <c r="DB13" s="153">
        <v>28</v>
      </c>
      <c r="DC13" s="504">
        <v>18</v>
      </c>
      <c r="DD13" s="1822"/>
      <c r="DE13" s="1822"/>
      <c r="DF13" s="1822"/>
      <c r="DG13" s="523">
        <f t="shared" si="41"/>
        <v>0.43</v>
      </c>
      <c r="DH13" s="446">
        <f t="shared" si="17"/>
        <v>18</v>
      </c>
      <c r="DI13" s="447">
        <f t="shared" si="42"/>
        <v>0.56999999999999995</v>
      </c>
      <c r="DJ13" s="448"/>
      <c r="DK13" s="448">
        <f t="shared" si="18"/>
        <v>4.4118000000000004</v>
      </c>
      <c r="DL13" s="448">
        <f>DH13*DI13</f>
        <v>10.26</v>
      </c>
      <c r="DM13" s="524"/>
      <c r="DN13" s="503">
        <v>0</v>
      </c>
      <c r="DO13" s="503">
        <v>70</v>
      </c>
      <c r="DP13" s="1440" t="s">
        <v>191</v>
      </c>
      <c r="DQ13" s="462"/>
      <c r="DR13" s="462"/>
      <c r="DS13" s="463">
        <f t="shared" si="20"/>
        <v>0</v>
      </c>
      <c r="DT13" s="463">
        <f t="shared" si="43"/>
        <v>0</v>
      </c>
      <c r="DU13" s="464">
        <f t="shared" si="44"/>
        <v>0</v>
      </c>
      <c r="DV13" s="564"/>
      <c r="DW13" s="564"/>
      <c r="DX13" s="465">
        <v>4</v>
      </c>
      <c r="DY13" s="466"/>
      <c r="DZ13" s="467">
        <v>2</v>
      </c>
      <c r="EA13" s="468">
        <v>0</v>
      </c>
      <c r="EB13" s="469">
        <f t="shared" si="45"/>
        <v>66.095333280000006</v>
      </c>
      <c r="EC13" s="142">
        <f t="shared" si="22"/>
        <v>0</v>
      </c>
      <c r="ED13" s="469">
        <f t="shared" si="46"/>
        <v>0</v>
      </c>
      <c r="EE13" s="488">
        <f t="shared" si="47"/>
        <v>0</v>
      </c>
      <c r="EF13" s="489">
        <f t="shared" si="24"/>
        <v>11.358800000000006</v>
      </c>
      <c r="EG13" s="490">
        <f t="shared" si="48"/>
        <v>0</v>
      </c>
      <c r="EH13" s="505">
        <f>SUM(EE$8:EE13)/SUM(EF$8:EF13)</f>
        <v>0</v>
      </c>
      <c r="EI13" s="474"/>
      <c r="EJ13" s="166">
        <f t="shared" si="25"/>
        <v>115</v>
      </c>
      <c r="EK13" s="475">
        <f t="shared" si="26"/>
        <v>111</v>
      </c>
      <c r="EL13" s="476">
        <f t="shared" si="27"/>
        <v>188.5</v>
      </c>
      <c r="EM13" s="477">
        <f t="shared" si="28"/>
        <v>0.61007957559681703</v>
      </c>
      <c r="EN13" s="478">
        <f>SUM(EK$7:EK13)/SUM(EL$7:EL13)</f>
        <v>1.1116516790782636</v>
      </c>
      <c r="EO13" s="479"/>
    </row>
    <row r="14" spans="1:152" ht="15" customHeight="1" thickTop="1" thickBot="1" x14ac:dyDescent="0.3">
      <c r="A14" s="808">
        <v>45542</v>
      </c>
      <c r="B14" s="421"/>
      <c r="C14" s="422"/>
      <c r="D14" s="423">
        <f t="shared" si="29"/>
        <v>39550</v>
      </c>
      <c r="E14" s="424">
        <f t="shared" si="30"/>
        <v>0</v>
      </c>
      <c r="F14" s="424"/>
      <c r="G14" s="425">
        <f t="shared" si="0"/>
        <v>0</v>
      </c>
      <c r="H14" s="421"/>
      <c r="I14" s="426">
        <v>0</v>
      </c>
      <c r="J14" s="426">
        <v>0</v>
      </c>
      <c r="K14" s="427">
        <f t="shared" si="1"/>
        <v>0</v>
      </c>
      <c r="L14" s="428" t="e">
        <f t="shared" si="31"/>
        <v>#REF!</v>
      </c>
      <c r="M14" s="428">
        <v>0</v>
      </c>
      <c r="N14" s="427">
        <v>0</v>
      </c>
      <c r="O14" s="427">
        <v>0</v>
      </c>
      <c r="P14" s="429">
        <v>46</v>
      </c>
      <c r="Q14" s="429">
        <v>46</v>
      </c>
      <c r="R14" s="430">
        <f t="shared" si="2"/>
        <v>0</v>
      </c>
      <c r="S14" s="1151">
        <f t="shared" si="32"/>
        <v>532</v>
      </c>
      <c r="T14" s="431">
        <v>0</v>
      </c>
      <c r="U14" s="430">
        <v>0</v>
      </c>
      <c r="V14" s="432"/>
      <c r="W14" s="427">
        <v>46</v>
      </c>
      <c r="X14" s="427">
        <v>44</v>
      </c>
      <c r="Y14" s="427">
        <f t="shared" si="3"/>
        <v>2</v>
      </c>
      <c r="Z14" s="433">
        <f t="shared" si="33"/>
        <v>52</v>
      </c>
      <c r="AA14" s="434">
        <v>0</v>
      </c>
      <c r="AB14" s="435">
        <v>0</v>
      </c>
      <c r="AC14" s="436">
        <v>44</v>
      </c>
      <c r="AD14" s="436">
        <v>42</v>
      </c>
      <c r="AE14" s="427">
        <f t="shared" si="4"/>
        <v>2</v>
      </c>
      <c r="AF14" s="433">
        <f t="shared" si="34"/>
        <v>13</v>
      </c>
      <c r="AG14" s="739">
        <v>0</v>
      </c>
      <c r="AH14" s="435">
        <v>0</v>
      </c>
      <c r="AI14" s="435"/>
      <c r="AJ14" s="435"/>
      <c r="AK14" s="435"/>
      <c r="AL14" s="435"/>
      <c r="AM14" s="435"/>
      <c r="AN14" s="435"/>
      <c r="AO14" s="435"/>
      <c r="AP14" s="435"/>
      <c r="AQ14" s="437">
        <v>4.666666666666667</v>
      </c>
      <c r="AR14" s="438">
        <v>247</v>
      </c>
      <c r="AS14" s="417">
        <v>0</v>
      </c>
      <c r="AT14" s="439">
        <v>0</v>
      </c>
      <c r="AU14" s="499">
        <f t="shared" si="5"/>
        <v>247</v>
      </c>
      <c r="AV14" s="500">
        <f t="shared" si="35"/>
        <v>-21</v>
      </c>
      <c r="AW14" s="440"/>
      <c r="AX14" s="440"/>
      <c r="AY14" s="441">
        <v>1500</v>
      </c>
      <c r="AZ14" s="442">
        <v>0</v>
      </c>
      <c r="BA14" s="443">
        <v>205</v>
      </c>
      <c r="BB14" s="443">
        <v>205</v>
      </c>
      <c r="BC14" s="444"/>
      <c r="BD14" s="445">
        <v>61345</v>
      </c>
      <c r="BE14" s="446">
        <f t="shared" si="36"/>
        <v>44</v>
      </c>
      <c r="BF14" s="446"/>
      <c r="BG14" s="447">
        <v>0.96</v>
      </c>
      <c r="BH14" s="448">
        <f t="shared" si="6"/>
        <v>1.7600000000000051</v>
      </c>
      <c r="BI14" s="448">
        <f t="shared" si="7"/>
        <v>42.239999999999995</v>
      </c>
      <c r="BJ14" s="449"/>
      <c r="BK14" s="450">
        <v>180</v>
      </c>
      <c r="BL14" s="450">
        <v>36</v>
      </c>
      <c r="BM14" s="451"/>
      <c r="BN14" s="452">
        <v>0</v>
      </c>
      <c r="BO14" s="453">
        <f t="shared" si="37"/>
        <v>0.8</v>
      </c>
      <c r="BP14" s="454">
        <f t="shared" si="8"/>
        <v>0</v>
      </c>
      <c r="BQ14" s="454">
        <f t="shared" si="9"/>
        <v>0</v>
      </c>
      <c r="BR14" s="455"/>
      <c r="BS14" s="451">
        <v>60</v>
      </c>
      <c r="BT14" s="451">
        <v>90</v>
      </c>
      <c r="BU14" s="491"/>
      <c r="BV14" s="492"/>
      <c r="BW14" s="417">
        <v>9.1999999999999993</v>
      </c>
      <c r="BX14" s="417"/>
      <c r="BY14" s="417"/>
      <c r="BZ14" s="417"/>
      <c r="CA14" s="456">
        <f t="shared" si="10"/>
        <v>0</v>
      </c>
      <c r="CB14" s="456">
        <f t="shared" si="11"/>
        <v>9.1999999999999993</v>
      </c>
      <c r="CC14" s="416">
        <f t="shared" si="38"/>
        <v>0.43</v>
      </c>
      <c r="CD14" s="457">
        <f t="shared" si="12"/>
        <v>5.2439999999999998</v>
      </c>
      <c r="CE14" s="419">
        <f t="shared" si="39"/>
        <v>0</v>
      </c>
      <c r="CF14" s="420">
        <f t="shared" si="13"/>
        <v>5.2439999999999998</v>
      </c>
      <c r="CG14" s="1755"/>
      <c r="CH14" s="420"/>
      <c r="CI14" s="420"/>
      <c r="CJ14" s="420">
        <v>0</v>
      </c>
      <c r="CK14" s="491">
        <v>70</v>
      </c>
      <c r="CL14" s="559">
        <v>40</v>
      </c>
      <c r="CM14" s="1123">
        <v>0</v>
      </c>
      <c r="CN14" s="384">
        <v>0</v>
      </c>
      <c r="CO14" s="384"/>
      <c r="CP14" s="384"/>
      <c r="CQ14" s="384"/>
      <c r="CR14" s="384"/>
      <c r="CS14" s="384"/>
      <c r="CT14" s="384"/>
      <c r="CU14" s="947">
        <f t="shared" si="14"/>
        <v>0</v>
      </c>
      <c r="CV14" s="481">
        <f t="shared" si="40"/>
        <v>1</v>
      </c>
      <c r="CW14" s="483">
        <f t="shared" si="15"/>
        <v>0</v>
      </c>
      <c r="CX14" s="485">
        <f t="shared" si="16"/>
        <v>0</v>
      </c>
      <c r="CY14" s="486"/>
      <c r="CZ14" s="484">
        <v>80</v>
      </c>
      <c r="DA14" s="418">
        <v>50</v>
      </c>
      <c r="DB14" s="153">
        <v>0</v>
      </c>
      <c r="DC14" s="460">
        <v>0</v>
      </c>
      <c r="DD14" s="1821"/>
      <c r="DE14" s="1821"/>
      <c r="DF14" s="1821"/>
      <c r="DG14" s="461">
        <f t="shared" si="41"/>
        <v>0.43</v>
      </c>
      <c r="DH14" s="480">
        <f t="shared" si="17"/>
        <v>0</v>
      </c>
      <c r="DI14" s="481">
        <f t="shared" si="42"/>
        <v>0.56999999999999995</v>
      </c>
      <c r="DJ14" s="482"/>
      <c r="DK14" s="482">
        <f t="shared" si="18"/>
        <v>0</v>
      </c>
      <c r="DL14" s="482">
        <f t="shared" si="19"/>
        <v>0</v>
      </c>
      <c r="DM14" s="487"/>
      <c r="DN14" s="484">
        <v>0</v>
      </c>
      <c r="DO14" s="484">
        <v>70</v>
      </c>
      <c r="DP14" s="1440">
        <v>0</v>
      </c>
      <c r="DQ14" s="462"/>
      <c r="DR14" s="462"/>
      <c r="DS14" s="463">
        <f t="shared" si="20"/>
        <v>0</v>
      </c>
      <c r="DT14" s="463">
        <f t="shared" si="43"/>
        <v>0</v>
      </c>
      <c r="DU14" s="464">
        <f t="shared" si="44"/>
        <v>0</v>
      </c>
      <c r="DV14" s="564"/>
      <c r="DW14" s="564"/>
      <c r="DX14" s="465">
        <v>3</v>
      </c>
      <c r="DY14" s="466"/>
      <c r="DZ14" s="467">
        <v>3</v>
      </c>
      <c r="EA14" s="468">
        <v>7</v>
      </c>
      <c r="EB14" s="469">
        <f t="shared" si="45"/>
        <v>118.42080546</v>
      </c>
      <c r="EC14" s="142">
        <f t="shared" si="22"/>
        <v>52.325472179999991</v>
      </c>
      <c r="ED14" s="469">
        <f t="shared" si="46"/>
        <v>0</v>
      </c>
      <c r="EE14" s="488">
        <f t="shared" si="47"/>
        <v>52.325472179999991</v>
      </c>
      <c r="EF14" s="489">
        <f t="shared" si="24"/>
        <v>7.0040000000000049</v>
      </c>
      <c r="EG14" s="490">
        <f t="shared" si="48"/>
        <v>7.4707984266133574</v>
      </c>
      <c r="EH14" s="505">
        <f>SUM(EE$8:EE14)/SUM(EF$8:EF14)</f>
        <v>0.84988926249930907</v>
      </c>
      <c r="EI14" s="474"/>
      <c r="EJ14" s="166">
        <f t="shared" si="25"/>
        <v>184</v>
      </c>
      <c r="EK14" s="475">
        <f t="shared" si="26"/>
        <v>205</v>
      </c>
      <c r="EL14" s="476">
        <f t="shared" si="27"/>
        <v>42.239999999999995</v>
      </c>
      <c r="EM14" s="477">
        <f t="shared" si="28"/>
        <v>4.3560606060606064</v>
      </c>
      <c r="EN14" s="478">
        <f>SUM(EK$7:EK14)/SUM(EL$7:EL14)</f>
        <v>1.3700621321124922</v>
      </c>
      <c r="EO14" s="479"/>
    </row>
    <row r="15" spans="1:152" ht="15" customHeight="1" thickTop="1" thickBot="1" x14ac:dyDescent="0.3">
      <c r="A15" s="808">
        <v>45543</v>
      </c>
      <c r="B15" s="421"/>
      <c r="C15" s="422"/>
      <c r="D15" s="423">
        <f t="shared" si="29"/>
        <v>39550</v>
      </c>
      <c r="E15" s="424">
        <f t="shared" si="30"/>
        <v>0</v>
      </c>
      <c r="F15" s="424"/>
      <c r="G15" s="425">
        <f t="shared" si="0"/>
        <v>0</v>
      </c>
      <c r="H15" s="421"/>
      <c r="I15" s="426">
        <v>0</v>
      </c>
      <c r="J15" s="426">
        <v>0</v>
      </c>
      <c r="K15" s="427">
        <f t="shared" si="1"/>
        <v>0</v>
      </c>
      <c r="L15" s="428" t="e">
        <f t="shared" si="31"/>
        <v>#REF!</v>
      </c>
      <c r="M15" s="428">
        <v>0</v>
      </c>
      <c r="N15" s="427">
        <v>0</v>
      </c>
      <c r="O15" s="427">
        <v>0</v>
      </c>
      <c r="P15" s="429">
        <v>45</v>
      </c>
      <c r="Q15" s="429">
        <v>45</v>
      </c>
      <c r="R15" s="430">
        <f t="shared" si="2"/>
        <v>0</v>
      </c>
      <c r="S15" s="1151">
        <f t="shared" si="32"/>
        <v>533</v>
      </c>
      <c r="T15" s="431">
        <v>0</v>
      </c>
      <c r="U15" s="430">
        <v>0</v>
      </c>
      <c r="V15" s="432"/>
      <c r="W15" s="427">
        <v>45</v>
      </c>
      <c r="X15" s="427">
        <v>43</v>
      </c>
      <c r="Y15" s="427">
        <f t="shared" si="3"/>
        <v>2</v>
      </c>
      <c r="Z15" s="433">
        <f t="shared" si="33"/>
        <v>53</v>
      </c>
      <c r="AA15" s="434">
        <v>0</v>
      </c>
      <c r="AB15" s="435">
        <v>0</v>
      </c>
      <c r="AC15" s="436">
        <v>44</v>
      </c>
      <c r="AD15" s="436">
        <v>44</v>
      </c>
      <c r="AE15" s="427">
        <f t="shared" si="4"/>
        <v>0</v>
      </c>
      <c r="AF15" s="433">
        <f t="shared" si="34"/>
        <v>14</v>
      </c>
      <c r="AG15" s="739">
        <v>0</v>
      </c>
      <c r="AH15" s="435">
        <v>0</v>
      </c>
      <c r="AI15" s="435"/>
      <c r="AJ15" s="435"/>
      <c r="AK15" s="435"/>
      <c r="AL15" s="435"/>
      <c r="AM15" s="435"/>
      <c r="AN15" s="435"/>
      <c r="AO15" s="435"/>
      <c r="AP15" s="435"/>
      <c r="AQ15" s="437">
        <v>5.333333333333333</v>
      </c>
      <c r="AR15" s="438">
        <v>278</v>
      </c>
      <c r="AS15" s="417">
        <v>0</v>
      </c>
      <c r="AT15" s="439">
        <v>0</v>
      </c>
      <c r="AU15" s="499">
        <f t="shared" si="5"/>
        <v>278</v>
      </c>
      <c r="AV15" s="500">
        <f t="shared" si="35"/>
        <v>31</v>
      </c>
      <c r="AW15" s="440"/>
      <c r="AX15" s="440"/>
      <c r="AY15" s="441">
        <v>1500</v>
      </c>
      <c r="AZ15" s="442">
        <v>0</v>
      </c>
      <c r="BA15" s="443">
        <v>230</v>
      </c>
      <c r="BB15" s="443">
        <v>109</v>
      </c>
      <c r="BC15" s="444"/>
      <c r="BD15" s="445">
        <v>61391</v>
      </c>
      <c r="BE15" s="446">
        <f t="shared" si="36"/>
        <v>46</v>
      </c>
      <c r="BF15" s="446"/>
      <c r="BG15" s="447">
        <v>0.96</v>
      </c>
      <c r="BH15" s="448">
        <f t="shared" si="6"/>
        <v>1.8400000000000034</v>
      </c>
      <c r="BI15" s="448">
        <f t="shared" si="7"/>
        <v>44.16</v>
      </c>
      <c r="BJ15" s="449"/>
      <c r="BK15" s="450">
        <v>180</v>
      </c>
      <c r="BL15" s="450">
        <v>42</v>
      </c>
      <c r="BM15" s="451"/>
      <c r="BN15" s="452">
        <v>0</v>
      </c>
      <c r="BO15" s="453">
        <f t="shared" si="37"/>
        <v>0.8</v>
      </c>
      <c r="BP15" s="454">
        <f t="shared" si="8"/>
        <v>0</v>
      </c>
      <c r="BQ15" s="454">
        <f t="shared" si="9"/>
        <v>0</v>
      </c>
      <c r="BR15" s="455"/>
      <c r="BS15" s="451">
        <v>50</v>
      </c>
      <c r="BT15" s="451">
        <v>78</v>
      </c>
      <c r="BU15" s="491"/>
      <c r="BV15" s="492"/>
      <c r="BW15" s="417">
        <v>9.6</v>
      </c>
      <c r="BX15" s="417"/>
      <c r="BY15" s="417"/>
      <c r="BZ15" s="417"/>
      <c r="CA15" s="456">
        <f t="shared" si="10"/>
        <v>0</v>
      </c>
      <c r="CB15" s="456">
        <f t="shared" si="11"/>
        <v>9.6</v>
      </c>
      <c r="CC15" s="416">
        <f t="shared" si="38"/>
        <v>0.43</v>
      </c>
      <c r="CD15" s="457">
        <f t="shared" si="12"/>
        <v>5.4720000000000004</v>
      </c>
      <c r="CE15" s="419">
        <f t="shared" si="39"/>
        <v>0</v>
      </c>
      <c r="CF15" s="420">
        <f t="shared" si="13"/>
        <v>5.4720000000000004</v>
      </c>
      <c r="CG15" s="1755"/>
      <c r="CH15" s="420"/>
      <c r="CI15" s="420"/>
      <c r="CJ15" s="420">
        <v>0</v>
      </c>
      <c r="CK15" s="491">
        <v>74</v>
      </c>
      <c r="CL15" s="559">
        <v>45</v>
      </c>
      <c r="CM15" s="1123">
        <v>0</v>
      </c>
      <c r="CN15" s="520">
        <v>0</v>
      </c>
      <c r="CO15" s="520"/>
      <c r="CP15" s="520"/>
      <c r="CQ15" s="520"/>
      <c r="CR15" s="520"/>
      <c r="CS15" s="520"/>
      <c r="CT15" s="520"/>
      <c r="CU15" s="946">
        <f t="shared" si="14"/>
        <v>0</v>
      </c>
      <c r="CV15" s="447">
        <f t="shared" si="40"/>
        <v>1</v>
      </c>
      <c r="CW15" s="519">
        <f t="shared" si="15"/>
        <v>0</v>
      </c>
      <c r="CX15" s="521">
        <f t="shared" si="16"/>
        <v>0</v>
      </c>
      <c r="CY15" s="522"/>
      <c r="CZ15" s="484">
        <v>78</v>
      </c>
      <c r="DA15" s="418">
        <v>32</v>
      </c>
      <c r="DB15" s="153">
        <v>0</v>
      </c>
      <c r="DC15" s="504">
        <v>0</v>
      </c>
      <c r="DD15" s="1822"/>
      <c r="DE15" s="1822"/>
      <c r="DF15" s="1822"/>
      <c r="DG15" s="523">
        <f t="shared" si="41"/>
        <v>0.43</v>
      </c>
      <c r="DH15" s="446">
        <f t="shared" si="17"/>
        <v>0</v>
      </c>
      <c r="DI15" s="447">
        <f t="shared" si="42"/>
        <v>0.56999999999999995</v>
      </c>
      <c r="DJ15" s="448"/>
      <c r="DK15" s="448">
        <f t="shared" si="18"/>
        <v>0</v>
      </c>
      <c r="DL15" s="448">
        <f t="shared" si="19"/>
        <v>0</v>
      </c>
      <c r="DM15" s="524"/>
      <c r="DN15" s="503">
        <v>0</v>
      </c>
      <c r="DO15" s="503">
        <v>66</v>
      </c>
      <c r="DP15" s="1440">
        <v>0</v>
      </c>
      <c r="DQ15" s="462"/>
      <c r="DR15" s="462"/>
      <c r="DS15" s="463">
        <f t="shared" si="20"/>
        <v>0</v>
      </c>
      <c r="DT15" s="463">
        <f t="shared" si="43"/>
        <v>0</v>
      </c>
      <c r="DU15" s="464">
        <f t="shared" si="44"/>
        <v>0</v>
      </c>
      <c r="DV15" s="564"/>
      <c r="DW15" s="564"/>
      <c r="DX15" s="465">
        <v>3</v>
      </c>
      <c r="DY15" s="466"/>
      <c r="DZ15" s="467">
        <v>3</v>
      </c>
      <c r="EA15" s="468">
        <v>5</v>
      </c>
      <c r="EB15" s="469">
        <f t="shared" si="45"/>
        <v>112.91286102000001</v>
      </c>
      <c r="EC15" s="142">
        <f t="shared" si="22"/>
        <v>0</v>
      </c>
      <c r="ED15" s="469">
        <f t="shared" si="46"/>
        <v>0</v>
      </c>
      <c r="EE15" s="488">
        <f t="shared" si="47"/>
        <v>0</v>
      </c>
      <c r="EF15" s="489">
        <f t="shared" si="24"/>
        <v>7.3120000000000038</v>
      </c>
      <c r="EG15" s="490">
        <f t="shared" si="48"/>
        <v>0</v>
      </c>
      <c r="EH15" s="505">
        <f>SUM(EE$8:EE15)/SUM(EF$8:EF15)</f>
        <v>0.75966794397163695</v>
      </c>
      <c r="EI15" s="474"/>
      <c r="EJ15" s="166">
        <f t="shared" si="25"/>
        <v>140</v>
      </c>
      <c r="EK15" s="475">
        <f t="shared" si="26"/>
        <v>109</v>
      </c>
      <c r="EL15" s="476">
        <f t="shared" si="27"/>
        <v>44.16</v>
      </c>
      <c r="EM15" s="477">
        <f t="shared" si="28"/>
        <v>3.1702898550724639</v>
      </c>
      <c r="EN15" s="478">
        <f>SUM(EK$7:EK15)/SUM(EL$7:EL15)</f>
        <v>1.4440191533487865</v>
      </c>
      <c r="EO15" s="479"/>
    </row>
    <row r="16" spans="1:152" ht="15" customHeight="1" thickTop="1" thickBot="1" x14ac:dyDescent="0.3">
      <c r="A16" s="808">
        <v>45544</v>
      </c>
      <c r="B16" s="421"/>
      <c r="C16" s="422"/>
      <c r="D16" s="423">
        <f t="shared" si="29"/>
        <v>39550</v>
      </c>
      <c r="E16" s="424">
        <f t="shared" si="30"/>
        <v>0</v>
      </c>
      <c r="F16" s="424"/>
      <c r="G16" s="425">
        <f t="shared" si="0"/>
        <v>0</v>
      </c>
      <c r="H16" s="421"/>
      <c r="I16" s="426">
        <v>0</v>
      </c>
      <c r="J16" s="426">
        <v>0</v>
      </c>
      <c r="K16" s="427">
        <f t="shared" si="1"/>
        <v>0</v>
      </c>
      <c r="L16" s="428" t="e">
        <f t="shared" si="31"/>
        <v>#REF!</v>
      </c>
      <c r="M16" s="428">
        <v>0</v>
      </c>
      <c r="N16" s="427">
        <v>0</v>
      </c>
      <c r="O16" s="427">
        <v>0</v>
      </c>
      <c r="P16" s="429">
        <v>44</v>
      </c>
      <c r="Q16" s="429">
        <v>44</v>
      </c>
      <c r="R16" s="430">
        <f t="shared" si="2"/>
        <v>0</v>
      </c>
      <c r="S16" s="1151">
        <f t="shared" si="32"/>
        <v>534</v>
      </c>
      <c r="T16" s="431">
        <v>0</v>
      </c>
      <c r="U16" s="430">
        <v>0</v>
      </c>
      <c r="V16" s="432"/>
      <c r="W16" s="427">
        <v>42</v>
      </c>
      <c r="X16" s="427">
        <v>40</v>
      </c>
      <c r="Y16" s="427">
        <f t="shared" si="3"/>
        <v>2</v>
      </c>
      <c r="Z16" s="433">
        <f t="shared" si="33"/>
        <v>54</v>
      </c>
      <c r="AA16" s="434">
        <v>0</v>
      </c>
      <c r="AB16" s="435">
        <v>0</v>
      </c>
      <c r="AC16" s="436">
        <v>44</v>
      </c>
      <c r="AD16" s="436">
        <v>44</v>
      </c>
      <c r="AE16" s="427">
        <f t="shared" si="4"/>
        <v>0</v>
      </c>
      <c r="AF16" s="433">
        <f t="shared" si="34"/>
        <v>15</v>
      </c>
      <c r="AG16" s="739">
        <v>0</v>
      </c>
      <c r="AH16" s="435">
        <v>0</v>
      </c>
      <c r="AI16" s="435"/>
      <c r="AJ16" s="435"/>
      <c r="AK16" s="435"/>
      <c r="AL16" s="435"/>
      <c r="AM16" s="435"/>
      <c r="AN16" s="435"/>
      <c r="AO16" s="435"/>
      <c r="AP16" s="435"/>
      <c r="AQ16" s="437">
        <v>3.9166666666666665</v>
      </c>
      <c r="AR16" s="438">
        <v>195</v>
      </c>
      <c r="AS16" s="417">
        <v>0</v>
      </c>
      <c r="AT16" s="439">
        <v>0</v>
      </c>
      <c r="AU16" s="499">
        <f t="shared" si="5"/>
        <v>195</v>
      </c>
      <c r="AV16" s="500">
        <f t="shared" si="35"/>
        <v>-83</v>
      </c>
      <c r="AW16" s="440"/>
      <c r="AX16" s="440"/>
      <c r="AY16" s="441">
        <v>1550</v>
      </c>
      <c r="AZ16" s="442">
        <v>0</v>
      </c>
      <c r="BA16" s="443">
        <v>258</v>
      </c>
      <c r="BB16" s="443">
        <v>225</v>
      </c>
      <c r="BC16" s="444"/>
      <c r="BD16" s="445">
        <v>61441</v>
      </c>
      <c r="BE16" s="446">
        <f t="shared" si="36"/>
        <v>50</v>
      </c>
      <c r="BF16" s="446"/>
      <c r="BG16" s="447">
        <v>0.96</v>
      </c>
      <c r="BH16" s="448">
        <f t="shared" si="6"/>
        <v>2</v>
      </c>
      <c r="BI16" s="448">
        <f t="shared" si="7"/>
        <v>48</v>
      </c>
      <c r="BJ16" s="449"/>
      <c r="BK16" s="450">
        <v>175</v>
      </c>
      <c r="BL16" s="450">
        <v>41</v>
      </c>
      <c r="BM16" s="451"/>
      <c r="BN16" s="452">
        <v>0</v>
      </c>
      <c r="BO16" s="453">
        <f t="shared" si="37"/>
        <v>0.8</v>
      </c>
      <c r="BP16" s="454">
        <f t="shared" si="8"/>
        <v>0</v>
      </c>
      <c r="BQ16" s="454">
        <f t="shared" si="9"/>
        <v>0</v>
      </c>
      <c r="BR16" s="455"/>
      <c r="BS16" s="451">
        <v>60</v>
      </c>
      <c r="BT16" s="451">
        <v>80</v>
      </c>
      <c r="BU16" s="491"/>
      <c r="BV16" s="492"/>
      <c r="BW16" s="417">
        <v>10.3</v>
      </c>
      <c r="BX16" s="417"/>
      <c r="BY16" s="417"/>
      <c r="BZ16" s="417"/>
      <c r="CA16" s="456">
        <f t="shared" si="10"/>
        <v>0</v>
      </c>
      <c r="CB16" s="456">
        <f t="shared" si="11"/>
        <v>10.3</v>
      </c>
      <c r="CC16" s="416">
        <f t="shared" si="38"/>
        <v>0.43</v>
      </c>
      <c r="CD16" s="457">
        <f t="shared" si="12"/>
        <v>5.8710000000000013</v>
      </c>
      <c r="CE16" s="419">
        <f t="shared" si="39"/>
        <v>0</v>
      </c>
      <c r="CF16" s="420">
        <f t="shared" si="13"/>
        <v>5.8710000000000013</v>
      </c>
      <c r="CG16" s="1755"/>
      <c r="CH16" s="420"/>
      <c r="CI16" s="420"/>
      <c r="CJ16" s="420">
        <v>0</v>
      </c>
      <c r="CK16" s="491">
        <v>80</v>
      </c>
      <c r="CL16" s="559">
        <v>32</v>
      </c>
      <c r="CM16" s="1123">
        <v>165</v>
      </c>
      <c r="CN16" s="384">
        <v>0</v>
      </c>
      <c r="CO16" s="384"/>
      <c r="CP16" s="384"/>
      <c r="CQ16" s="384"/>
      <c r="CR16" s="384"/>
      <c r="CS16" s="384"/>
      <c r="CT16" s="384"/>
      <c r="CU16" s="946">
        <f t="shared" si="14"/>
        <v>165</v>
      </c>
      <c r="CV16" s="447">
        <f t="shared" si="40"/>
        <v>1</v>
      </c>
      <c r="CW16" s="519">
        <f t="shared" si="15"/>
        <v>0</v>
      </c>
      <c r="CX16" s="521">
        <f t="shared" si="16"/>
        <v>165</v>
      </c>
      <c r="CY16" s="522"/>
      <c r="CZ16" s="484">
        <v>86</v>
      </c>
      <c r="DA16" s="418">
        <v>30</v>
      </c>
      <c r="DB16" s="153">
        <v>0</v>
      </c>
      <c r="DC16" s="460">
        <v>0</v>
      </c>
      <c r="DD16" s="1821"/>
      <c r="DE16" s="1821"/>
      <c r="DF16" s="1821"/>
      <c r="DG16" s="461">
        <f t="shared" si="41"/>
        <v>0.43</v>
      </c>
      <c r="DH16" s="480">
        <f t="shared" si="17"/>
        <v>0</v>
      </c>
      <c r="DI16" s="481">
        <f t="shared" si="42"/>
        <v>0.56999999999999995</v>
      </c>
      <c r="DJ16" s="482"/>
      <c r="DK16" s="482">
        <f t="shared" si="18"/>
        <v>0</v>
      </c>
      <c r="DL16" s="482">
        <f t="shared" si="19"/>
        <v>0</v>
      </c>
      <c r="DM16" s="487"/>
      <c r="DN16" s="484">
        <v>0</v>
      </c>
      <c r="DO16" s="484">
        <v>70</v>
      </c>
      <c r="DP16" s="1440">
        <v>0</v>
      </c>
      <c r="DQ16" s="462"/>
      <c r="DR16" s="462"/>
      <c r="DS16" s="463">
        <f t="shared" si="20"/>
        <v>0</v>
      </c>
      <c r="DT16" s="463">
        <f t="shared" si="43"/>
        <v>0</v>
      </c>
      <c r="DU16" s="464">
        <f t="shared" si="44"/>
        <v>0</v>
      </c>
      <c r="DV16" s="564"/>
      <c r="DW16" s="564"/>
      <c r="DX16" s="465">
        <v>3</v>
      </c>
      <c r="DY16" s="466"/>
      <c r="DZ16" s="467">
        <v>3</v>
      </c>
      <c r="EA16" s="468">
        <v>5</v>
      </c>
      <c r="EB16" s="469">
        <f t="shared" si="45"/>
        <v>112.91286102000001</v>
      </c>
      <c r="EC16" s="142">
        <v>-6</v>
      </c>
      <c r="ED16" s="469">
        <v>0</v>
      </c>
      <c r="EE16" s="488">
        <f t="shared" si="47"/>
        <v>-6</v>
      </c>
      <c r="EF16" s="489">
        <f t="shared" si="24"/>
        <v>7.8710000000000013</v>
      </c>
      <c r="EG16" s="490">
        <f t="shared" si="48"/>
        <v>-0.76229195781984482</v>
      </c>
      <c r="EH16" s="505">
        <f>SUM(EE$8:EE16)/SUM(EF$8:EF16)</f>
        <v>0.6035860683462233</v>
      </c>
      <c r="EI16" s="474"/>
      <c r="EJ16" s="166">
        <f t="shared" si="25"/>
        <v>142</v>
      </c>
      <c r="EK16" s="475">
        <f t="shared" si="26"/>
        <v>225</v>
      </c>
      <c r="EL16" s="476">
        <f t="shared" si="27"/>
        <v>213</v>
      </c>
      <c r="EM16" s="477">
        <f t="shared" si="28"/>
        <v>0.66666666666666663</v>
      </c>
      <c r="EN16" s="478">
        <f>SUM(EK$7:EK16)/SUM(EL$7:EL16)</f>
        <v>1.3489686449652381</v>
      </c>
      <c r="EO16" s="479"/>
    </row>
    <row r="17" spans="1:145" ht="15" customHeight="1" thickTop="1" thickBot="1" x14ac:dyDescent="0.3">
      <c r="A17" s="808">
        <v>45545</v>
      </c>
      <c r="B17" s="421"/>
      <c r="C17" s="422"/>
      <c r="D17" s="423">
        <f t="shared" si="29"/>
        <v>39550</v>
      </c>
      <c r="E17" s="424">
        <f t="shared" si="30"/>
        <v>0</v>
      </c>
      <c r="F17" s="424"/>
      <c r="G17" s="425">
        <f t="shared" si="0"/>
        <v>0</v>
      </c>
      <c r="H17" s="421"/>
      <c r="I17" s="426">
        <v>0</v>
      </c>
      <c r="J17" s="426">
        <v>0</v>
      </c>
      <c r="K17" s="427">
        <f t="shared" si="1"/>
        <v>0</v>
      </c>
      <c r="L17" s="428" t="e">
        <f t="shared" si="31"/>
        <v>#REF!</v>
      </c>
      <c r="M17" s="428">
        <v>0</v>
      </c>
      <c r="N17" s="427">
        <v>0</v>
      </c>
      <c r="O17" s="427">
        <v>0</v>
      </c>
      <c r="P17" s="429">
        <v>48</v>
      </c>
      <c r="Q17" s="429">
        <v>47</v>
      </c>
      <c r="R17" s="430">
        <f t="shared" si="2"/>
        <v>1</v>
      </c>
      <c r="S17" s="1151">
        <f t="shared" si="32"/>
        <v>535</v>
      </c>
      <c r="T17" s="431">
        <v>0</v>
      </c>
      <c r="U17" s="430">
        <v>0</v>
      </c>
      <c r="V17" s="432"/>
      <c r="W17" s="427">
        <v>44</v>
      </c>
      <c r="X17" s="427">
        <v>42</v>
      </c>
      <c r="Y17" s="427">
        <f t="shared" si="3"/>
        <v>2</v>
      </c>
      <c r="Z17" s="433">
        <f t="shared" si="33"/>
        <v>55</v>
      </c>
      <c r="AA17" s="434">
        <v>0</v>
      </c>
      <c r="AB17" s="435">
        <v>0</v>
      </c>
      <c r="AC17" s="436">
        <v>46</v>
      </c>
      <c r="AD17" s="436">
        <v>44</v>
      </c>
      <c r="AE17" s="427">
        <f t="shared" si="4"/>
        <v>2</v>
      </c>
      <c r="AF17" s="433">
        <f t="shared" si="34"/>
        <v>16</v>
      </c>
      <c r="AG17" s="739">
        <v>0</v>
      </c>
      <c r="AH17" s="435">
        <v>0</v>
      </c>
      <c r="AI17" s="435"/>
      <c r="AJ17" s="435"/>
      <c r="AK17" s="435"/>
      <c r="AL17" s="435"/>
      <c r="AM17" s="435"/>
      <c r="AN17" s="435"/>
      <c r="AO17" s="435"/>
      <c r="AP17" s="435"/>
      <c r="AQ17" s="437">
        <v>3.5</v>
      </c>
      <c r="AR17" s="438">
        <v>172</v>
      </c>
      <c r="AS17" s="417">
        <v>0</v>
      </c>
      <c r="AT17" s="439">
        <v>0</v>
      </c>
      <c r="AU17" s="499">
        <f t="shared" si="5"/>
        <v>172</v>
      </c>
      <c r="AV17" s="500">
        <f t="shared" si="35"/>
        <v>-23</v>
      </c>
      <c r="AW17" s="440"/>
      <c r="AX17" s="440"/>
      <c r="AY17" s="441">
        <v>1400</v>
      </c>
      <c r="AZ17" s="442">
        <v>0</v>
      </c>
      <c r="BA17" s="443">
        <v>230</v>
      </c>
      <c r="BB17" s="443">
        <v>73.19</v>
      </c>
      <c r="BC17" s="444"/>
      <c r="BD17" s="445">
        <v>61485</v>
      </c>
      <c r="BE17" s="446">
        <f t="shared" si="36"/>
        <v>44</v>
      </c>
      <c r="BF17" s="446"/>
      <c r="BG17" s="447">
        <v>0.96</v>
      </c>
      <c r="BH17" s="448">
        <f t="shared" si="6"/>
        <v>1.7600000000000051</v>
      </c>
      <c r="BI17" s="448">
        <f t="shared" si="7"/>
        <v>42.239999999999995</v>
      </c>
      <c r="BJ17" s="449"/>
      <c r="BK17" s="450">
        <v>160</v>
      </c>
      <c r="BL17" s="450">
        <v>40</v>
      </c>
      <c r="BM17" s="451"/>
      <c r="BN17" s="452">
        <v>0</v>
      </c>
      <c r="BO17" s="453">
        <f t="shared" si="37"/>
        <v>0.8</v>
      </c>
      <c r="BP17" s="454">
        <f t="shared" si="8"/>
        <v>0</v>
      </c>
      <c r="BQ17" s="454">
        <f t="shared" si="9"/>
        <v>0</v>
      </c>
      <c r="BR17" s="455"/>
      <c r="BS17" s="451">
        <v>0</v>
      </c>
      <c r="BT17" s="451">
        <v>60</v>
      </c>
      <c r="BU17" s="491"/>
      <c r="BV17" s="492"/>
      <c r="BW17" s="417">
        <v>9.6</v>
      </c>
      <c r="BX17" s="417"/>
      <c r="BY17" s="417"/>
      <c r="BZ17" s="417"/>
      <c r="CA17" s="456">
        <f t="shared" si="10"/>
        <v>0</v>
      </c>
      <c r="CB17" s="456">
        <f t="shared" si="11"/>
        <v>9.6</v>
      </c>
      <c r="CC17" s="416">
        <f t="shared" si="38"/>
        <v>0.43</v>
      </c>
      <c r="CD17" s="457">
        <f t="shared" si="12"/>
        <v>5.4720000000000004</v>
      </c>
      <c r="CE17" s="419">
        <f t="shared" si="39"/>
        <v>0</v>
      </c>
      <c r="CF17" s="420">
        <f t="shared" si="13"/>
        <v>5.4720000000000004</v>
      </c>
      <c r="CG17" s="1755"/>
      <c r="CH17" s="420"/>
      <c r="CI17" s="420"/>
      <c r="CJ17" s="420">
        <v>0</v>
      </c>
      <c r="CK17" s="491">
        <v>78</v>
      </c>
      <c r="CL17" s="559">
        <v>45</v>
      </c>
      <c r="CM17" s="1123">
        <v>40</v>
      </c>
      <c r="CN17" s="384">
        <v>0</v>
      </c>
      <c r="CO17" s="384"/>
      <c r="CP17" s="384"/>
      <c r="CQ17" s="384"/>
      <c r="CR17" s="384"/>
      <c r="CS17" s="384"/>
      <c r="CT17" s="384"/>
      <c r="CU17" s="946">
        <f t="shared" si="14"/>
        <v>0</v>
      </c>
      <c r="CV17" s="447">
        <f t="shared" si="40"/>
        <v>1</v>
      </c>
      <c r="CW17" s="519">
        <f t="shared" si="15"/>
        <v>0</v>
      </c>
      <c r="CX17" s="521">
        <f t="shared" si="16"/>
        <v>0</v>
      </c>
      <c r="CY17" s="522"/>
      <c r="CZ17" s="484">
        <v>76</v>
      </c>
      <c r="DA17" s="418">
        <v>14</v>
      </c>
      <c r="DB17" s="153">
        <v>0</v>
      </c>
      <c r="DC17" s="460">
        <v>40</v>
      </c>
      <c r="DD17" s="1821"/>
      <c r="DE17" s="1821"/>
      <c r="DF17" s="1821"/>
      <c r="DG17" s="461">
        <f t="shared" si="41"/>
        <v>0.43</v>
      </c>
      <c r="DH17" s="480">
        <f t="shared" si="17"/>
        <v>40</v>
      </c>
      <c r="DI17" s="481">
        <f t="shared" si="42"/>
        <v>0.56999999999999995</v>
      </c>
      <c r="DJ17" s="482"/>
      <c r="DK17" s="482">
        <f t="shared" si="18"/>
        <v>9.804000000000002</v>
      </c>
      <c r="DL17" s="482">
        <f t="shared" si="19"/>
        <v>22.799999999999997</v>
      </c>
      <c r="DM17" s="487"/>
      <c r="DN17" s="484">
        <v>0</v>
      </c>
      <c r="DO17" s="484">
        <v>60</v>
      </c>
      <c r="DP17" s="1440">
        <v>175</v>
      </c>
      <c r="DQ17" s="462"/>
      <c r="DR17" s="462"/>
      <c r="DS17" s="463">
        <f t="shared" si="20"/>
        <v>0</v>
      </c>
      <c r="DT17" s="463">
        <f t="shared" si="43"/>
        <v>0</v>
      </c>
      <c r="DU17" s="464">
        <f t="shared" si="44"/>
        <v>0</v>
      </c>
      <c r="DV17" s="564"/>
      <c r="DW17" s="564"/>
      <c r="DX17" s="465">
        <v>2</v>
      </c>
      <c r="DY17" s="466"/>
      <c r="DZ17" s="467">
        <v>4</v>
      </c>
      <c r="EA17" s="468">
        <v>1</v>
      </c>
      <c r="EB17" s="469">
        <f t="shared" si="45"/>
        <v>134.94463877999999</v>
      </c>
      <c r="EC17" s="142">
        <f t="shared" si="22"/>
        <v>22.031777759999983</v>
      </c>
      <c r="ED17" s="469">
        <f t="shared" si="46"/>
        <v>0</v>
      </c>
      <c r="EE17" s="488">
        <f t="shared" si="47"/>
        <v>22.031777759999983</v>
      </c>
      <c r="EF17" s="489">
        <f t="shared" si="24"/>
        <v>17.036000000000008</v>
      </c>
      <c r="EG17" s="490">
        <f t="shared" si="48"/>
        <v>1.2932482836346544</v>
      </c>
      <c r="EH17" s="505">
        <f>SUM(EE$8:EE17)/SUM(EF$8:EF17)</f>
        <v>0.72886100692637679</v>
      </c>
      <c r="EI17" s="474"/>
      <c r="EJ17" s="166">
        <f t="shared" si="25"/>
        <v>50.19</v>
      </c>
      <c r="EK17" s="475">
        <f t="shared" si="26"/>
        <v>73.19</v>
      </c>
      <c r="EL17" s="476">
        <f t="shared" si="27"/>
        <v>65.039999999999992</v>
      </c>
      <c r="EM17" s="477">
        <f t="shared" si="28"/>
        <v>0.77167896678966796</v>
      </c>
      <c r="EN17" s="478">
        <f>SUM(EK$7:EK17)/SUM(EL$7:EL17)</f>
        <v>1.3333904476333265</v>
      </c>
      <c r="EO17" s="479"/>
    </row>
    <row r="18" spans="1:145" ht="15" customHeight="1" thickTop="1" thickBot="1" x14ac:dyDescent="0.3">
      <c r="A18" s="808">
        <v>45546</v>
      </c>
      <c r="B18" s="421"/>
      <c r="C18" s="422"/>
      <c r="D18" s="423">
        <f t="shared" si="29"/>
        <v>39550</v>
      </c>
      <c r="E18" s="424">
        <f t="shared" si="30"/>
        <v>0</v>
      </c>
      <c r="F18" s="424"/>
      <c r="G18" s="425">
        <f t="shared" si="0"/>
        <v>0</v>
      </c>
      <c r="H18" s="421"/>
      <c r="I18" s="426">
        <v>0</v>
      </c>
      <c r="J18" s="426">
        <v>0</v>
      </c>
      <c r="K18" s="427">
        <f t="shared" si="1"/>
        <v>0</v>
      </c>
      <c r="L18" s="428" t="e">
        <f t="shared" si="31"/>
        <v>#REF!</v>
      </c>
      <c r="M18" s="428">
        <v>0</v>
      </c>
      <c r="N18" s="427">
        <v>0</v>
      </c>
      <c r="O18" s="427">
        <v>0</v>
      </c>
      <c r="P18" s="429">
        <v>48</v>
      </c>
      <c r="Q18" s="429">
        <v>47</v>
      </c>
      <c r="R18" s="430">
        <f t="shared" si="2"/>
        <v>1</v>
      </c>
      <c r="S18" s="1151">
        <f t="shared" si="32"/>
        <v>536</v>
      </c>
      <c r="T18" s="431">
        <v>0</v>
      </c>
      <c r="U18" s="430">
        <v>0</v>
      </c>
      <c r="V18" s="432"/>
      <c r="W18" s="427">
        <v>45</v>
      </c>
      <c r="X18" s="427">
        <v>42</v>
      </c>
      <c r="Y18" s="427">
        <f t="shared" si="3"/>
        <v>3</v>
      </c>
      <c r="Z18" s="433">
        <f t="shared" si="33"/>
        <v>56</v>
      </c>
      <c r="AA18" s="434">
        <v>0</v>
      </c>
      <c r="AB18" s="435">
        <v>0</v>
      </c>
      <c r="AC18" s="436">
        <v>46</v>
      </c>
      <c r="AD18" s="436">
        <v>29</v>
      </c>
      <c r="AE18" s="427">
        <f t="shared" si="4"/>
        <v>17</v>
      </c>
      <c r="AF18" s="433">
        <f t="shared" si="34"/>
        <v>17</v>
      </c>
      <c r="AG18" s="739">
        <v>0</v>
      </c>
      <c r="AH18" s="435">
        <v>0</v>
      </c>
      <c r="AI18" s="435"/>
      <c r="AJ18" s="435"/>
      <c r="AK18" s="435"/>
      <c r="AL18" s="435"/>
      <c r="AM18" s="435"/>
      <c r="AN18" s="435"/>
      <c r="AO18" s="435"/>
      <c r="AP18" s="435"/>
      <c r="AQ18" s="437">
        <v>7.583333333333333</v>
      </c>
      <c r="AR18" s="438">
        <v>408</v>
      </c>
      <c r="AS18" s="417">
        <v>0</v>
      </c>
      <c r="AT18" s="439">
        <v>0</v>
      </c>
      <c r="AU18" s="499">
        <f t="shared" si="5"/>
        <v>408</v>
      </c>
      <c r="AV18" s="500">
        <f t="shared" si="35"/>
        <v>236</v>
      </c>
      <c r="AW18" s="440"/>
      <c r="AX18" s="440"/>
      <c r="AY18" s="441">
        <v>1500</v>
      </c>
      <c r="AZ18" s="442">
        <v>0</v>
      </c>
      <c r="BA18" s="443">
        <v>225</v>
      </c>
      <c r="BB18" s="443">
        <v>68.5</v>
      </c>
      <c r="BC18" s="444"/>
      <c r="BD18" s="445">
        <v>61523</v>
      </c>
      <c r="BE18" s="446">
        <f t="shared" si="36"/>
        <v>38</v>
      </c>
      <c r="BF18" s="446"/>
      <c r="BG18" s="447">
        <v>0.96</v>
      </c>
      <c r="BH18" s="448">
        <f t="shared" si="6"/>
        <v>1.5200000000000031</v>
      </c>
      <c r="BI18" s="448">
        <f t="shared" si="7"/>
        <v>36.479999999999997</v>
      </c>
      <c r="BJ18" s="449"/>
      <c r="BK18" s="450">
        <v>165</v>
      </c>
      <c r="BL18" s="450">
        <v>35</v>
      </c>
      <c r="BM18" s="451"/>
      <c r="BN18" s="452">
        <v>0</v>
      </c>
      <c r="BO18" s="453">
        <f t="shared" si="37"/>
        <v>0.8</v>
      </c>
      <c r="BP18" s="454">
        <f t="shared" si="8"/>
        <v>0</v>
      </c>
      <c r="BQ18" s="454">
        <f t="shared" si="9"/>
        <v>0</v>
      </c>
      <c r="BR18" s="455"/>
      <c r="BS18" s="451">
        <v>0</v>
      </c>
      <c r="BT18" s="451">
        <v>0</v>
      </c>
      <c r="BU18" s="491"/>
      <c r="BV18" s="492"/>
      <c r="BW18" s="417">
        <v>8</v>
      </c>
      <c r="BX18" s="417"/>
      <c r="BY18" s="417"/>
      <c r="BZ18" s="417"/>
      <c r="CA18" s="456">
        <f t="shared" si="10"/>
        <v>0</v>
      </c>
      <c r="CB18" s="456">
        <f t="shared" si="11"/>
        <v>8</v>
      </c>
      <c r="CC18" s="416">
        <f t="shared" si="38"/>
        <v>0.43</v>
      </c>
      <c r="CD18" s="457">
        <f t="shared" si="12"/>
        <v>4.5600000000000005</v>
      </c>
      <c r="CE18" s="419">
        <f t="shared" si="39"/>
        <v>0</v>
      </c>
      <c r="CF18" s="420">
        <f t="shared" si="13"/>
        <v>4.5600000000000005</v>
      </c>
      <c r="CG18" s="1755"/>
      <c r="CH18" s="420"/>
      <c r="CI18" s="420"/>
      <c r="CJ18" s="420">
        <v>0</v>
      </c>
      <c r="CK18" s="491">
        <v>75</v>
      </c>
      <c r="CL18" s="559">
        <v>52</v>
      </c>
      <c r="CM18" s="1123">
        <v>38.799999999999997</v>
      </c>
      <c r="CN18" s="384">
        <v>0</v>
      </c>
      <c r="CO18" s="384"/>
      <c r="CP18" s="384"/>
      <c r="CQ18" s="384"/>
      <c r="CR18" s="384"/>
      <c r="CS18" s="384"/>
      <c r="CT18" s="384"/>
      <c r="CU18" s="946">
        <f t="shared" si="14"/>
        <v>0</v>
      </c>
      <c r="CV18" s="447">
        <f t="shared" si="40"/>
        <v>1</v>
      </c>
      <c r="CW18" s="519">
        <f t="shared" si="15"/>
        <v>0</v>
      </c>
      <c r="CX18" s="521">
        <f t="shared" si="16"/>
        <v>0</v>
      </c>
      <c r="CY18" s="522"/>
      <c r="CZ18" s="484">
        <v>85</v>
      </c>
      <c r="DA18" s="418">
        <v>15</v>
      </c>
      <c r="DB18" s="153">
        <v>0</v>
      </c>
      <c r="DC18" s="460">
        <v>38.799999999999997</v>
      </c>
      <c r="DD18" s="1821"/>
      <c r="DE18" s="1821"/>
      <c r="DF18" s="1821"/>
      <c r="DG18" s="461">
        <f t="shared" si="41"/>
        <v>0.43</v>
      </c>
      <c r="DH18" s="480">
        <f t="shared" si="17"/>
        <v>38.799999999999997</v>
      </c>
      <c r="DI18" s="481">
        <f t="shared" si="42"/>
        <v>0.56999999999999995</v>
      </c>
      <c r="DJ18" s="482"/>
      <c r="DK18" s="482">
        <f t="shared" si="18"/>
        <v>9.5098800000000008</v>
      </c>
      <c r="DL18" s="482">
        <f t="shared" si="19"/>
        <v>22.115999999999996</v>
      </c>
      <c r="DM18" s="487"/>
      <c r="DN18" s="484">
        <v>0</v>
      </c>
      <c r="DO18" s="484">
        <v>75</v>
      </c>
      <c r="DP18" s="1440"/>
      <c r="DQ18" s="462"/>
      <c r="DR18" s="462"/>
      <c r="DS18" s="463">
        <f t="shared" si="20"/>
        <v>0</v>
      </c>
      <c r="DT18" s="463">
        <f t="shared" si="43"/>
        <v>0</v>
      </c>
      <c r="DU18" s="464">
        <f t="shared" si="44"/>
        <v>0</v>
      </c>
      <c r="DV18" s="564"/>
      <c r="DW18" s="564"/>
      <c r="DX18" s="465">
        <v>3</v>
      </c>
      <c r="DY18" s="466"/>
      <c r="DZ18" s="467">
        <v>4</v>
      </c>
      <c r="EA18" s="468">
        <v>0</v>
      </c>
      <c r="EB18" s="469">
        <f t="shared" si="45"/>
        <v>132.19066656000001</v>
      </c>
      <c r="EC18" s="142">
        <f t="shared" si="22"/>
        <v>0</v>
      </c>
      <c r="ED18" s="469">
        <f t="shared" si="46"/>
        <v>0</v>
      </c>
      <c r="EE18" s="488">
        <f t="shared" si="47"/>
        <v>0</v>
      </c>
      <c r="EF18" s="489">
        <f t="shared" si="24"/>
        <v>15.589880000000004</v>
      </c>
      <c r="EG18" s="490">
        <f t="shared" si="48"/>
        <v>0</v>
      </c>
      <c r="EH18" s="505">
        <f>SUM(EE$8:EE18)/SUM(EF$8:EF18)</f>
        <v>0.6249732569072558</v>
      </c>
      <c r="EI18" s="474"/>
      <c r="EJ18" s="166">
        <f t="shared" si="25"/>
        <v>304.5</v>
      </c>
      <c r="EK18" s="475">
        <f t="shared" si="26"/>
        <v>68.5</v>
      </c>
      <c r="EL18" s="476">
        <f t="shared" si="27"/>
        <v>58.595999999999989</v>
      </c>
      <c r="EM18" s="477">
        <f t="shared" si="28"/>
        <v>5.1966004505427001</v>
      </c>
      <c r="EN18" s="478">
        <f>SUM(EK$7:EK18)/SUM(EL$7:EL18)</f>
        <v>1.3236853030443496</v>
      </c>
      <c r="EO18" s="479"/>
    </row>
    <row r="19" spans="1:145" ht="15" customHeight="1" thickTop="1" thickBot="1" x14ac:dyDescent="0.3">
      <c r="A19" s="808">
        <v>45547</v>
      </c>
      <c r="B19" s="421"/>
      <c r="C19" s="422"/>
      <c r="D19" s="423">
        <f t="shared" si="29"/>
        <v>39550</v>
      </c>
      <c r="E19" s="424">
        <f t="shared" si="30"/>
        <v>0</v>
      </c>
      <c r="F19" s="424"/>
      <c r="G19" s="425">
        <f t="shared" si="0"/>
        <v>0</v>
      </c>
      <c r="H19" s="421"/>
      <c r="I19" s="426">
        <v>0</v>
      </c>
      <c r="J19" s="426">
        <v>0</v>
      </c>
      <c r="K19" s="427">
        <f t="shared" si="1"/>
        <v>0</v>
      </c>
      <c r="L19" s="428" t="e">
        <f t="shared" si="31"/>
        <v>#REF!</v>
      </c>
      <c r="M19" s="428">
        <v>0</v>
      </c>
      <c r="N19" s="427">
        <v>0</v>
      </c>
      <c r="O19" s="427">
        <v>0</v>
      </c>
      <c r="P19" s="429">
        <v>48</v>
      </c>
      <c r="Q19" s="429">
        <v>46</v>
      </c>
      <c r="R19" s="430">
        <f t="shared" si="2"/>
        <v>2</v>
      </c>
      <c r="S19" s="1151">
        <f t="shared" si="32"/>
        <v>537</v>
      </c>
      <c r="T19" s="431">
        <v>0</v>
      </c>
      <c r="U19" s="430">
        <v>0</v>
      </c>
      <c r="V19" s="432"/>
      <c r="W19" s="427">
        <v>46</v>
      </c>
      <c r="X19" s="427">
        <v>42</v>
      </c>
      <c r="Y19" s="427">
        <f t="shared" si="3"/>
        <v>4</v>
      </c>
      <c r="Z19" s="433">
        <f t="shared" si="33"/>
        <v>57</v>
      </c>
      <c r="AA19" s="434">
        <v>0</v>
      </c>
      <c r="AB19" s="435">
        <v>0</v>
      </c>
      <c r="AC19" s="436">
        <v>42</v>
      </c>
      <c r="AD19" s="436">
        <v>15</v>
      </c>
      <c r="AE19" s="427">
        <f t="shared" si="4"/>
        <v>27</v>
      </c>
      <c r="AF19" s="433">
        <f t="shared" si="34"/>
        <v>18</v>
      </c>
      <c r="AG19" s="739">
        <v>0</v>
      </c>
      <c r="AH19" s="435">
        <v>0</v>
      </c>
      <c r="AI19" s="435"/>
      <c r="AJ19" s="435"/>
      <c r="AK19" s="435"/>
      <c r="AL19" s="435"/>
      <c r="AM19" s="435"/>
      <c r="AN19" s="435"/>
      <c r="AO19" s="435"/>
      <c r="AP19" s="435"/>
      <c r="AQ19" s="437">
        <v>5.458333333333333</v>
      </c>
      <c r="AR19" s="438">
        <v>297</v>
      </c>
      <c r="AS19" s="417">
        <v>0</v>
      </c>
      <c r="AT19" s="439">
        <v>0</v>
      </c>
      <c r="AU19" s="499">
        <f t="shared" si="5"/>
        <v>297</v>
      </c>
      <c r="AV19" s="500">
        <f t="shared" si="35"/>
        <v>-111</v>
      </c>
      <c r="AW19" s="440"/>
      <c r="AX19" s="440"/>
      <c r="AY19" s="441">
        <v>1510</v>
      </c>
      <c r="AZ19" s="442">
        <v>0</v>
      </c>
      <c r="BA19" s="443">
        <v>222</v>
      </c>
      <c r="BB19" s="443">
        <v>206</v>
      </c>
      <c r="BC19" s="444"/>
      <c r="BD19" s="445">
        <v>61563</v>
      </c>
      <c r="BE19" s="446">
        <f t="shared" si="36"/>
        <v>40</v>
      </c>
      <c r="BF19" s="446"/>
      <c r="BG19" s="447">
        <v>0.96</v>
      </c>
      <c r="BH19" s="448">
        <f t="shared" si="6"/>
        <v>1.6000000000000014</v>
      </c>
      <c r="BI19" s="448">
        <f t="shared" si="7"/>
        <v>38.4</v>
      </c>
      <c r="BJ19" s="449"/>
      <c r="BK19" s="450">
        <v>170</v>
      </c>
      <c r="BL19" s="450">
        <v>40</v>
      </c>
      <c r="BM19" s="451"/>
      <c r="BN19" s="452">
        <v>24</v>
      </c>
      <c r="BO19" s="453">
        <f t="shared" si="37"/>
        <v>0.8</v>
      </c>
      <c r="BP19" s="454">
        <f t="shared" si="8"/>
        <v>4.7999999999999972</v>
      </c>
      <c r="BQ19" s="454">
        <f t="shared" si="9"/>
        <v>19.200000000000003</v>
      </c>
      <c r="BR19" s="455"/>
      <c r="BS19" s="451">
        <v>80</v>
      </c>
      <c r="BT19" s="451">
        <v>58</v>
      </c>
      <c r="BU19" s="491"/>
      <c r="BV19" s="492"/>
      <c r="BW19" s="417">
        <v>8.4</v>
      </c>
      <c r="BX19" s="417"/>
      <c r="BY19" s="417"/>
      <c r="BZ19" s="417"/>
      <c r="CA19" s="456">
        <f t="shared" si="10"/>
        <v>0</v>
      </c>
      <c r="CB19" s="456">
        <f t="shared" si="11"/>
        <v>8.4</v>
      </c>
      <c r="CC19" s="416">
        <f t="shared" si="38"/>
        <v>0.43</v>
      </c>
      <c r="CD19" s="457">
        <f t="shared" si="12"/>
        <v>4.7880000000000011</v>
      </c>
      <c r="CE19" s="419">
        <f t="shared" si="39"/>
        <v>0</v>
      </c>
      <c r="CF19" s="420">
        <f t="shared" si="13"/>
        <v>4.7880000000000011</v>
      </c>
      <c r="CG19" s="1755"/>
      <c r="CH19" s="420"/>
      <c r="CI19" s="420"/>
      <c r="CJ19" s="420">
        <v>0</v>
      </c>
      <c r="CK19" s="491">
        <v>75</v>
      </c>
      <c r="CL19" s="559">
        <v>50</v>
      </c>
      <c r="CM19" s="1123">
        <v>22</v>
      </c>
      <c r="CN19" s="384">
        <v>0</v>
      </c>
      <c r="CO19" s="384"/>
      <c r="CP19" s="384"/>
      <c r="CQ19" s="384"/>
      <c r="CR19" s="384"/>
      <c r="CS19" s="384"/>
      <c r="CT19" s="384"/>
      <c r="CU19" s="946">
        <f t="shared" si="14"/>
        <v>0</v>
      </c>
      <c r="CV19" s="447">
        <f t="shared" si="40"/>
        <v>1</v>
      </c>
      <c r="CW19" s="519">
        <f t="shared" si="15"/>
        <v>0</v>
      </c>
      <c r="CX19" s="521">
        <f t="shared" si="16"/>
        <v>0</v>
      </c>
      <c r="CY19" s="522"/>
      <c r="CZ19" s="484">
        <v>78</v>
      </c>
      <c r="DA19" s="418">
        <v>42</v>
      </c>
      <c r="DB19" s="153">
        <v>0</v>
      </c>
      <c r="DC19" s="460">
        <v>22</v>
      </c>
      <c r="DD19" s="1821"/>
      <c r="DE19" s="1821"/>
      <c r="DF19" s="1821"/>
      <c r="DG19" s="461">
        <f t="shared" si="41"/>
        <v>0.43</v>
      </c>
      <c r="DH19" s="480">
        <f t="shared" si="17"/>
        <v>22</v>
      </c>
      <c r="DI19" s="481">
        <f t="shared" si="42"/>
        <v>0.56999999999999995</v>
      </c>
      <c r="DJ19" s="482"/>
      <c r="DK19" s="482">
        <f t="shared" si="18"/>
        <v>5.3922000000000008</v>
      </c>
      <c r="DL19" s="482">
        <f t="shared" si="19"/>
        <v>12.54</v>
      </c>
      <c r="DM19" s="487"/>
      <c r="DN19" s="484">
        <v>0</v>
      </c>
      <c r="DO19" s="484">
        <v>68</v>
      </c>
      <c r="DP19" s="1440">
        <v>160</v>
      </c>
      <c r="DQ19" s="462"/>
      <c r="DR19" s="462"/>
      <c r="DS19" s="463">
        <f t="shared" si="20"/>
        <v>0</v>
      </c>
      <c r="DT19" s="463">
        <f t="shared" si="43"/>
        <v>0</v>
      </c>
      <c r="DU19" s="464">
        <f t="shared" si="44"/>
        <v>0</v>
      </c>
      <c r="DV19" s="564"/>
      <c r="DW19" s="564"/>
      <c r="DX19" s="465">
        <v>3</v>
      </c>
      <c r="DY19" s="466"/>
      <c r="DZ19" s="467">
        <v>4</v>
      </c>
      <c r="EA19" s="468">
        <v>0</v>
      </c>
      <c r="EB19" s="469">
        <f t="shared" si="45"/>
        <v>132.19066656000001</v>
      </c>
      <c r="EC19" s="142">
        <v>-3</v>
      </c>
      <c r="ED19" s="469">
        <v>0</v>
      </c>
      <c r="EE19" s="488">
        <f t="shared" si="47"/>
        <v>-3</v>
      </c>
      <c r="EF19" s="489">
        <f t="shared" si="24"/>
        <v>16.580199999999998</v>
      </c>
      <c r="EG19" s="490">
        <f t="shared" si="48"/>
        <v>-0.18093871002762332</v>
      </c>
      <c r="EH19" s="505">
        <f>SUM(EE$8:EE19)/SUM(EF$8:EF19)</f>
        <v>0.5188875549713674</v>
      </c>
      <c r="EI19" s="474"/>
      <c r="EJ19" s="166">
        <f t="shared" si="25"/>
        <v>95</v>
      </c>
      <c r="EK19" s="475">
        <f t="shared" si="26"/>
        <v>206</v>
      </c>
      <c r="EL19" s="476">
        <f t="shared" si="27"/>
        <v>70.14</v>
      </c>
      <c r="EM19" s="477">
        <f t="shared" si="28"/>
        <v>1.3544339891645281</v>
      </c>
      <c r="EN19" s="478">
        <f>SUM(EK$7:EK19)/SUM(EL$7:EL19)</f>
        <v>1.4301821302995854</v>
      </c>
      <c r="EO19" s="479"/>
    </row>
    <row r="20" spans="1:145" ht="15" customHeight="1" thickTop="1" thickBot="1" x14ac:dyDescent="0.3">
      <c r="A20" s="808">
        <v>45548</v>
      </c>
      <c r="B20" s="421"/>
      <c r="C20" s="422"/>
      <c r="D20" s="423">
        <f t="shared" si="29"/>
        <v>39550</v>
      </c>
      <c r="E20" s="424">
        <f t="shared" si="30"/>
        <v>0</v>
      </c>
      <c r="F20" s="424"/>
      <c r="G20" s="425">
        <f t="shared" si="0"/>
        <v>0</v>
      </c>
      <c r="H20" s="421"/>
      <c r="I20" s="426">
        <v>0</v>
      </c>
      <c r="J20" s="426">
        <v>0</v>
      </c>
      <c r="K20" s="427">
        <f t="shared" si="1"/>
        <v>0</v>
      </c>
      <c r="L20" s="428" t="e">
        <f t="shared" si="31"/>
        <v>#REF!</v>
      </c>
      <c r="M20" s="428">
        <v>0</v>
      </c>
      <c r="N20" s="427">
        <v>0</v>
      </c>
      <c r="O20" s="427">
        <v>0</v>
      </c>
      <c r="P20" s="429">
        <v>48</v>
      </c>
      <c r="Q20" s="429">
        <v>48</v>
      </c>
      <c r="R20" s="430">
        <f t="shared" si="2"/>
        <v>0</v>
      </c>
      <c r="S20" s="1151">
        <f t="shared" si="32"/>
        <v>538</v>
      </c>
      <c r="T20" s="431">
        <v>0</v>
      </c>
      <c r="U20" s="430">
        <v>0</v>
      </c>
      <c r="V20" s="432"/>
      <c r="W20" s="427">
        <v>45</v>
      </c>
      <c r="X20" s="427">
        <v>42</v>
      </c>
      <c r="Y20" s="427">
        <f t="shared" si="3"/>
        <v>3</v>
      </c>
      <c r="Z20" s="433">
        <f t="shared" si="33"/>
        <v>58</v>
      </c>
      <c r="AA20" s="434">
        <v>0</v>
      </c>
      <c r="AB20" s="435">
        <v>0</v>
      </c>
      <c r="AC20" s="436">
        <v>45</v>
      </c>
      <c r="AD20" s="436">
        <v>45</v>
      </c>
      <c r="AE20" s="427">
        <f t="shared" si="4"/>
        <v>0</v>
      </c>
      <c r="AF20" s="433">
        <f t="shared" si="34"/>
        <v>19</v>
      </c>
      <c r="AG20" s="739">
        <v>0</v>
      </c>
      <c r="AH20" s="435">
        <v>0</v>
      </c>
      <c r="AI20" s="435"/>
      <c r="AJ20" s="435"/>
      <c r="AK20" s="435"/>
      <c r="AL20" s="435"/>
      <c r="AM20" s="435"/>
      <c r="AN20" s="435"/>
      <c r="AO20" s="435"/>
      <c r="AP20" s="435"/>
      <c r="AQ20" s="437">
        <v>4.208333333333333</v>
      </c>
      <c r="AR20" s="438">
        <v>211</v>
      </c>
      <c r="AS20" s="417">
        <v>0</v>
      </c>
      <c r="AT20" s="439">
        <v>0</v>
      </c>
      <c r="AU20" s="499">
        <f t="shared" si="5"/>
        <v>211</v>
      </c>
      <c r="AV20" s="500">
        <f t="shared" si="35"/>
        <v>-86</v>
      </c>
      <c r="AW20" s="440"/>
      <c r="AX20" s="440"/>
      <c r="AY20" s="441">
        <v>1500</v>
      </c>
      <c r="AZ20" s="442">
        <v>0</v>
      </c>
      <c r="BA20" s="443">
        <v>206</v>
      </c>
      <c r="BB20" s="443">
        <v>187</v>
      </c>
      <c r="BC20" s="444"/>
      <c r="BD20" s="445">
        <v>61606</v>
      </c>
      <c r="BE20" s="446">
        <f t="shared" si="36"/>
        <v>43</v>
      </c>
      <c r="BF20" s="446"/>
      <c r="BG20" s="447">
        <v>0.96</v>
      </c>
      <c r="BH20" s="448">
        <f t="shared" si="6"/>
        <v>1.7199999999999989</v>
      </c>
      <c r="BI20" s="448">
        <f t="shared" si="7"/>
        <v>41.28</v>
      </c>
      <c r="BJ20" s="449"/>
      <c r="BK20" s="450">
        <v>165</v>
      </c>
      <c r="BL20" s="450">
        <v>40</v>
      </c>
      <c r="BM20" s="451"/>
      <c r="BN20" s="452">
        <v>0</v>
      </c>
      <c r="BO20" s="453">
        <f t="shared" si="37"/>
        <v>0.8</v>
      </c>
      <c r="BP20" s="454">
        <f t="shared" si="8"/>
        <v>0</v>
      </c>
      <c r="BQ20" s="454">
        <f t="shared" si="9"/>
        <v>0</v>
      </c>
      <c r="BR20" s="455"/>
      <c r="BS20" s="451">
        <v>70</v>
      </c>
      <c r="BT20" s="451">
        <v>70</v>
      </c>
      <c r="BU20" s="491"/>
      <c r="BV20" s="492"/>
      <c r="BW20" s="417">
        <v>9.6</v>
      </c>
      <c r="BX20" s="417"/>
      <c r="BY20" s="417"/>
      <c r="BZ20" s="417"/>
      <c r="CA20" s="456">
        <f t="shared" si="10"/>
        <v>0</v>
      </c>
      <c r="CB20" s="456">
        <f t="shared" si="11"/>
        <v>9.6</v>
      </c>
      <c r="CC20" s="416">
        <f t="shared" si="38"/>
        <v>0.43</v>
      </c>
      <c r="CD20" s="457">
        <f t="shared" si="12"/>
        <v>5.4720000000000004</v>
      </c>
      <c r="CE20" s="419">
        <f t="shared" si="39"/>
        <v>0</v>
      </c>
      <c r="CF20" s="420">
        <f t="shared" ref="CF20:CF45" si="49">CD20</f>
        <v>5.4720000000000004</v>
      </c>
      <c r="CG20" s="1755"/>
      <c r="CH20" s="420"/>
      <c r="CI20" s="420"/>
      <c r="CJ20" s="420">
        <v>0</v>
      </c>
      <c r="CK20" s="491">
        <v>72</v>
      </c>
      <c r="CL20" s="559">
        <v>40</v>
      </c>
      <c r="CM20" s="1123">
        <v>69.599999999999994</v>
      </c>
      <c r="CN20" s="537" t="s">
        <v>139</v>
      </c>
      <c r="CO20" s="537"/>
      <c r="CP20" s="537"/>
      <c r="CQ20" s="537"/>
      <c r="CR20" s="537"/>
      <c r="CS20" s="537"/>
      <c r="CT20" s="537"/>
      <c r="CU20" s="948">
        <f t="shared" si="14"/>
        <v>51.599999999999994</v>
      </c>
      <c r="CV20" s="538">
        <f t="shared" si="40"/>
        <v>1</v>
      </c>
      <c r="CW20" s="539">
        <f t="shared" si="15"/>
        <v>0</v>
      </c>
      <c r="CX20" s="540">
        <f t="shared" si="16"/>
        <v>51.599999999999994</v>
      </c>
      <c r="CY20" s="541"/>
      <c r="CZ20" s="484">
        <v>78</v>
      </c>
      <c r="DA20" s="418">
        <v>28</v>
      </c>
      <c r="DB20" s="550">
        <v>0</v>
      </c>
      <c r="DC20" s="536">
        <v>18</v>
      </c>
      <c r="DD20" s="1824"/>
      <c r="DE20" s="1824"/>
      <c r="DF20" s="1824"/>
      <c r="DG20" s="542">
        <f t="shared" si="41"/>
        <v>0.43</v>
      </c>
      <c r="DH20" s="543">
        <f t="shared" si="17"/>
        <v>18</v>
      </c>
      <c r="DI20" s="538">
        <f t="shared" si="42"/>
        <v>0.56999999999999995</v>
      </c>
      <c r="DJ20" s="544"/>
      <c r="DK20" s="544">
        <f t="shared" si="18"/>
        <v>4.4118000000000004</v>
      </c>
      <c r="DL20" s="544">
        <f t="shared" si="19"/>
        <v>10.26</v>
      </c>
      <c r="DM20" s="545"/>
      <c r="DN20" s="506">
        <v>0</v>
      </c>
      <c r="DO20" s="506">
        <v>68</v>
      </c>
      <c r="DP20" s="1441">
        <v>160</v>
      </c>
      <c r="DQ20" s="462"/>
      <c r="DR20" s="462"/>
      <c r="DS20" s="463">
        <f t="shared" si="20"/>
        <v>0</v>
      </c>
      <c r="DT20" s="463">
        <f t="shared" si="43"/>
        <v>0</v>
      </c>
      <c r="DU20" s="464">
        <f t="shared" si="44"/>
        <v>0</v>
      </c>
      <c r="DV20" s="564"/>
      <c r="DW20" s="564"/>
      <c r="DX20" s="465">
        <v>4</v>
      </c>
      <c r="DY20" s="466"/>
      <c r="DZ20" s="467">
        <v>4</v>
      </c>
      <c r="EA20" s="468">
        <v>0</v>
      </c>
      <c r="EB20" s="469">
        <f t="shared" si="45"/>
        <v>132.19066656000001</v>
      </c>
      <c r="EC20" s="142">
        <f t="shared" si="22"/>
        <v>0</v>
      </c>
      <c r="ED20" s="469">
        <f t="shared" si="46"/>
        <v>0</v>
      </c>
      <c r="EE20" s="488">
        <f t="shared" si="47"/>
        <v>0</v>
      </c>
      <c r="EF20" s="489">
        <f t="shared" si="24"/>
        <v>11.6038</v>
      </c>
      <c r="EG20" s="490">
        <f t="shared" si="48"/>
        <v>0</v>
      </c>
      <c r="EH20" s="505">
        <f>SUM(EE$8:EE20)/SUM(EF$8:EF20)</f>
        <v>0.47511716274494314</v>
      </c>
      <c r="EI20" s="474"/>
      <c r="EJ20" s="166">
        <f t="shared" si="25"/>
        <v>101</v>
      </c>
      <c r="EK20" s="475">
        <f t="shared" si="26"/>
        <v>187</v>
      </c>
      <c r="EL20" s="476">
        <f t="shared" si="27"/>
        <v>103.14</v>
      </c>
      <c r="EM20" s="477">
        <f t="shared" si="28"/>
        <v>0.97925150281171225</v>
      </c>
      <c r="EN20" s="478">
        <f>SUM(EK$7:EK20)/SUM(EL$7:EL20)</f>
        <v>1.464060339236632</v>
      </c>
      <c r="EO20" s="479"/>
    </row>
    <row r="21" spans="1:145" ht="15" customHeight="1" thickTop="1" thickBot="1" x14ac:dyDescent="0.3">
      <c r="A21" s="808">
        <v>45549</v>
      </c>
      <c r="B21" s="421"/>
      <c r="C21" s="422"/>
      <c r="D21" s="423">
        <f t="shared" si="29"/>
        <v>39550</v>
      </c>
      <c r="E21" s="424">
        <f t="shared" si="30"/>
        <v>0</v>
      </c>
      <c r="F21" s="424"/>
      <c r="G21" s="425">
        <f t="shared" si="0"/>
        <v>0</v>
      </c>
      <c r="H21" s="421"/>
      <c r="I21" s="426">
        <v>0</v>
      </c>
      <c r="J21" s="426">
        <v>0</v>
      </c>
      <c r="K21" s="427">
        <f t="shared" si="1"/>
        <v>0</v>
      </c>
      <c r="L21" s="428" t="e">
        <f t="shared" si="31"/>
        <v>#REF!</v>
      </c>
      <c r="M21" s="428">
        <v>0</v>
      </c>
      <c r="N21" s="427">
        <v>0</v>
      </c>
      <c r="O21" s="427">
        <v>0</v>
      </c>
      <c r="P21" s="429">
        <v>45</v>
      </c>
      <c r="Q21" s="429">
        <v>44</v>
      </c>
      <c r="R21" s="430">
        <f t="shared" si="2"/>
        <v>1</v>
      </c>
      <c r="S21" s="1151">
        <f t="shared" si="32"/>
        <v>539</v>
      </c>
      <c r="T21" s="431">
        <v>0</v>
      </c>
      <c r="U21" s="430">
        <v>0</v>
      </c>
      <c r="V21" s="432"/>
      <c r="W21" s="427">
        <v>44</v>
      </c>
      <c r="X21" s="427">
        <v>40</v>
      </c>
      <c r="Y21" s="427">
        <f t="shared" si="3"/>
        <v>4</v>
      </c>
      <c r="Z21" s="433">
        <f t="shared" si="33"/>
        <v>59</v>
      </c>
      <c r="AA21" s="434">
        <v>0</v>
      </c>
      <c r="AB21" s="435">
        <v>0</v>
      </c>
      <c r="AC21" s="436">
        <v>43</v>
      </c>
      <c r="AD21" s="436">
        <v>39</v>
      </c>
      <c r="AE21" s="427">
        <f t="shared" si="4"/>
        <v>4</v>
      </c>
      <c r="AF21" s="433">
        <f t="shared" si="34"/>
        <v>20</v>
      </c>
      <c r="AG21" s="739">
        <v>0</v>
      </c>
      <c r="AH21" s="435">
        <v>0</v>
      </c>
      <c r="AI21" s="435"/>
      <c r="AJ21" s="435"/>
      <c r="AK21" s="435"/>
      <c r="AL21" s="435"/>
      <c r="AM21" s="435"/>
      <c r="AN21" s="435"/>
      <c r="AO21" s="435"/>
      <c r="AP21" s="435"/>
      <c r="AQ21" s="437">
        <v>4.25</v>
      </c>
      <c r="AR21" s="438">
        <v>216</v>
      </c>
      <c r="AS21" s="417">
        <v>0</v>
      </c>
      <c r="AT21" s="439">
        <v>0</v>
      </c>
      <c r="AU21" s="499">
        <f t="shared" si="5"/>
        <v>216</v>
      </c>
      <c r="AV21" s="500">
        <f t="shared" si="35"/>
        <v>5</v>
      </c>
      <c r="AW21" s="440"/>
      <c r="AX21" s="440"/>
      <c r="AY21" s="441">
        <v>1350</v>
      </c>
      <c r="AZ21" s="442">
        <v>0</v>
      </c>
      <c r="BA21" s="443">
        <v>235</v>
      </c>
      <c r="BB21" s="443">
        <v>83.55</v>
      </c>
      <c r="BC21" s="444"/>
      <c r="BD21" s="445">
        <v>61655</v>
      </c>
      <c r="BE21" s="446">
        <f t="shared" si="36"/>
        <v>49</v>
      </c>
      <c r="BF21" s="446"/>
      <c r="BG21" s="447">
        <v>0.96</v>
      </c>
      <c r="BH21" s="448">
        <f t="shared" si="6"/>
        <v>1.9600000000000009</v>
      </c>
      <c r="BI21" s="448">
        <f t="shared" si="7"/>
        <v>47.04</v>
      </c>
      <c r="BJ21" s="449"/>
      <c r="BK21" s="450">
        <v>160</v>
      </c>
      <c r="BL21" s="450">
        <v>40</v>
      </c>
      <c r="BM21" s="451"/>
      <c r="BN21" s="452">
        <v>0</v>
      </c>
      <c r="BO21" s="453">
        <f t="shared" si="37"/>
        <v>0.8</v>
      </c>
      <c r="BP21" s="454">
        <f t="shared" si="8"/>
        <v>0</v>
      </c>
      <c r="BQ21" s="454">
        <f t="shared" si="9"/>
        <v>0</v>
      </c>
      <c r="BR21" s="455"/>
      <c r="BS21" s="451">
        <v>70</v>
      </c>
      <c r="BT21" s="451">
        <v>70</v>
      </c>
      <c r="BU21" s="491"/>
      <c r="BV21" s="492"/>
      <c r="BW21" s="417">
        <v>10.5</v>
      </c>
      <c r="BX21" s="417"/>
      <c r="BY21" s="417"/>
      <c r="BZ21" s="417"/>
      <c r="CA21" s="456">
        <f t="shared" si="10"/>
        <v>0</v>
      </c>
      <c r="CB21" s="456">
        <f t="shared" si="11"/>
        <v>10.5</v>
      </c>
      <c r="CC21" s="416">
        <f t="shared" si="38"/>
        <v>0.43</v>
      </c>
      <c r="CD21" s="457">
        <f t="shared" si="12"/>
        <v>5.9850000000000003</v>
      </c>
      <c r="CE21" s="419">
        <f t="shared" ref="CE21:CE88" si="50">CE20</f>
        <v>0</v>
      </c>
      <c r="CF21" s="420">
        <f t="shared" si="49"/>
        <v>5.9850000000000003</v>
      </c>
      <c r="CG21" s="1755"/>
      <c r="CH21" s="420"/>
      <c r="CI21" s="420"/>
      <c r="CJ21" s="420">
        <v>0</v>
      </c>
      <c r="CK21" s="491">
        <v>78</v>
      </c>
      <c r="CL21" s="559">
        <v>49</v>
      </c>
      <c r="CM21" s="1123">
        <v>38.200000000000003</v>
      </c>
      <c r="CN21" s="537">
        <v>2</v>
      </c>
      <c r="CO21" s="537"/>
      <c r="CP21" s="537"/>
      <c r="CQ21" s="537"/>
      <c r="CR21" s="537"/>
      <c r="CS21" s="537"/>
      <c r="CT21" s="537"/>
      <c r="CU21" s="948">
        <f t="shared" si="14"/>
        <v>0</v>
      </c>
      <c r="CV21" s="538">
        <f t="shared" si="40"/>
        <v>1</v>
      </c>
      <c r="CW21" s="539">
        <f t="shared" si="15"/>
        <v>0</v>
      </c>
      <c r="CX21" s="540">
        <f t="shared" si="16"/>
        <v>0</v>
      </c>
      <c r="CY21" s="541"/>
      <c r="CZ21" s="484">
        <v>80</v>
      </c>
      <c r="DA21" s="418">
        <v>44</v>
      </c>
      <c r="DB21" s="550">
        <v>0</v>
      </c>
      <c r="DC21" s="536">
        <f>CM21</f>
        <v>38.200000000000003</v>
      </c>
      <c r="DD21" s="1824"/>
      <c r="DE21" s="1824"/>
      <c r="DF21" s="1824"/>
      <c r="DG21" s="542">
        <f t="shared" si="41"/>
        <v>0.43</v>
      </c>
      <c r="DH21" s="543">
        <f t="shared" si="17"/>
        <v>38.200000000000003</v>
      </c>
      <c r="DI21" s="538">
        <f t="shared" si="42"/>
        <v>0.56999999999999995</v>
      </c>
      <c r="DJ21" s="544"/>
      <c r="DK21" s="544">
        <f t="shared" si="18"/>
        <v>9.3628200000000028</v>
      </c>
      <c r="DL21" s="544">
        <f t="shared" si="19"/>
        <v>21.774000000000001</v>
      </c>
      <c r="DM21" s="545"/>
      <c r="DN21" s="506">
        <v>0</v>
      </c>
      <c r="DO21" s="506">
        <v>70</v>
      </c>
      <c r="DP21" s="1441">
        <v>160</v>
      </c>
      <c r="DQ21" s="462"/>
      <c r="DR21" s="462"/>
      <c r="DS21" s="463">
        <f t="shared" si="20"/>
        <v>0</v>
      </c>
      <c r="DT21" s="463">
        <f t="shared" si="43"/>
        <v>0</v>
      </c>
      <c r="DU21" s="464">
        <f t="shared" si="44"/>
        <v>0</v>
      </c>
      <c r="DV21" s="564"/>
      <c r="DW21" s="564"/>
      <c r="DX21" s="465">
        <v>4</v>
      </c>
      <c r="DY21" s="466"/>
      <c r="DZ21" s="467">
        <v>4</v>
      </c>
      <c r="EA21" s="468">
        <v>1.25</v>
      </c>
      <c r="EB21" s="469">
        <f t="shared" si="45"/>
        <v>135.633131835</v>
      </c>
      <c r="EC21" s="142">
        <f t="shared" si="22"/>
        <v>3.4424652749999893</v>
      </c>
      <c r="ED21" s="469">
        <f t="shared" si="46"/>
        <v>0</v>
      </c>
      <c r="EE21" s="488">
        <f t="shared" si="47"/>
        <v>3.4424652749999893</v>
      </c>
      <c r="EF21" s="489">
        <f t="shared" si="24"/>
        <v>17.307820000000003</v>
      </c>
      <c r="EG21" s="490">
        <f t="shared" si="48"/>
        <v>0.19889652625229456</v>
      </c>
      <c r="EH21" s="505">
        <f>SUM(EE$8:EE21)/SUM(EF$8:EF21)</f>
        <v>0.44424717043083722</v>
      </c>
      <c r="EI21" s="474"/>
      <c r="EJ21" s="166">
        <f t="shared" si="25"/>
        <v>88.55</v>
      </c>
      <c r="EK21" s="475">
        <f t="shared" si="26"/>
        <v>83.55</v>
      </c>
      <c r="EL21" s="476">
        <f t="shared" si="27"/>
        <v>68.813999999999993</v>
      </c>
      <c r="EM21" s="477">
        <f t="shared" si="28"/>
        <v>1.286802104222978</v>
      </c>
      <c r="EN21" s="478">
        <f>SUM(EK$7:EK21)/SUM(EL$7:EL21)</f>
        <v>1.4501292031527191</v>
      </c>
      <c r="EO21" s="479"/>
    </row>
    <row r="22" spans="1:145" ht="15" customHeight="1" thickTop="1" thickBot="1" x14ac:dyDescent="0.3">
      <c r="A22" s="808">
        <v>45550</v>
      </c>
      <c r="B22" s="421"/>
      <c r="C22" s="422"/>
      <c r="D22" s="423">
        <f t="shared" si="29"/>
        <v>39550</v>
      </c>
      <c r="E22" s="424">
        <f t="shared" si="30"/>
        <v>0</v>
      </c>
      <c r="F22" s="424"/>
      <c r="G22" s="425">
        <f t="shared" si="0"/>
        <v>0</v>
      </c>
      <c r="H22" s="421"/>
      <c r="I22" s="426">
        <v>0</v>
      </c>
      <c r="J22" s="426">
        <v>0</v>
      </c>
      <c r="K22" s="427">
        <f t="shared" si="1"/>
        <v>0</v>
      </c>
      <c r="L22" s="428" t="e">
        <f t="shared" si="31"/>
        <v>#REF!</v>
      </c>
      <c r="M22" s="428">
        <v>0</v>
      </c>
      <c r="N22" s="427">
        <v>0</v>
      </c>
      <c r="O22" s="427">
        <v>0</v>
      </c>
      <c r="P22" s="429">
        <v>0</v>
      </c>
      <c r="Q22" s="429">
        <v>0</v>
      </c>
      <c r="R22" s="430">
        <f t="shared" si="2"/>
        <v>0</v>
      </c>
      <c r="S22" s="1151">
        <f t="shared" si="32"/>
        <v>539</v>
      </c>
      <c r="T22" s="431">
        <v>0</v>
      </c>
      <c r="U22" s="430">
        <v>0</v>
      </c>
      <c r="V22" s="432"/>
      <c r="W22" s="427">
        <v>0</v>
      </c>
      <c r="X22" s="427">
        <v>0</v>
      </c>
      <c r="Y22" s="427" t="str">
        <f t="shared" si="3"/>
        <v xml:space="preserve"> </v>
      </c>
      <c r="Z22" s="433">
        <f t="shared" si="33"/>
        <v>59</v>
      </c>
      <c r="AA22" s="434">
        <v>0</v>
      </c>
      <c r="AB22" s="435">
        <v>0</v>
      </c>
      <c r="AC22" s="436">
        <v>0</v>
      </c>
      <c r="AD22" s="436">
        <v>0</v>
      </c>
      <c r="AE22" s="427" t="str">
        <f t="shared" si="4"/>
        <v xml:space="preserve"> </v>
      </c>
      <c r="AF22" s="433">
        <f t="shared" si="34"/>
        <v>20</v>
      </c>
      <c r="AG22" s="739">
        <v>0</v>
      </c>
      <c r="AH22" s="435">
        <v>0</v>
      </c>
      <c r="AI22" s="435"/>
      <c r="AJ22" s="435"/>
      <c r="AK22" s="435"/>
      <c r="AL22" s="435"/>
      <c r="AM22" s="435"/>
      <c r="AN22" s="435"/>
      <c r="AO22" s="435"/>
      <c r="AP22" s="435"/>
      <c r="AQ22" s="437">
        <v>3.875</v>
      </c>
      <c r="AR22" s="438">
        <v>198</v>
      </c>
      <c r="AS22" s="417">
        <v>0</v>
      </c>
      <c r="AT22" s="439">
        <v>0</v>
      </c>
      <c r="AU22" s="499">
        <f t="shared" si="5"/>
        <v>198</v>
      </c>
      <c r="AV22" s="500">
        <f t="shared" si="35"/>
        <v>-18</v>
      </c>
      <c r="AW22" s="440"/>
      <c r="AX22" s="440"/>
      <c r="AY22" s="441">
        <v>0</v>
      </c>
      <c r="AZ22" s="442">
        <v>0</v>
      </c>
      <c r="BA22" s="443">
        <v>0</v>
      </c>
      <c r="BB22" s="443">
        <v>96.88</v>
      </c>
      <c r="BC22" s="444"/>
      <c r="BD22" s="445">
        <v>61700</v>
      </c>
      <c r="BE22" s="446">
        <f t="shared" si="36"/>
        <v>45</v>
      </c>
      <c r="BF22" s="446"/>
      <c r="BG22" s="447">
        <v>0.96</v>
      </c>
      <c r="BH22" s="448">
        <f t="shared" si="6"/>
        <v>1.8000000000000043</v>
      </c>
      <c r="BI22" s="448">
        <f t="shared" si="7"/>
        <v>43.199999999999996</v>
      </c>
      <c r="BJ22" s="449"/>
      <c r="BK22" s="450">
        <v>165</v>
      </c>
      <c r="BL22" s="450">
        <v>40</v>
      </c>
      <c r="BM22" s="451"/>
      <c r="BN22" s="452">
        <v>0</v>
      </c>
      <c r="BO22" s="453">
        <f t="shared" si="37"/>
        <v>0.8</v>
      </c>
      <c r="BP22" s="454">
        <f t="shared" si="8"/>
        <v>0</v>
      </c>
      <c r="BQ22" s="454">
        <f t="shared" si="9"/>
        <v>0</v>
      </c>
      <c r="BR22" s="455"/>
      <c r="BS22" s="451">
        <v>0</v>
      </c>
      <c r="BT22" s="451">
        <v>70</v>
      </c>
      <c r="BU22" s="491"/>
      <c r="BV22" s="492"/>
      <c r="BW22" s="417">
        <v>9.1999999999999993</v>
      </c>
      <c r="BX22" s="417"/>
      <c r="BY22" s="417"/>
      <c r="BZ22" s="417"/>
      <c r="CA22" s="456">
        <f t="shared" si="10"/>
        <v>0</v>
      </c>
      <c r="CB22" s="456">
        <f t="shared" si="11"/>
        <v>9.1999999999999993</v>
      </c>
      <c r="CC22" s="416">
        <f t="shared" si="38"/>
        <v>0.43</v>
      </c>
      <c r="CD22" s="457">
        <f t="shared" si="12"/>
        <v>5.2439999999999998</v>
      </c>
      <c r="CE22" s="419">
        <f t="shared" si="50"/>
        <v>0</v>
      </c>
      <c r="CF22" s="420">
        <f t="shared" si="49"/>
        <v>5.2439999999999998</v>
      </c>
      <c r="CG22" s="1755"/>
      <c r="CH22" s="420"/>
      <c r="CI22" s="420"/>
      <c r="CJ22" s="420">
        <v>0</v>
      </c>
      <c r="CK22" s="491">
        <v>70</v>
      </c>
      <c r="CL22" s="559">
        <v>50</v>
      </c>
      <c r="CM22" s="1123">
        <v>8.9</v>
      </c>
      <c r="CN22" s="537">
        <v>2</v>
      </c>
      <c r="CO22" s="537"/>
      <c r="CP22" s="537"/>
      <c r="CQ22" s="537"/>
      <c r="CR22" s="537"/>
      <c r="CS22" s="537"/>
      <c r="CT22" s="537"/>
      <c r="CU22" s="948">
        <f t="shared" si="14"/>
        <v>0</v>
      </c>
      <c r="CV22" s="538">
        <f t="shared" si="40"/>
        <v>1</v>
      </c>
      <c r="CW22" s="539">
        <f t="shared" si="15"/>
        <v>0</v>
      </c>
      <c r="CX22" s="540">
        <f t="shared" si="16"/>
        <v>0</v>
      </c>
      <c r="CY22" s="541"/>
      <c r="CZ22" s="484">
        <v>86</v>
      </c>
      <c r="DA22" s="418">
        <v>50</v>
      </c>
      <c r="DB22" s="550">
        <v>0</v>
      </c>
      <c r="DC22" s="536">
        <f>8.9</f>
        <v>8.9</v>
      </c>
      <c r="DD22" s="1824"/>
      <c r="DE22" s="1824"/>
      <c r="DF22" s="1824"/>
      <c r="DG22" s="542">
        <f t="shared" si="41"/>
        <v>0.43</v>
      </c>
      <c r="DH22" s="543">
        <f t="shared" si="17"/>
        <v>8.9</v>
      </c>
      <c r="DI22" s="538">
        <f t="shared" si="42"/>
        <v>0.56999999999999995</v>
      </c>
      <c r="DJ22" s="544"/>
      <c r="DK22" s="544">
        <f t="shared" si="18"/>
        <v>2.1813900000000008</v>
      </c>
      <c r="DL22" s="544">
        <f t="shared" si="19"/>
        <v>5.0729999999999995</v>
      </c>
      <c r="DM22" s="545"/>
      <c r="DN22" s="506">
        <v>0</v>
      </c>
      <c r="DO22" s="506">
        <v>0</v>
      </c>
      <c r="DP22" s="1441">
        <v>0</v>
      </c>
      <c r="DQ22" s="462"/>
      <c r="DR22" s="462"/>
      <c r="DS22" s="463">
        <f t="shared" si="20"/>
        <v>0</v>
      </c>
      <c r="DT22" s="463">
        <f t="shared" si="43"/>
        <v>0</v>
      </c>
      <c r="DU22" s="464">
        <f t="shared" si="44"/>
        <v>0</v>
      </c>
      <c r="DV22" s="564"/>
      <c r="DW22" s="564"/>
      <c r="DX22" s="465">
        <v>4</v>
      </c>
      <c r="DY22" s="466"/>
      <c r="DZ22" s="467">
        <v>4</v>
      </c>
      <c r="EA22" s="468">
        <v>1.5</v>
      </c>
      <c r="EB22" s="469">
        <f t="shared" si="45"/>
        <v>136.32162489000001</v>
      </c>
      <c r="EC22" s="142">
        <f t="shared" si="22"/>
        <v>0.68849305500000924</v>
      </c>
      <c r="ED22" s="469">
        <f t="shared" si="46"/>
        <v>0</v>
      </c>
      <c r="EE22" s="488">
        <f t="shared" si="47"/>
        <v>0.68849305500000924</v>
      </c>
      <c r="EF22" s="489">
        <f t="shared" si="24"/>
        <v>9.2253900000000044</v>
      </c>
      <c r="EG22" s="490">
        <f t="shared" si="48"/>
        <v>7.4630238396426476E-2</v>
      </c>
      <c r="EH22" s="505">
        <f>SUM(EE$8:EE22)/SUM(EF$8:EF22)</f>
        <v>0.42346718489563451</v>
      </c>
      <c r="EI22" s="474"/>
      <c r="EJ22" s="166">
        <f t="shared" si="25"/>
        <v>78.88</v>
      </c>
      <c r="EK22" s="475">
        <f t="shared" si="26"/>
        <v>96.88</v>
      </c>
      <c r="EL22" s="476">
        <f t="shared" si="27"/>
        <v>48.272999999999996</v>
      </c>
      <c r="EM22" s="477">
        <f t="shared" si="28"/>
        <v>1.6340397323555611</v>
      </c>
      <c r="EN22" s="478">
        <f>SUM(EK$7:EK22)/SUM(EL$7:EL22)</f>
        <v>1.4710823433479141</v>
      </c>
      <c r="EO22" s="479"/>
    </row>
    <row r="23" spans="1:145" ht="15" customHeight="1" thickTop="1" thickBot="1" x14ac:dyDescent="0.3">
      <c r="A23" s="808">
        <v>45551</v>
      </c>
      <c r="B23" s="421"/>
      <c r="C23" s="422"/>
      <c r="D23" s="423">
        <f t="shared" si="29"/>
        <v>39550</v>
      </c>
      <c r="E23" s="424">
        <f t="shared" si="30"/>
        <v>0</v>
      </c>
      <c r="F23" s="424"/>
      <c r="G23" s="425">
        <f t="shared" si="0"/>
        <v>0</v>
      </c>
      <c r="H23" s="421"/>
      <c r="I23" s="426">
        <v>0</v>
      </c>
      <c r="J23" s="426">
        <v>0</v>
      </c>
      <c r="K23" s="427">
        <f t="shared" si="1"/>
        <v>0</v>
      </c>
      <c r="L23" s="428" t="e">
        <f t="shared" si="31"/>
        <v>#REF!</v>
      </c>
      <c r="M23" s="428">
        <v>0</v>
      </c>
      <c r="N23" s="427">
        <v>0</v>
      </c>
      <c r="O23" s="427">
        <v>0</v>
      </c>
      <c r="P23" s="429">
        <v>0</v>
      </c>
      <c r="Q23" s="429">
        <v>0</v>
      </c>
      <c r="R23" s="430">
        <f t="shared" si="2"/>
        <v>0</v>
      </c>
      <c r="S23" s="1151">
        <f t="shared" si="32"/>
        <v>539</v>
      </c>
      <c r="T23" s="431">
        <v>0</v>
      </c>
      <c r="U23" s="430">
        <v>0</v>
      </c>
      <c r="V23" s="432"/>
      <c r="W23" s="427">
        <v>0</v>
      </c>
      <c r="X23" s="427">
        <v>0</v>
      </c>
      <c r="Y23" s="427" t="str">
        <f t="shared" si="3"/>
        <v xml:space="preserve"> </v>
      </c>
      <c r="Z23" s="433">
        <f t="shared" si="33"/>
        <v>59</v>
      </c>
      <c r="AA23" s="434">
        <v>0</v>
      </c>
      <c r="AB23" s="435">
        <v>0</v>
      </c>
      <c r="AC23" s="436">
        <v>0</v>
      </c>
      <c r="AD23" s="436">
        <v>0</v>
      </c>
      <c r="AE23" s="427" t="str">
        <f t="shared" si="4"/>
        <v xml:space="preserve"> </v>
      </c>
      <c r="AF23" s="433">
        <f t="shared" si="34"/>
        <v>20</v>
      </c>
      <c r="AG23" s="739">
        <v>0</v>
      </c>
      <c r="AH23" s="435">
        <v>0</v>
      </c>
      <c r="AI23" s="435"/>
      <c r="AJ23" s="435"/>
      <c r="AK23" s="435"/>
      <c r="AL23" s="435"/>
      <c r="AM23" s="435"/>
      <c r="AN23" s="435"/>
      <c r="AO23" s="435"/>
      <c r="AP23" s="435"/>
      <c r="AQ23" s="437">
        <v>4.25</v>
      </c>
      <c r="AR23" s="438">
        <v>216</v>
      </c>
      <c r="AS23" s="417">
        <v>0</v>
      </c>
      <c r="AT23" s="439">
        <v>0</v>
      </c>
      <c r="AU23" s="499">
        <f t="shared" si="5"/>
        <v>216</v>
      </c>
      <c r="AV23" s="500">
        <f t="shared" si="35"/>
        <v>18</v>
      </c>
      <c r="AW23" s="440"/>
      <c r="AX23" s="440"/>
      <c r="AY23" s="441">
        <v>0</v>
      </c>
      <c r="AZ23" s="442">
        <v>0</v>
      </c>
      <c r="BA23" s="443">
        <v>0</v>
      </c>
      <c r="BB23" s="443">
        <v>0</v>
      </c>
      <c r="BC23" s="444"/>
      <c r="BD23" s="445">
        <v>61736</v>
      </c>
      <c r="BE23" s="446">
        <f t="shared" si="36"/>
        <v>36</v>
      </c>
      <c r="BF23" s="446"/>
      <c r="BG23" s="447">
        <v>0.96</v>
      </c>
      <c r="BH23" s="448">
        <f t="shared" si="6"/>
        <v>1.4399999999999977</v>
      </c>
      <c r="BI23" s="448">
        <f t="shared" si="7"/>
        <v>34.56</v>
      </c>
      <c r="BJ23" s="449"/>
      <c r="BK23" s="450">
        <v>170</v>
      </c>
      <c r="BL23" s="450">
        <v>42</v>
      </c>
      <c r="BM23" s="451"/>
      <c r="BN23" s="452">
        <v>0</v>
      </c>
      <c r="BO23" s="453">
        <f t="shared" si="37"/>
        <v>0.8</v>
      </c>
      <c r="BP23" s="454">
        <f t="shared" si="8"/>
        <v>0</v>
      </c>
      <c r="BQ23" s="454">
        <f t="shared" si="9"/>
        <v>0</v>
      </c>
      <c r="BR23" s="455"/>
      <c r="BS23" s="451">
        <v>70</v>
      </c>
      <c r="BT23" s="451">
        <v>0</v>
      </c>
      <c r="BU23" s="491"/>
      <c r="BV23" s="492"/>
      <c r="BW23" s="417">
        <v>8</v>
      </c>
      <c r="BX23" s="417"/>
      <c r="BY23" s="417"/>
      <c r="BZ23" s="417"/>
      <c r="CA23" s="456">
        <f t="shared" si="10"/>
        <v>0</v>
      </c>
      <c r="CB23" s="456">
        <f t="shared" si="11"/>
        <v>8</v>
      </c>
      <c r="CC23" s="416">
        <f t="shared" si="38"/>
        <v>0.43</v>
      </c>
      <c r="CD23" s="457">
        <f t="shared" si="12"/>
        <v>4.5600000000000005</v>
      </c>
      <c r="CE23" s="419">
        <f t="shared" si="50"/>
        <v>0</v>
      </c>
      <c r="CF23" s="420">
        <f t="shared" si="49"/>
        <v>4.5600000000000005</v>
      </c>
      <c r="CG23" s="1755"/>
      <c r="CH23" s="420"/>
      <c r="CI23" s="420"/>
      <c r="CJ23" s="420">
        <v>0</v>
      </c>
      <c r="CK23" s="491">
        <v>75</v>
      </c>
      <c r="CL23" s="559">
        <v>55</v>
      </c>
      <c r="CM23" s="1123">
        <v>130</v>
      </c>
      <c r="CN23" s="520">
        <v>1</v>
      </c>
      <c r="CO23" s="520"/>
      <c r="CP23" s="520"/>
      <c r="CQ23" s="520"/>
      <c r="CR23" s="520"/>
      <c r="CS23" s="520"/>
      <c r="CT23" s="520"/>
      <c r="CU23" s="946">
        <v>130</v>
      </c>
      <c r="CV23" s="447">
        <f t="shared" si="40"/>
        <v>1</v>
      </c>
      <c r="CW23" s="519">
        <f t="shared" si="15"/>
        <v>0</v>
      </c>
      <c r="CX23" s="521">
        <f t="shared" si="16"/>
        <v>130</v>
      </c>
      <c r="CY23" s="522"/>
      <c r="CZ23" s="484">
        <v>72</v>
      </c>
      <c r="DA23" s="418">
        <v>35</v>
      </c>
      <c r="DB23" s="153">
        <v>0</v>
      </c>
      <c r="DC23" s="796">
        <v>0</v>
      </c>
      <c r="DD23" s="1825"/>
      <c r="DE23" s="1825"/>
      <c r="DF23" s="1825"/>
      <c r="DG23" s="523">
        <f t="shared" si="41"/>
        <v>0.43</v>
      </c>
      <c r="DH23" s="446">
        <f t="shared" si="17"/>
        <v>0</v>
      </c>
      <c r="DI23" s="447">
        <f t="shared" si="42"/>
        <v>0.56999999999999995</v>
      </c>
      <c r="DJ23" s="448"/>
      <c r="DK23" s="448">
        <f t="shared" si="18"/>
        <v>0</v>
      </c>
      <c r="DL23" s="448">
        <f t="shared" si="19"/>
        <v>0</v>
      </c>
      <c r="DM23" s="524"/>
      <c r="DN23" s="503">
        <v>0</v>
      </c>
      <c r="DO23" s="503">
        <v>70</v>
      </c>
      <c r="DP23" s="1440" t="s">
        <v>191</v>
      </c>
      <c r="DQ23" s="462"/>
      <c r="DR23" s="462"/>
      <c r="DS23" s="463">
        <f t="shared" si="20"/>
        <v>0</v>
      </c>
      <c r="DT23" s="463">
        <f t="shared" si="43"/>
        <v>0</v>
      </c>
      <c r="DU23" s="464">
        <f t="shared" si="44"/>
        <v>0</v>
      </c>
      <c r="DV23" s="564"/>
      <c r="DW23" s="564"/>
      <c r="DX23" s="465">
        <v>4</v>
      </c>
      <c r="DY23" s="466"/>
      <c r="DZ23" s="467">
        <v>4</v>
      </c>
      <c r="EA23" s="468">
        <v>0</v>
      </c>
      <c r="EB23" s="469">
        <f t="shared" si="21"/>
        <v>132.19066656000001</v>
      </c>
      <c r="EC23" s="142">
        <v>-4</v>
      </c>
      <c r="ED23" s="469">
        <v>0</v>
      </c>
      <c r="EE23" s="488">
        <f t="shared" si="47"/>
        <v>-4</v>
      </c>
      <c r="EF23" s="489">
        <f t="shared" si="24"/>
        <v>5.9999999999999982</v>
      </c>
      <c r="EG23" s="490">
        <f t="shared" si="48"/>
        <v>-0.66666666666666685</v>
      </c>
      <c r="EH23" s="505">
        <f>SUM(EE$8:EE23)/SUM(EF$8:EF23)</f>
        <v>0.38501302001622723</v>
      </c>
      <c r="EI23" s="474"/>
      <c r="EJ23" s="166">
        <f t="shared" si="25"/>
        <v>18</v>
      </c>
      <c r="EK23" s="475">
        <f t="shared" si="26"/>
        <v>0</v>
      </c>
      <c r="EL23" s="476">
        <f t="shared" si="27"/>
        <v>164.56</v>
      </c>
      <c r="EM23" s="477">
        <f t="shared" si="28"/>
        <v>0.10938259601361205</v>
      </c>
      <c r="EN23" s="478">
        <f>SUM(EK$7:EK23)/SUM(EL$7:EL23)</f>
        <v>1.3038209162709362</v>
      </c>
      <c r="EO23" s="479"/>
    </row>
    <row r="24" spans="1:145" ht="15" customHeight="1" thickTop="1" thickBot="1" x14ac:dyDescent="0.3">
      <c r="A24" s="808">
        <v>45552</v>
      </c>
      <c r="B24" s="421"/>
      <c r="C24" s="422"/>
      <c r="D24" s="423">
        <f t="shared" si="29"/>
        <v>39550</v>
      </c>
      <c r="E24" s="424">
        <f t="shared" si="30"/>
        <v>0</v>
      </c>
      <c r="F24" s="424"/>
      <c r="G24" s="425">
        <f t="shared" si="0"/>
        <v>0</v>
      </c>
      <c r="H24" s="421"/>
      <c r="I24" s="426">
        <v>0</v>
      </c>
      <c r="J24" s="426">
        <v>0</v>
      </c>
      <c r="K24" s="427">
        <f t="shared" si="1"/>
        <v>0</v>
      </c>
      <c r="L24" s="428" t="e">
        <f t="shared" si="31"/>
        <v>#REF!</v>
      </c>
      <c r="M24" s="428">
        <v>0</v>
      </c>
      <c r="N24" s="427">
        <v>0</v>
      </c>
      <c r="O24" s="427">
        <v>0</v>
      </c>
      <c r="P24" s="429">
        <v>48</v>
      </c>
      <c r="Q24" s="429">
        <v>46</v>
      </c>
      <c r="R24" s="430">
        <f t="shared" si="2"/>
        <v>2</v>
      </c>
      <c r="S24" s="1151">
        <f t="shared" si="32"/>
        <v>540</v>
      </c>
      <c r="T24" s="431">
        <v>0</v>
      </c>
      <c r="U24" s="430">
        <v>0</v>
      </c>
      <c r="V24" s="432"/>
      <c r="W24" s="427">
        <v>0</v>
      </c>
      <c r="X24" s="427">
        <v>0</v>
      </c>
      <c r="Y24" s="427" t="str">
        <f t="shared" si="3"/>
        <v xml:space="preserve"> </v>
      </c>
      <c r="Z24" s="433">
        <f t="shared" si="33"/>
        <v>59</v>
      </c>
      <c r="AA24" s="434">
        <v>0</v>
      </c>
      <c r="AB24" s="435">
        <v>0</v>
      </c>
      <c r="AC24" s="436">
        <v>44</v>
      </c>
      <c r="AD24" s="436">
        <v>22</v>
      </c>
      <c r="AE24" s="427">
        <f t="shared" si="4"/>
        <v>22</v>
      </c>
      <c r="AF24" s="433">
        <f t="shared" si="34"/>
        <v>21</v>
      </c>
      <c r="AG24" s="739">
        <v>0</v>
      </c>
      <c r="AH24" s="435">
        <v>0</v>
      </c>
      <c r="AI24" s="435"/>
      <c r="AJ24" s="435"/>
      <c r="AK24" s="435"/>
      <c r="AL24" s="435"/>
      <c r="AM24" s="435"/>
      <c r="AN24" s="435"/>
      <c r="AO24" s="435"/>
      <c r="AP24" s="435"/>
      <c r="AQ24" s="437">
        <v>5.083333333333333</v>
      </c>
      <c r="AR24" s="438">
        <v>264</v>
      </c>
      <c r="AS24" s="417">
        <v>0</v>
      </c>
      <c r="AT24" s="439">
        <v>0</v>
      </c>
      <c r="AU24" s="499">
        <f t="shared" si="5"/>
        <v>264</v>
      </c>
      <c r="AV24" s="500">
        <f t="shared" si="35"/>
        <v>48</v>
      </c>
      <c r="AW24" s="440"/>
      <c r="AX24" s="440"/>
      <c r="AY24" s="441">
        <v>1450</v>
      </c>
      <c r="AZ24" s="442">
        <v>0</v>
      </c>
      <c r="BA24" s="443">
        <v>229</v>
      </c>
      <c r="BB24" s="443">
        <v>90.53</v>
      </c>
      <c r="BC24" s="444"/>
      <c r="BD24" s="445">
        <v>61783</v>
      </c>
      <c r="BE24" s="446">
        <f t="shared" si="36"/>
        <v>47</v>
      </c>
      <c r="BF24" s="446"/>
      <c r="BG24" s="447">
        <v>0.96</v>
      </c>
      <c r="BH24" s="448">
        <f t="shared" si="6"/>
        <v>1.8800000000000026</v>
      </c>
      <c r="BI24" s="448">
        <f t="shared" si="7"/>
        <v>45.12</v>
      </c>
      <c r="BJ24" s="449"/>
      <c r="BK24" s="450">
        <v>160</v>
      </c>
      <c r="BL24" s="450">
        <v>41</v>
      </c>
      <c r="BM24" s="451"/>
      <c r="BN24" s="452">
        <v>0</v>
      </c>
      <c r="BO24" s="453">
        <f t="shared" si="37"/>
        <v>0.8</v>
      </c>
      <c r="BP24" s="454">
        <f t="shared" si="8"/>
        <v>0</v>
      </c>
      <c r="BQ24" s="454">
        <f t="shared" si="9"/>
        <v>0</v>
      </c>
      <c r="BR24" s="455"/>
      <c r="BS24" s="451">
        <v>70</v>
      </c>
      <c r="BT24" s="451">
        <v>0</v>
      </c>
      <c r="BU24" s="491"/>
      <c r="BV24" s="492"/>
      <c r="BW24" s="417">
        <v>9.9</v>
      </c>
      <c r="BX24" s="417"/>
      <c r="BY24" s="417"/>
      <c r="BZ24" s="417"/>
      <c r="CA24" s="456">
        <f t="shared" si="10"/>
        <v>0</v>
      </c>
      <c r="CB24" s="456">
        <f t="shared" si="11"/>
        <v>9.9</v>
      </c>
      <c r="CC24" s="416">
        <f t="shared" si="38"/>
        <v>0.43</v>
      </c>
      <c r="CD24" s="457">
        <f t="shared" si="12"/>
        <v>5.6430000000000007</v>
      </c>
      <c r="CE24" s="419">
        <f t="shared" si="50"/>
        <v>0</v>
      </c>
      <c r="CF24" s="420">
        <f t="shared" si="49"/>
        <v>5.6430000000000007</v>
      </c>
      <c r="CG24" s="1755"/>
      <c r="CH24" s="420"/>
      <c r="CI24" s="420"/>
      <c r="CJ24" s="420">
        <v>0</v>
      </c>
      <c r="CK24" s="491">
        <v>80</v>
      </c>
      <c r="CL24" s="559">
        <v>52</v>
      </c>
      <c r="CM24" s="1123">
        <v>85.1</v>
      </c>
      <c r="CN24" s="565" t="s">
        <v>190</v>
      </c>
      <c r="CO24" s="565"/>
      <c r="CP24" s="565"/>
      <c r="CQ24" s="565"/>
      <c r="CR24" s="565"/>
      <c r="CS24" s="565"/>
      <c r="CT24" s="565"/>
      <c r="CU24" s="947">
        <f t="shared" si="14"/>
        <v>67.099999999999994</v>
      </c>
      <c r="CV24" s="527">
        <f t="shared" si="40"/>
        <v>1</v>
      </c>
      <c r="CW24" s="528">
        <f t="shared" si="15"/>
        <v>0</v>
      </c>
      <c r="CX24" s="529">
        <f t="shared" si="16"/>
        <v>67.099999999999994</v>
      </c>
      <c r="CY24" s="530"/>
      <c r="CZ24" s="484">
        <v>80</v>
      </c>
      <c r="DA24" s="418">
        <v>32</v>
      </c>
      <c r="DB24" s="551">
        <v>0</v>
      </c>
      <c r="DC24" s="514">
        <v>18</v>
      </c>
      <c r="DD24" s="1826"/>
      <c r="DE24" s="1826"/>
      <c r="DF24" s="1826"/>
      <c r="DG24" s="532">
        <f t="shared" si="41"/>
        <v>0.43</v>
      </c>
      <c r="DH24" s="533">
        <f t="shared" si="17"/>
        <v>18</v>
      </c>
      <c r="DI24" s="527">
        <f t="shared" si="42"/>
        <v>0.56999999999999995</v>
      </c>
      <c r="DJ24" s="534"/>
      <c r="DK24" s="534">
        <f t="shared" si="18"/>
        <v>4.4118000000000004</v>
      </c>
      <c r="DL24" s="534">
        <f t="shared" si="19"/>
        <v>10.26</v>
      </c>
      <c r="DM24" s="535"/>
      <c r="DN24" s="531">
        <v>0</v>
      </c>
      <c r="DO24" s="531">
        <v>70</v>
      </c>
      <c r="DP24" s="1442">
        <v>0</v>
      </c>
      <c r="DQ24" s="462"/>
      <c r="DR24" s="462"/>
      <c r="DS24" s="463">
        <f t="shared" si="20"/>
        <v>0</v>
      </c>
      <c r="DT24" s="463">
        <f t="shared" si="43"/>
        <v>0</v>
      </c>
      <c r="DU24" s="464">
        <f t="shared" si="44"/>
        <v>0</v>
      </c>
      <c r="DV24" s="564"/>
      <c r="DW24" s="564"/>
      <c r="DX24" s="465">
        <v>4</v>
      </c>
      <c r="DY24" s="466"/>
      <c r="DZ24" s="467">
        <v>5</v>
      </c>
      <c r="EA24" s="468">
        <v>2.5</v>
      </c>
      <c r="EB24" s="469">
        <f t="shared" si="21"/>
        <v>172.12326375000001</v>
      </c>
      <c r="EC24" s="142">
        <f t="shared" si="22"/>
        <v>39.932597189999996</v>
      </c>
      <c r="ED24" s="469">
        <f t="shared" ref="ED24:ED31" si="51">IF(EB24=0,0,IF(EB24-EB23&lt;0,(EB24-EB23),0))</f>
        <v>0</v>
      </c>
      <c r="EE24" s="488">
        <f t="shared" si="47"/>
        <v>39.932597189999996</v>
      </c>
      <c r="EF24" s="489">
        <f t="shared" si="24"/>
        <v>11.934800000000003</v>
      </c>
      <c r="EG24" s="490">
        <f t="shared" si="48"/>
        <v>3.3458957996782508</v>
      </c>
      <c r="EH24" s="505">
        <f>SUM(EE$8:EE24)/SUM(EF$8:EF24)</f>
        <v>0.5791451727640794</v>
      </c>
      <c r="EI24" s="474"/>
      <c r="EJ24" s="166">
        <f t="shared" si="25"/>
        <v>138.53</v>
      </c>
      <c r="EK24" s="475">
        <f t="shared" si="26"/>
        <v>90.53</v>
      </c>
      <c r="EL24" s="476">
        <f t="shared" si="27"/>
        <v>122.48</v>
      </c>
      <c r="EM24" s="477">
        <f t="shared" si="28"/>
        <v>1.1310418027433049</v>
      </c>
      <c r="EN24" s="478">
        <f>SUM(EK$7:EK24)/SUM(EL$7:EL24)</f>
        <v>1.25976316773506</v>
      </c>
      <c r="EO24" s="479"/>
    </row>
    <row r="25" spans="1:145" ht="15" customHeight="1" thickTop="1" thickBot="1" x14ac:dyDescent="0.3">
      <c r="A25" s="808">
        <v>45553</v>
      </c>
      <c r="B25" s="421"/>
      <c r="C25" s="422"/>
      <c r="D25" s="423">
        <f t="shared" si="29"/>
        <v>39550</v>
      </c>
      <c r="E25" s="424">
        <f t="shared" si="30"/>
        <v>0</v>
      </c>
      <c r="F25" s="424"/>
      <c r="G25" s="425">
        <f t="shared" si="0"/>
        <v>0</v>
      </c>
      <c r="H25" s="421"/>
      <c r="I25" s="426">
        <v>0</v>
      </c>
      <c r="J25" s="426">
        <v>0</v>
      </c>
      <c r="K25" s="427">
        <f t="shared" si="1"/>
        <v>0</v>
      </c>
      <c r="L25" s="428" t="e">
        <f t="shared" si="31"/>
        <v>#REF!</v>
      </c>
      <c r="M25" s="428">
        <v>0</v>
      </c>
      <c r="N25" s="427">
        <v>0</v>
      </c>
      <c r="O25" s="427">
        <v>0</v>
      </c>
      <c r="P25" s="429">
        <v>0</v>
      </c>
      <c r="Q25" s="429">
        <v>0</v>
      </c>
      <c r="R25" s="430">
        <f t="shared" si="2"/>
        <v>0</v>
      </c>
      <c r="S25" s="1151">
        <f t="shared" si="32"/>
        <v>540</v>
      </c>
      <c r="T25" s="431">
        <v>0</v>
      </c>
      <c r="U25" s="430">
        <v>0</v>
      </c>
      <c r="V25" s="432"/>
      <c r="W25" s="427">
        <v>0</v>
      </c>
      <c r="X25" s="427">
        <v>0</v>
      </c>
      <c r="Y25" s="427" t="str">
        <f t="shared" si="3"/>
        <v xml:space="preserve"> </v>
      </c>
      <c r="Z25" s="433">
        <f t="shared" si="33"/>
        <v>59</v>
      </c>
      <c r="AA25" s="434">
        <v>0</v>
      </c>
      <c r="AB25" s="435">
        <v>0</v>
      </c>
      <c r="AC25" s="436">
        <v>0</v>
      </c>
      <c r="AD25" s="436">
        <v>0</v>
      </c>
      <c r="AE25" s="427" t="str">
        <f t="shared" si="4"/>
        <v xml:space="preserve"> </v>
      </c>
      <c r="AF25" s="433">
        <f t="shared" si="34"/>
        <v>21</v>
      </c>
      <c r="AG25" s="739">
        <v>0</v>
      </c>
      <c r="AH25" s="435">
        <v>0</v>
      </c>
      <c r="AI25" s="435"/>
      <c r="AJ25" s="435"/>
      <c r="AK25" s="435"/>
      <c r="AL25" s="435"/>
      <c r="AM25" s="435"/>
      <c r="AN25" s="435"/>
      <c r="AO25" s="435"/>
      <c r="AP25" s="435"/>
      <c r="AQ25" s="437">
        <v>5.458333333333333</v>
      </c>
      <c r="AR25" s="438">
        <v>283</v>
      </c>
      <c r="AS25" s="417">
        <v>0</v>
      </c>
      <c r="AT25" s="439">
        <v>0</v>
      </c>
      <c r="AU25" s="499">
        <f t="shared" si="5"/>
        <v>283</v>
      </c>
      <c r="AV25" s="500">
        <f t="shared" si="35"/>
        <v>19</v>
      </c>
      <c r="AW25" s="440"/>
      <c r="AX25" s="440"/>
      <c r="AY25" s="441">
        <v>0</v>
      </c>
      <c r="AZ25" s="442">
        <v>0</v>
      </c>
      <c r="BA25" s="443">
        <v>0</v>
      </c>
      <c r="BB25" s="443">
        <v>67.7</v>
      </c>
      <c r="BC25" s="444"/>
      <c r="BD25" s="445">
        <v>61821</v>
      </c>
      <c r="BE25" s="446">
        <f t="shared" si="36"/>
        <v>38</v>
      </c>
      <c r="BF25" s="446"/>
      <c r="BG25" s="447">
        <v>0.96</v>
      </c>
      <c r="BH25" s="448">
        <f t="shared" si="6"/>
        <v>1.5200000000000031</v>
      </c>
      <c r="BI25" s="448">
        <f t="shared" si="7"/>
        <v>36.479999999999997</v>
      </c>
      <c r="BJ25" s="449"/>
      <c r="BK25" s="450">
        <v>165</v>
      </c>
      <c r="BL25" s="450">
        <v>40</v>
      </c>
      <c r="BM25" s="451"/>
      <c r="BN25" s="452">
        <v>0</v>
      </c>
      <c r="BO25" s="453">
        <f t="shared" si="37"/>
        <v>0.8</v>
      </c>
      <c r="BP25" s="454">
        <f t="shared" si="8"/>
        <v>0</v>
      </c>
      <c r="BQ25" s="454">
        <f t="shared" si="9"/>
        <v>0</v>
      </c>
      <c r="BR25" s="455"/>
      <c r="BS25" s="451">
        <v>0</v>
      </c>
      <c r="BT25" s="451">
        <v>110</v>
      </c>
      <c r="BU25" s="491"/>
      <c r="BV25" s="492"/>
      <c r="BW25" s="417">
        <v>8</v>
      </c>
      <c r="BX25" s="417"/>
      <c r="BY25" s="417"/>
      <c r="BZ25" s="417"/>
      <c r="CA25" s="456">
        <f t="shared" si="10"/>
        <v>0</v>
      </c>
      <c r="CB25" s="456">
        <f t="shared" si="11"/>
        <v>8</v>
      </c>
      <c r="CC25" s="416">
        <f t="shared" si="38"/>
        <v>0.43</v>
      </c>
      <c r="CD25" s="457">
        <f t="shared" si="12"/>
        <v>4.5600000000000005</v>
      </c>
      <c r="CE25" s="419">
        <f t="shared" si="50"/>
        <v>0</v>
      </c>
      <c r="CF25" s="420">
        <f t="shared" si="49"/>
        <v>4.5600000000000005</v>
      </c>
      <c r="CG25" s="1755"/>
      <c r="CH25" s="420"/>
      <c r="CI25" s="420"/>
      <c r="CJ25" s="420">
        <v>0</v>
      </c>
      <c r="CK25" s="491">
        <v>70</v>
      </c>
      <c r="CL25" s="559">
        <v>62</v>
      </c>
      <c r="CM25" s="1123">
        <v>44.4</v>
      </c>
      <c r="CN25" s="520">
        <v>1</v>
      </c>
      <c r="CO25" s="520"/>
      <c r="CP25" s="520"/>
      <c r="CQ25" s="520"/>
      <c r="CR25" s="520"/>
      <c r="CS25" s="520"/>
      <c r="CT25" s="520"/>
      <c r="CU25" s="946">
        <f t="shared" si="14"/>
        <v>44.4</v>
      </c>
      <c r="CV25" s="447">
        <f t="shared" si="40"/>
        <v>1</v>
      </c>
      <c r="CW25" s="519">
        <f t="shared" si="15"/>
        <v>0</v>
      </c>
      <c r="CX25" s="521">
        <f t="shared" si="16"/>
        <v>44.4</v>
      </c>
      <c r="CY25" s="522"/>
      <c r="CZ25" s="484">
        <v>80</v>
      </c>
      <c r="DA25" s="418">
        <v>48</v>
      </c>
      <c r="DB25" s="153">
        <v>0</v>
      </c>
      <c r="DC25" s="504">
        <v>0</v>
      </c>
      <c r="DD25" s="1822"/>
      <c r="DE25" s="1822"/>
      <c r="DF25" s="1822"/>
      <c r="DG25" s="461">
        <f t="shared" si="41"/>
        <v>0.43</v>
      </c>
      <c r="DH25" s="480">
        <f t="shared" si="17"/>
        <v>0</v>
      </c>
      <c r="DI25" s="481">
        <f t="shared" si="42"/>
        <v>0.56999999999999995</v>
      </c>
      <c r="DJ25" s="482"/>
      <c r="DK25" s="482">
        <f t="shared" si="18"/>
        <v>0</v>
      </c>
      <c r="DL25" s="482">
        <f t="shared" si="19"/>
        <v>0</v>
      </c>
      <c r="DM25" s="487"/>
      <c r="DN25" s="484">
        <v>0</v>
      </c>
      <c r="DO25" s="484">
        <v>0</v>
      </c>
      <c r="DP25" s="1440">
        <v>0</v>
      </c>
      <c r="DQ25" s="462"/>
      <c r="DR25" s="462"/>
      <c r="DS25" s="463">
        <f t="shared" si="20"/>
        <v>0</v>
      </c>
      <c r="DT25" s="463">
        <f t="shared" si="43"/>
        <v>0</v>
      </c>
      <c r="DU25" s="464">
        <f t="shared" si="44"/>
        <v>0</v>
      </c>
      <c r="DV25" s="564"/>
      <c r="DW25" s="564"/>
      <c r="DX25" s="465">
        <v>3</v>
      </c>
      <c r="DY25" s="466"/>
      <c r="DZ25" s="467">
        <v>5</v>
      </c>
      <c r="EA25" s="468">
        <v>2</v>
      </c>
      <c r="EB25" s="469">
        <f t="shared" si="21"/>
        <v>170.74627764000002</v>
      </c>
      <c r="EC25" s="142">
        <v>-1</v>
      </c>
      <c r="ED25" s="469">
        <v>0</v>
      </c>
      <c r="EE25" s="488">
        <f t="shared" si="47"/>
        <v>-1</v>
      </c>
      <c r="EF25" s="489">
        <f t="shared" si="24"/>
        <v>6.0800000000000036</v>
      </c>
      <c r="EG25" s="490">
        <f t="shared" si="48"/>
        <v>-0.16447368421052622</v>
      </c>
      <c r="EH25" s="505">
        <f>SUM(EE$8:EE25)/SUM(EF$8:EF25)</f>
        <v>0.55511006697259291</v>
      </c>
      <c r="EI25" s="474"/>
      <c r="EJ25" s="166">
        <f t="shared" si="25"/>
        <v>86.7</v>
      </c>
      <c r="EK25" s="475">
        <f t="shared" si="26"/>
        <v>67.7</v>
      </c>
      <c r="EL25" s="476">
        <f t="shared" si="27"/>
        <v>80.88</v>
      </c>
      <c r="EM25" s="477">
        <f t="shared" si="28"/>
        <v>1.0719584569732938</v>
      </c>
      <c r="EN25" s="478">
        <f>SUM(EK$7:EK25)/SUM(EL$7:EL25)</f>
        <v>1.239050744449419</v>
      </c>
      <c r="EO25" s="479"/>
    </row>
    <row r="26" spans="1:145" ht="15" customHeight="1" thickTop="1" thickBot="1" x14ac:dyDescent="0.3">
      <c r="A26" s="808">
        <v>45554</v>
      </c>
      <c r="B26" s="421"/>
      <c r="C26" s="422"/>
      <c r="D26" s="423">
        <f t="shared" si="29"/>
        <v>39550</v>
      </c>
      <c r="E26" s="424">
        <f t="shared" si="30"/>
        <v>0</v>
      </c>
      <c r="F26" s="424"/>
      <c r="G26" s="425">
        <f t="shared" si="0"/>
        <v>0</v>
      </c>
      <c r="H26" s="421"/>
      <c r="I26" s="426">
        <v>0</v>
      </c>
      <c r="J26" s="426">
        <v>0</v>
      </c>
      <c r="K26" s="427">
        <f t="shared" si="1"/>
        <v>0</v>
      </c>
      <c r="L26" s="428" t="e">
        <f t="shared" si="31"/>
        <v>#REF!</v>
      </c>
      <c r="M26" s="428">
        <v>0</v>
      </c>
      <c r="N26" s="427">
        <v>0</v>
      </c>
      <c r="O26" s="427">
        <v>0</v>
      </c>
      <c r="P26" s="429">
        <v>48</v>
      </c>
      <c r="Q26" s="429">
        <v>48</v>
      </c>
      <c r="R26" s="430">
        <f t="shared" si="2"/>
        <v>0</v>
      </c>
      <c r="S26" s="1151">
        <f t="shared" si="32"/>
        <v>541</v>
      </c>
      <c r="T26" s="431">
        <v>0</v>
      </c>
      <c r="U26" s="430">
        <v>0</v>
      </c>
      <c r="V26" s="432"/>
      <c r="W26" s="427">
        <v>45</v>
      </c>
      <c r="X26" s="427">
        <v>45</v>
      </c>
      <c r="Y26" s="427">
        <f t="shared" si="3"/>
        <v>0</v>
      </c>
      <c r="Z26" s="433">
        <f t="shared" si="33"/>
        <v>60</v>
      </c>
      <c r="AA26" s="434">
        <v>0</v>
      </c>
      <c r="AB26" s="435">
        <v>0</v>
      </c>
      <c r="AC26" s="436">
        <v>48</v>
      </c>
      <c r="AD26" s="436">
        <v>45</v>
      </c>
      <c r="AE26" s="427">
        <f t="shared" si="4"/>
        <v>3</v>
      </c>
      <c r="AF26" s="433">
        <f t="shared" si="34"/>
        <v>22</v>
      </c>
      <c r="AG26" s="739">
        <v>0</v>
      </c>
      <c r="AH26" s="435">
        <v>0</v>
      </c>
      <c r="AI26" s="435"/>
      <c r="AJ26" s="435"/>
      <c r="AK26" s="435"/>
      <c r="AL26" s="435"/>
      <c r="AM26" s="435"/>
      <c r="AN26" s="435"/>
      <c r="AO26" s="435"/>
      <c r="AP26" s="435"/>
      <c r="AQ26" s="437">
        <v>5.666666666666667</v>
      </c>
      <c r="AR26" s="438">
        <v>297</v>
      </c>
      <c r="AS26" s="547">
        <v>26</v>
      </c>
      <c r="AT26" s="439">
        <v>252</v>
      </c>
      <c r="AU26" s="499">
        <f t="shared" si="5"/>
        <v>549</v>
      </c>
      <c r="AV26" s="500">
        <f t="shared" si="35"/>
        <v>266</v>
      </c>
      <c r="AW26" s="440"/>
      <c r="AX26" s="440"/>
      <c r="AY26" s="441">
        <v>1690</v>
      </c>
      <c r="AZ26" s="442">
        <v>0</v>
      </c>
      <c r="BA26" s="443">
        <v>229</v>
      </c>
      <c r="BB26" s="443">
        <v>218</v>
      </c>
      <c r="BC26" s="444"/>
      <c r="BD26" s="445">
        <v>61865</v>
      </c>
      <c r="BE26" s="446">
        <f t="shared" si="36"/>
        <v>44</v>
      </c>
      <c r="BF26" s="446"/>
      <c r="BG26" s="447">
        <v>0.96</v>
      </c>
      <c r="BH26" s="448">
        <f t="shared" si="6"/>
        <v>1.7600000000000051</v>
      </c>
      <c r="BI26" s="448">
        <f t="shared" si="7"/>
        <v>42.239999999999995</v>
      </c>
      <c r="BJ26" s="449"/>
      <c r="BK26" s="450">
        <v>180</v>
      </c>
      <c r="BL26" s="450">
        <v>40</v>
      </c>
      <c r="BM26" s="451"/>
      <c r="BN26" s="452">
        <v>0</v>
      </c>
      <c r="BO26" s="453">
        <f t="shared" si="37"/>
        <v>0.8</v>
      </c>
      <c r="BP26" s="454">
        <f t="shared" si="8"/>
        <v>0</v>
      </c>
      <c r="BQ26" s="454">
        <f t="shared" si="9"/>
        <v>0</v>
      </c>
      <c r="BR26" s="455"/>
      <c r="BS26" s="451">
        <v>60</v>
      </c>
      <c r="BT26" s="451">
        <v>110</v>
      </c>
      <c r="BU26" s="491"/>
      <c r="BV26" s="492"/>
      <c r="BW26" s="417">
        <v>9.6999999999999993</v>
      </c>
      <c r="BX26" s="417"/>
      <c r="BY26" s="417"/>
      <c r="BZ26" s="417"/>
      <c r="CA26" s="456">
        <f t="shared" si="10"/>
        <v>0</v>
      </c>
      <c r="CB26" s="456">
        <f t="shared" si="11"/>
        <v>9.6999999999999993</v>
      </c>
      <c r="CC26" s="416">
        <f t="shared" si="38"/>
        <v>0.43</v>
      </c>
      <c r="CD26" s="457">
        <f t="shared" si="12"/>
        <v>5.5289999999999999</v>
      </c>
      <c r="CE26" s="419">
        <f t="shared" si="50"/>
        <v>0</v>
      </c>
      <c r="CF26" s="420">
        <f t="shared" si="49"/>
        <v>5.5289999999999999</v>
      </c>
      <c r="CG26" s="1755"/>
      <c r="CH26" s="420"/>
      <c r="CI26" s="420"/>
      <c r="CJ26" s="420">
        <v>0</v>
      </c>
      <c r="CK26" s="491">
        <v>75</v>
      </c>
      <c r="CL26" s="559">
        <v>50</v>
      </c>
      <c r="CM26" s="1123">
        <v>113</v>
      </c>
      <c r="CN26" s="520">
        <v>1</v>
      </c>
      <c r="CO26" s="520"/>
      <c r="CP26" s="520"/>
      <c r="CQ26" s="520"/>
      <c r="CR26" s="520"/>
      <c r="CS26" s="520"/>
      <c r="CT26" s="520"/>
      <c r="CU26" s="946">
        <f t="shared" si="14"/>
        <v>113</v>
      </c>
      <c r="CV26" s="447">
        <f t="shared" si="40"/>
        <v>1</v>
      </c>
      <c r="CW26" s="519">
        <f t="shared" si="15"/>
        <v>0</v>
      </c>
      <c r="CX26" s="521">
        <f t="shared" si="16"/>
        <v>113</v>
      </c>
      <c r="CY26" s="522"/>
      <c r="CZ26" s="484">
        <v>0</v>
      </c>
      <c r="DA26" s="418">
        <v>0</v>
      </c>
      <c r="DB26" s="153">
        <v>30</v>
      </c>
      <c r="DC26" s="504">
        <v>0</v>
      </c>
      <c r="DD26" s="1822"/>
      <c r="DE26" s="1822"/>
      <c r="DF26" s="1822"/>
      <c r="DG26" s="461">
        <f t="shared" si="41"/>
        <v>0.43</v>
      </c>
      <c r="DH26" s="480">
        <f t="shared" si="17"/>
        <v>0</v>
      </c>
      <c r="DI26" s="481">
        <f t="shared" si="42"/>
        <v>0.56999999999999995</v>
      </c>
      <c r="DJ26" s="482"/>
      <c r="DK26" s="482">
        <f t="shared" si="18"/>
        <v>0</v>
      </c>
      <c r="DL26" s="482">
        <f t="shared" si="19"/>
        <v>0</v>
      </c>
      <c r="DM26" s="487"/>
      <c r="DN26" s="484">
        <v>0</v>
      </c>
      <c r="DO26" s="484">
        <v>0</v>
      </c>
      <c r="DP26" s="1440">
        <v>0</v>
      </c>
      <c r="DQ26" s="462"/>
      <c r="DR26" s="462"/>
      <c r="DS26" s="463">
        <f t="shared" si="20"/>
        <v>0</v>
      </c>
      <c r="DT26" s="463">
        <f t="shared" si="43"/>
        <v>0</v>
      </c>
      <c r="DU26" s="464">
        <f t="shared" si="44"/>
        <v>0</v>
      </c>
      <c r="DV26" s="564"/>
      <c r="DW26" s="564"/>
      <c r="DX26" s="465">
        <v>3</v>
      </c>
      <c r="DY26" s="466"/>
      <c r="DZ26" s="467">
        <v>5</v>
      </c>
      <c r="EA26" s="468">
        <v>2</v>
      </c>
      <c r="EB26" s="469">
        <f t="shared" si="21"/>
        <v>170.74627764000002</v>
      </c>
      <c r="EC26" s="142">
        <f t="shared" si="22"/>
        <v>0</v>
      </c>
      <c r="ED26" s="469">
        <f t="shared" si="51"/>
        <v>0</v>
      </c>
      <c r="EE26" s="488">
        <f t="shared" si="47"/>
        <v>0</v>
      </c>
      <c r="EF26" s="489">
        <f t="shared" si="24"/>
        <v>7.289000000000005</v>
      </c>
      <c r="EG26" s="490">
        <f t="shared" si="48"/>
        <v>0</v>
      </c>
      <c r="EH26" s="505">
        <f>SUM(EE$8:EE26)/SUM(EF$8:EF26)</f>
        <v>0.53440252656523501</v>
      </c>
      <c r="EI26" s="474"/>
      <c r="EJ26" s="166">
        <f t="shared" si="25"/>
        <v>484</v>
      </c>
      <c r="EK26" s="475">
        <f t="shared" si="26"/>
        <v>218</v>
      </c>
      <c r="EL26" s="476">
        <f t="shared" si="27"/>
        <v>155.24</v>
      </c>
      <c r="EM26" s="477">
        <f t="shared" si="28"/>
        <v>3.1177531564029888</v>
      </c>
      <c r="EN26" s="478">
        <f>SUM(EK$7:EK26)/SUM(EL$7:EL26)</f>
        <v>1.2532538762726873</v>
      </c>
      <c r="EO26" s="479"/>
    </row>
    <row r="27" spans="1:145" ht="15" customHeight="1" thickTop="1" thickBot="1" x14ac:dyDescent="0.3">
      <c r="A27" s="808">
        <v>45555</v>
      </c>
      <c r="B27" s="421"/>
      <c r="C27" s="422"/>
      <c r="D27" s="423">
        <f t="shared" si="29"/>
        <v>39550</v>
      </c>
      <c r="E27" s="424">
        <f t="shared" si="30"/>
        <v>0</v>
      </c>
      <c r="F27" s="424"/>
      <c r="G27" s="425">
        <f t="shared" si="0"/>
        <v>0</v>
      </c>
      <c r="H27" s="421"/>
      <c r="I27" s="426">
        <v>0</v>
      </c>
      <c r="J27" s="426">
        <v>0</v>
      </c>
      <c r="K27" s="427">
        <f t="shared" si="1"/>
        <v>0</v>
      </c>
      <c r="L27" s="428" t="e">
        <f t="shared" si="31"/>
        <v>#REF!</v>
      </c>
      <c r="M27" s="428">
        <v>0</v>
      </c>
      <c r="N27" s="427">
        <v>0</v>
      </c>
      <c r="O27" s="427">
        <v>0</v>
      </c>
      <c r="P27" s="429">
        <v>42</v>
      </c>
      <c r="Q27" s="429">
        <v>42</v>
      </c>
      <c r="R27" s="430">
        <f t="shared" si="2"/>
        <v>0</v>
      </c>
      <c r="S27" s="1151">
        <f t="shared" si="32"/>
        <v>542</v>
      </c>
      <c r="T27" s="431">
        <v>0</v>
      </c>
      <c r="U27" s="430">
        <v>0</v>
      </c>
      <c r="V27" s="432"/>
      <c r="W27" s="427">
        <v>42</v>
      </c>
      <c r="X27" s="427">
        <v>42</v>
      </c>
      <c r="Y27" s="427">
        <f t="shared" si="3"/>
        <v>0</v>
      </c>
      <c r="Z27" s="433">
        <f t="shared" si="33"/>
        <v>61</v>
      </c>
      <c r="AA27" s="434">
        <v>0</v>
      </c>
      <c r="AB27" s="435">
        <v>0</v>
      </c>
      <c r="AC27" s="436">
        <v>42</v>
      </c>
      <c r="AD27" s="436">
        <v>42</v>
      </c>
      <c r="AE27" s="427">
        <f t="shared" si="4"/>
        <v>0</v>
      </c>
      <c r="AF27" s="433">
        <f t="shared" si="34"/>
        <v>23</v>
      </c>
      <c r="AG27" s="739">
        <v>0</v>
      </c>
      <c r="AH27" s="435">
        <v>0</v>
      </c>
      <c r="AI27" s="435"/>
      <c r="AJ27" s="435"/>
      <c r="AK27" s="435"/>
      <c r="AL27" s="435"/>
      <c r="AM27" s="435"/>
      <c r="AN27" s="435"/>
      <c r="AO27" s="435"/>
      <c r="AP27" s="435"/>
      <c r="AQ27" s="437">
        <v>3.3333333333333335</v>
      </c>
      <c r="AR27" s="438">
        <v>162</v>
      </c>
      <c r="AS27" s="417">
        <v>5</v>
      </c>
      <c r="AT27" s="439">
        <v>252</v>
      </c>
      <c r="AU27" s="499">
        <f t="shared" si="5"/>
        <v>414</v>
      </c>
      <c r="AV27" s="500">
        <f t="shared" si="35"/>
        <v>-135</v>
      </c>
      <c r="AW27" s="440"/>
      <c r="AX27" s="440"/>
      <c r="AY27" s="441">
        <v>1699</v>
      </c>
      <c r="AZ27" s="442">
        <v>0</v>
      </c>
      <c r="BA27" s="443">
        <v>216</v>
      </c>
      <c r="BB27" s="443">
        <v>216</v>
      </c>
      <c r="BC27" s="444"/>
      <c r="BD27" s="445">
        <v>61909</v>
      </c>
      <c r="BE27" s="446">
        <f t="shared" si="36"/>
        <v>44</v>
      </c>
      <c r="BF27" s="446"/>
      <c r="BG27" s="447">
        <v>0.96</v>
      </c>
      <c r="BH27" s="448">
        <f t="shared" si="6"/>
        <v>1.7600000000000051</v>
      </c>
      <c r="BI27" s="448">
        <f t="shared" si="7"/>
        <v>42.239999999999995</v>
      </c>
      <c r="BJ27" s="449"/>
      <c r="BK27" s="450">
        <v>165</v>
      </c>
      <c r="BL27" s="450">
        <v>40</v>
      </c>
      <c r="BM27" s="451"/>
      <c r="BN27" s="452">
        <v>0</v>
      </c>
      <c r="BO27" s="453">
        <f t="shared" si="37"/>
        <v>0.8</v>
      </c>
      <c r="BP27" s="454">
        <f t="shared" si="8"/>
        <v>0</v>
      </c>
      <c r="BQ27" s="454">
        <f t="shared" si="9"/>
        <v>0</v>
      </c>
      <c r="BR27" s="455"/>
      <c r="BS27" s="451">
        <v>0</v>
      </c>
      <c r="BT27" s="451">
        <v>0</v>
      </c>
      <c r="BU27" s="491"/>
      <c r="BV27" s="492"/>
      <c r="BW27" s="417">
        <v>5</v>
      </c>
      <c r="BX27" s="417"/>
      <c r="BY27" s="417"/>
      <c r="BZ27" s="417"/>
      <c r="CA27" s="456">
        <f t="shared" si="10"/>
        <v>0</v>
      </c>
      <c r="CB27" s="456">
        <f t="shared" si="11"/>
        <v>5</v>
      </c>
      <c r="CC27" s="416">
        <f t="shared" si="38"/>
        <v>0.43</v>
      </c>
      <c r="CD27" s="457">
        <f t="shared" si="12"/>
        <v>2.8500000000000005</v>
      </c>
      <c r="CE27" s="419">
        <f t="shared" si="50"/>
        <v>0</v>
      </c>
      <c r="CF27" s="420">
        <f t="shared" si="49"/>
        <v>2.8500000000000005</v>
      </c>
      <c r="CG27" s="1755"/>
      <c r="CH27" s="420"/>
      <c r="CI27" s="420"/>
      <c r="CJ27" s="420">
        <v>0</v>
      </c>
      <c r="CK27" s="491">
        <v>70</v>
      </c>
      <c r="CL27" s="559">
        <v>38</v>
      </c>
      <c r="CM27" s="1123">
        <v>124</v>
      </c>
      <c r="CN27" s="520">
        <v>1</v>
      </c>
      <c r="CO27" s="520"/>
      <c r="CP27" s="520"/>
      <c r="CQ27" s="520"/>
      <c r="CR27" s="520"/>
      <c r="CS27" s="520"/>
      <c r="CT27" s="520"/>
      <c r="CU27" s="946">
        <f t="shared" si="14"/>
        <v>106</v>
      </c>
      <c r="CV27" s="447">
        <f t="shared" si="40"/>
        <v>1</v>
      </c>
      <c r="CW27" s="519">
        <f t="shared" si="15"/>
        <v>0</v>
      </c>
      <c r="CX27" s="521">
        <f t="shared" si="16"/>
        <v>106</v>
      </c>
      <c r="CY27" s="522"/>
      <c r="CZ27" s="484">
        <v>85</v>
      </c>
      <c r="DA27" s="418">
        <v>32</v>
      </c>
      <c r="DB27" s="153">
        <v>28</v>
      </c>
      <c r="DC27" s="504">
        <v>18</v>
      </c>
      <c r="DD27" s="1822"/>
      <c r="DE27" s="1822"/>
      <c r="DF27" s="1822"/>
      <c r="DG27" s="461">
        <f t="shared" si="41"/>
        <v>0.43</v>
      </c>
      <c r="DH27" s="480">
        <f t="shared" si="17"/>
        <v>18</v>
      </c>
      <c r="DI27" s="481">
        <f t="shared" si="42"/>
        <v>0.56999999999999995</v>
      </c>
      <c r="DJ27" s="482"/>
      <c r="DK27" s="482">
        <f t="shared" si="18"/>
        <v>4.4118000000000004</v>
      </c>
      <c r="DL27" s="482">
        <f t="shared" si="19"/>
        <v>10.26</v>
      </c>
      <c r="DM27" s="487"/>
      <c r="DN27" s="484">
        <v>0</v>
      </c>
      <c r="DO27" s="484">
        <v>68</v>
      </c>
      <c r="DP27" s="1440" t="s">
        <v>191</v>
      </c>
      <c r="DQ27" s="462"/>
      <c r="DR27" s="462"/>
      <c r="DS27" s="463">
        <f t="shared" si="20"/>
        <v>0</v>
      </c>
      <c r="DT27" s="463">
        <f t="shared" si="43"/>
        <v>0</v>
      </c>
      <c r="DU27" s="464">
        <f t="shared" si="44"/>
        <v>0</v>
      </c>
      <c r="DV27" s="564"/>
      <c r="DW27" s="564"/>
      <c r="DX27" s="465">
        <v>4</v>
      </c>
      <c r="DY27" s="466"/>
      <c r="DZ27" s="467">
        <v>5</v>
      </c>
      <c r="EA27" s="468">
        <v>2</v>
      </c>
      <c r="EB27" s="469">
        <f t="shared" si="21"/>
        <v>170.74627764000002</v>
      </c>
      <c r="EC27" s="142">
        <f t="shared" si="22"/>
        <v>0</v>
      </c>
      <c r="ED27" s="469">
        <f t="shared" si="51"/>
        <v>0</v>
      </c>
      <c r="EE27" s="488">
        <f t="shared" si="47"/>
        <v>0</v>
      </c>
      <c r="EF27" s="489">
        <f t="shared" si="24"/>
        <v>9.021800000000006</v>
      </c>
      <c r="EG27" s="490">
        <f t="shared" si="48"/>
        <v>0</v>
      </c>
      <c r="EH27" s="505">
        <f>SUM(EE$8:EE27)/SUM(EF$8:EF27)</f>
        <v>0.51081728942243076</v>
      </c>
      <c r="EI27" s="474"/>
      <c r="EJ27" s="166">
        <f t="shared" si="25"/>
        <v>81</v>
      </c>
      <c r="EK27" s="475">
        <f t="shared" si="26"/>
        <v>216</v>
      </c>
      <c r="EL27" s="476">
        <f t="shared" si="27"/>
        <v>158.5</v>
      </c>
      <c r="EM27" s="477">
        <f t="shared" si="28"/>
        <v>0.51104100946372244</v>
      </c>
      <c r="EN27" s="478">
        <f>SUM(EK$7:EK27)/SUM(EL$7:EL27)</f>
        <v>1.2620907004245014</v>
      </c>
      <c r="EO27" s="479"/>
    </row>
    <row r="28" spans="1:145" ht="15" customHeight="1" thickTop="1" thickBot="1" x14ac:dyDescent="0.3">
      <c r="A28" s="808">
        <v>45556</v>
      </c>
      <c r="B28" s="421"/>
      <c r="C28" s="422"/>
      <c r="D28" s="423">
        <f t="shared" si="29"/>
        <v>39550</v>
      </c>
      <c r="E28" s="424">
        <f t="shared" si="30"/>
        <v>0</v>
      </c>
      <c r="F28" s="424"/>
      <c r="G28" s="425">
        <f t="shared" si="0"/>
        <v>0</v>
      </c>
      <c r="H28" s="421"/>
      <c r="I28" s="426">
        <v>0</v>
      </c>
      <c r="J28" s="426">
        <v>0</v>
      </c>
      <c r="K28" s="427">
        <f t="shared" si="1"/>
        <v>0</v>
      </c>
      <c r="L28" s="428" t="e">
        <f t="shared" si="31"/>
        <v>#REF!</v>
      </c>
      <c r="M28" s="428">
        <v>0</v>
      </c>
      <c r="N28" s="427">
        <v>0</v>
      </c>
      <c r="O28" s="427">
        <v>0</v>
      </c>
      <c r="P28" s="429">
        <v>44</v>
      </c>
      <c r="Q28" s="429">
        <v>44</v>
      </c>
      <c r="R28" s="430">
        <f t="shared" si="2"/>
        <v>0</v>
      </c>
      <c r="S28" s="1151">
        <f t="shared" si="32"/>
        <v>543</v>
      </c>
      <c r="T28" s="431">
        <v>0</v>
      </c>
      <c r="U28" s="430">
        <v>0</v>
      </c>
      <c r="V28" s="432"/>
      <c r="W28" s="427">
        <v>42</v>
      </c>
      <c r="X28" s="427">
        <v>38</v>
      </c>
      <c r="Y28" s="427">
        <f t="shared" si="3"/>
        <v>4</v>
      </c>
      <c r="Z28" s="433">
        <f t="shared" si="33"/>
        <v>62</v>
      </c>
      <c r="AA28" s="434">
        <v>0</v>
      </c>
      <c r="AB28" s="435">
        <v>0</v>
      </c>
      <c r="AC28" s="436">
        <v>38</v>
      </c>
      <c r="AD28" s="436">
        <v>38</v>
      </c>
      <c r="AE28" s="427">
        <f t="shared" si="4"/>
        <v>0</v>
      </c>
      <c r="AF28" s="433">
        <f t="shared" si="34"/>
        <v>24</v>
      </c>
      <c r="AG28" s="739">
        <v>0</v>
      </c>
      <c r="AH28" s="435">
        <v>0</v>
      </c>
      <c r="AI28" s="435"/>
      <c r="AJ28" s="435"/>
      <c r="AK28" s="435"/>
      <c r="AL28" s="435"/>
      <c r="AM28" s="435"/>
      <c r="AN28" s="435"/>
      <c r="AO28" s="435"/>
      <c r="AP28" s="435"/>
      <c r="AQ28" s="437">
        <v>4.458333333333333</v>
      </c>
      <c r="AR28" s="438">
        <v>225</v>
      </c>
      <c r="AS28" s="417">
        <v>5</v>
      </c>
      <c r="AT28" s="439">
        <v>252</v>
      </c>
      <c r="AU28" s="499">
        <f t="shared" si="5"/>
        <v>477</v>
      </c>
      <c r="AV28" s="500">
        <f t="shared" si="35"/>
        <v>63</v>
      </c>
      <c r="AW28" s="440"/>
      <c r="AX28" s="440"/>
      <c r="AY28" s="441">
        <v>1550</v>
      </c>
      <c r="AZ28" s="442">
        <v>0</v>
      </c>
      <c r="BA28" s="443">
        <v>203</v>
      </c>
      <c r="BB28" s="443">
        <v>188</v>
      </c>
      <c r="BC28" s="444"/>
      <c r="BD28" s="445">
        <v>61951</v>
      </c>
      <c r="BE28" s="446">
        <f t="shared" si="36"/>
        <v>42</v>
      </c>
      <c r="BF28" s="446"/>
      <c r="BG28" s="447">
        <v>0.96</v>
      </c>
      <c r="BH28" s="448">
        <f t="shared" si="6"/>
        <v>1.6799999999999997</v>
      </c>
      <c r="BI28" s="448">
        <f t="shared" si="7"/>
        <v>40.32</v>
      </c>
      <c r="BJ28" s="449"/>
      <c r="BK28" s="450">
        <v>170</v>
      </c>
      <c r="BL28" s="450">
        <v>30</v>
      </c>
      <c r="BM28" s="451"/>
      <c r="BN28" s="452">
        <v>0</v>
      </c>
      <c r="BO28" s="453">
        <f t="shared" si="37"/>
        <v>0.8</v>
      </c>
      <c r="BP28" s="454">
        <f t="shared" si="8"/>
        <v>0</v>
      </c>
      <c r="BQ28" s="454">
        <f t="shared" si="9"/>
        <v>0</v>
      </c>
      <c r="BR28" s="455"/>
      <c r="BS28" s="451">
        <v>60</v>
      </c>
      <c r="BT28" s="451">
        <v>30</v>
      </c>
      <c r="BU28" s="491"/>
      <c r="BV28" s="492"/>
      <c r="BW28" s="417">
        <v>0</v>
      </c>
      <c r="BX28" s="417"/>
      <c r="BY28" s="417"/>
      <c r="BZ28" s="417"/>
      <c r="CA28" s="456">
        <f t="shared" si="10"/>
        <v>0</v>
      </c>
      <c r="CB28" s="456">
        <f t="shared" si="11"/>
        <v>0</v>
      </c>
      <c r="CC28" s="416">
        <f t="shared" si="38"/>
        <v>0.43</v>
      </c>
      <c r="CD28" s="457">
        <f t="shared" si="12"/>
        <v>0</v>
      </c>
      <c r="CE28" s="419">
        <f t="shared" si="50"/>
        <v>0</v>
      </c>
      <c r="CF28" s="420">
        <f t="shared" si="49"/>
        <v>0</v>
      </c>
      <c r="CG28" s="1755"/>
      <c r="CH28" s="420"/>
      <c r="CI28" s="420"/>
      <c r="CJ28" s="420">
        <v>0</v>
      </c>
      <c r="CK28" s="491">
        <v>70</v>
      </c>
      <c r="CL28" s="559">
        <v>70</v>
      </c>
      <c r="CM28" s="1123">
        <v>103</v>
      </c>
      <c r="CN28" s="526" t="s">
        <v>190</v>
      </c>
      <c r="CO28" s="526"/>
      <c r="CP28" s="526"/>
      <c r="CQ28" s="526"/>
      <c r="CR28" s="526"/>
      <c r="CS28" s="526"/>
      <c r="CT28" s="526"/>
      <c r="CU28" s="947">
        <f t="shared" si="14"/>
        <v>85</v>
      </c>
      <c r="CV28" s="527">
        <f t="shared" si="40"/>
        <v>1</v>
      </c>
      <c r="CW28" s="528">
        <f t="shared" si="15"/>
        <v>0</v>
      </c>
      <c r="CX28" s="529">
        <f t="shared" si="16"/>
        <v>85</v>
      </c>
      <c r="CY28" s="530"/>
      <c r="CZ28" s="484">
        <v>65</v>
      </c>
      <c r="DA28" s="418">
        <v>10</v>
      </c>
      <c r="DB28" s="551">
        <v>0</v>
      </c>
      <c r="DC28" s="514">
        <v>18</v>
      </c>
      <c r="DD28" s="1826"/>
      <c r="DE28" s="1826"/>
      <c r="DF28" s="1826"/>
      <c r="DG28" s="532">
        <f t="shared" si="41"/>
        <v>0.43</v>
      </c>
      <c r="DH28" s="533">
        <f t="shared" si="17"/>
        <v>18</v>
      </c>
      <c r="DI28" s="527">
        <f t="shared" si="42"/>
        <v>0.56999999999999995</v>
      </c>
      <c r="DJ28" s="534"/>
      <c r="DK28" s="534">
        <f t="shared" si="18"/>
        <v>4.4118000000000004</v>
      </c>
      <c r="DL28" s="534">
        <f t="shared" si="19"/>
        <v>10.26</v>
      </c>
      <c r="DM28" s="535"/>
      <c r="DN28" s="531">
        <v>0</v>
      </c>
      <c r="DO28" s="531">
        <v>68</v>
      </c>
      <c r="DP28" s="1442">
        <v>170</v>
      </c>
      <c r="DQ28" s="462"/>
      <c r="DR28" s="462"/>
      <c r="DS28" s="463">
        <f t="shared" si="20"/>
        <v>0</v>
      </c>
      <c r="DT28" s="463">
        <f t="shared" si="43"/>
        <v>0</v>
      </c>
      <c r="DU28" s="464">
        <f t="shared" si="44"/>
        <v>0</v>
      </c>
      <c r="DV28" s="564"/>
      <c r="DW28" s="564"/>
      <c r="DX28" s="465">
        <v>4</v>
      </c>
      <c r="DY28" s="466"/>
      <c r="DZ28" s="467">
        <v>5</v>
      </c>
      <c r="EA28" s="468">
        <v>2</v>
      </c>
      <c r="EB28" s="469">
        <f t="shared" si="21"/>
        <v>170.74627764000002</v>
      </c>
      <c r="EC28" s="142">
        <f t="shared" si="22"/>
        <v>0</v>
      </c>
      <c r="ED28" s="469">
        <f t="shared" si="51"/>
        <v>0</v>
      </c>
      <c r="EE28" s="488">
        <f t="shared" si="47"/>
        <v>0</v>
      </c>
      <c r="EF28" s="489">
        <f t="shared" si="24"/>
        <v>6.0918000000000001</v>
      </c>
      <c r="EG28" s="490">
        <f t="shared" si="48"/>
        <v>0</v>
      </c>
      <c r="EH28" s="505">
        <f>SUM(EE$8:EE28)/SUM(EF$8:EF28)</f>
        <v>0.49603517167211597</v>
      </c>
      <c r="EI28" s="474"/>
      <c r="EJ28" s="166">
        <f t="shared" si="25"/>
        <v>251</v>
      </c>
      <c r="EK28" s="475">
        <f t="shared" si="26"/>
        <v>188</v>
      </c>
      <c r="EL28" s="476">
        <f t="shared" si="27"/>
        <v>135.57999999999998</v>
      </c>
      <c r="EM28" s="477">
        <f t="shared" si="28"/>
        <v>1.8513055022864731</v>
      </c>
      <c r="EN28" s="478">
        <f>SUM(EK$7:EK28)/SUM(EL$7:EL28)</f>
        <v>1.2701315188597349</v>
      </c>
      <c r="EO28" s="479"/>
    </row>
    <row r="29" spans="1:145" ht="15" customHeight="1" thickTop="1" thickBot="1" x14ac:dyDescent="0.3">
      <c r="A29" s="808">
        <v>45557</v>
      </c>
      <c r="B29" s="421"/>
      <c r="C29" s="422"/>
      <c r="D29" s="423">
        <f t="shared" si="29"/>
        <v>39550</v>
      </c>
      <c r="E29" s="424">
        <f t="shared" si="30"/>
        <v>0</v>
      </c>
      <c r="F29" s="424"/>
      <c r="G29" s="425">
        <f t="shared" si="0"/>
        <v>0</v>
      </c>
      <c r="H29" s="421"/>
      <c r="I29" s="426">
        <v>0</v>
      </c>
      <c r="J29" s="426">
        <v>0</v>
      </c>
      <c r="K29" s="427">
        <f t="shared" si="1"/>
        <v>0</v>
      </c>
      <c r="L29" s="428" t="e">
        <f t="shared" si="31"/>
        <v>#REF!</v>
      </c>
      <c r="M29" s="428">
        <v>0</v>
      </c>
      <c r="N29" s="427">
        <v>0</v>
      </c>
      <c r="O29" s="427">
        <v>0</v>
      </c>
      <c r="P29" s="429">
        <v>0</v>
      </c>
      <c r="Q29" s="429">
        <v>0</v>
      </c>
      <c r="R29" s="430">
        <f t="shared" si="2"/>
        <v>0</v>
      </c>
      <c r="S29" s="1151">
        <f t="shared" si="32"/>
        <v>543</v>
      </c>
      <c r="T29" s="431">
        <v>0</v>
      </c>
      <c r="U29" s="430">
        <v>0</v>
      </c>
      <c r="V29" s="432"/>
      <c r="W29" s="427">
        <v>0</v>
      </c>
      <c r="X29" s="427">
        <v>0</v>
      </c>
      <c r="Y29" s="427" t="str">
        <f t="shared" si="3"/>
        <v xml:space="preserve"> </v>
      </c>
      <c r="Z29" s="433">
        <f t="shared" si="33"/>
        <v>62</v>
      </c>
      <c r="AA29" s="434">
        <v>0</v>
      </c>
      <c r="AB29" s="435">
        <v>0</v>
      </c>
      <c r="AC29" s="436">
        <v>0</v>
      </c>
      <c r="AD29" s="436">
        <v>0</v>
      </c>
      <c r="AE29" s="427" t="str">
        <f t="shared" si="4"/>
        <v xml:space="preserve"> </v>
      </c>
      <c r="AF29" s="433">
        <f t="shared" si="34"/>
        <v>24</v>
      </c>
      <c r="AG29" s="739">
        <v>0</v>
      </c>
      <c r="AH29" s="435">
        <v>0</v>
      </c>
      <c r="AI29" s="435"/>
      <c r="AJ29" s="435"/>
      <c r="AK29" s="435"/>
      <c r="AL29" s="435"/>
      <c r="AM29" s="435"/>
      <c r="AN29" s="435"/>
      <c r="AO29" s="435"/>
      <c r="AP29" s="435"/>
      <c r="AQ29" s="437">
        <v>4</v>
      </c>
      <c r="AR29" s="438">
        <v>201</v>
      </c>
      <c r="AS29" s="417">
        <v>5</v>
      </c>
      <c r="AT29" s="439">
        <v>252</v>
      </c>
      <c r="AU29" s="499">
        <f t="shared" si="5"/>
        <v>453</v>
      </c>
      <c r="AV29" s="500">
        <f t="shared" si="35"/>
        <v>-24</v>
      </c>
      <c r="AW29" s="440"/>
      <c r="AX29" s="440"/>
      <c r="AY29" s="441">
        <v>0</v>
      </c>
      <c r="AZ29" s="442">
        <v>0</v>
      </c>
      <c r="BA29" s="443">
        <v>0</v>
      </c>
      <c r="BB29" s="443">
        <v>108</v>
      </c>
      <c r="BC29" s="444"/>
      <c r="BD29" s="445">
        <v>61996</v>
      </c>
      <c r="BE29" s="446">
        <f t="shared" si="36"/>
        <v>45</v>
      </c>
      <c r="BF29" s="446"/>
      <c r="BG29" s="447">
        <v>0.96</v>
      </c>
      <c r="BH29" s="448">
        <f t="shared" si="6"/>
        <v>1.8000000000000043</v>
      </c>
      <c r="BI29" s="448">
        <f t="shared" si="7"/>
        <v>43.199999999999996</v>
      </c>
      <c r="BJ29" s="449"/>
      <c r="BK29" s="450">
        <v>165</v>
      </c>
      <c r="BL29" s="450">
        <v>40</v>
      </c>
      <c r="BM29" s="451"/>
      <c r="BN29" s="452">
        <v>0</v>
      </c>
      <c r="BO29" s="453">
        <f t="shared" si="37"/>
        <v>0.8</v>
      </c>
      <c r="BP29" s="454">
        <f t="shared" si="8"/>
        <v>0</v>
      </c>
      <c r="BQ29" s="454">
        <f t="shared" si="9"/>
        <v>0</v>
      </c>
      <c r="BR29" s="455"/>
      <c r="BS29" s="451">
        <v>60</v>
      </c>
      <c r="BT29" s="451">
        <v>30</v>
      </c>
      <c r="BU29" s="491"/>
      <c r="BV29" s="492"/>
      <c r="BW29" s="417">
        <v>12.9</v>
      </c>
      <c r="BX29" s="417"/>
      <c r="BY29" s="417"/>
      <c r="BZ29" s="417"/>
      <c r="CA29" s="456">
        <f t="shared" si="10"/>
        <v>0</v>
      </c>
      <c r="CB29" s="456">
        <f t="shared" si="11"/>
        <v>12.9</v>
      </c>
      <c r="CC29" s="416">
        <f t="shared" si="38"/>
        <v>0.43</v>
      </c>
      <c r="CD29" s="457">
        <f t="shared" si="12"/>
        <v>7.3530000000000006</v>
      </c>
      <c r="CE29" s="419">
        <f t="shared" si="50"/>
        <v>0</v>
      </c>
      <c r="CF29" s="420">
        <f t="shared" si="49"/>
        <v>7.3530000000000006</v>
      </c>
      <c r="CG29" s="1755"/>
      <c r="CH29" s="420"/>
      <c r="CI29" s="420"/>
      <c r="CJ29" s="420">
        <v>0</v>
      </c>
      <c r="CK29" s="491">
        <v>75</v>
      </c>
      <c r="CL29" s="559">
        <v>55</v>
      </c>
      <c r="CM29" s="1123">
        <v>40.200000000000003</v>
      </c>
      <c r="CN29" s="526" t="s">
        <v>190</v>
      </c>
      <c r="CO29" s="526"/>
      <c r="CP29" s="526"/>
      <c r="CQ29" s="526"/>
      <c r="CR29" s="526"/>
      <c r="CS29" s="526"/>
      <c r="CT29" s="526"/>
      <c r="CU29" s="947">
        <f t="shared" si="14"/>
        <v>22.200000000000003</v>
      </c>
      <c r="CV29" s="527">
        <f t="shared" si="40"/>
        <v>1</v>
      </c>
      <c r="CW29" s="528">
        <f t="shared" si="15"/>
        <v>0</v>
      </c>
      <c r="CX29" s="529">
        <f t="shared" si="16"/>
        <v>22.200000000000003</v>
      </c>
      <c r="CY29" s="530"/>
      <c r="CZ29" s="484">
        <v>68</v>
      </c>
      <c r="DA29" s="418">
        <v>10</v>
      </c>
      <c r="DB29" s="551">
        <v>28</v>
      </c>
      <c r="DC29" s="514">
        <v>18</v>
      </c>
      <c r="DD29" s="1826"/>
      <c r="DE29" s="1826"/>
      <c r="DF29" s="1826"/>
      <c r="DG29" s="532">
        <f t="shared" si="41"/>
        <v>0.43</v>
      </c>
      <c r="DH29" s="533">
        <f t="shared" si="17"/>
        <v>18</v>
      </c>
      <c r="DI29" s="527">
        <f t="shared" si="42"/>
        <v>0.56999999999999995</v>
      </c>
      <c r="DJ29" s="534"/>
      <c r="DK29" s="534">
        <f t="shared" si="18"/>
        <v>4.4118000000000004</v>
      </c>
      <c r="DL29" s="534">
        <f t="shared" si="19"/>
        <v>10.26</v>
      </c>
      <c r="DM29" s="535"/>
      <c r="DN29" s="531">
        <v>0</v>
      </c>
      <c r="DO29" s="531">
        <v>52</v>
      </c>
      <c r="DP29" s="1442">
        <v>165</v>
      </c>
      <c r="DQ29" s="462"/>
      <c r="DR29" s="462"/>
      <c r="DS29" s="463">
        <f t="shared" si="20"/>
        <v>0</v>
      </c>
      <c r="DT29" s="463">
        <f t="shared" si="43"/>
        <v>0</v>
      </c>
      <c r="DU29" s="464">
        <f t="shared" si="44"/>
        <v>0</v>
      </c>
      <c r="DV29" s="564"/>
      <c r="DW29" s="564"/>
      <c r="DX29" s="465">
        <v>4</v>
      </c>
      <c r="DY29" s="466"/>
      <c r="DZ29" s="467">
        <v>5</v>
      </c>
      <c r="EA29" s="468">
        <v>4.5</v>
      </c>
      <c r="EB29" s="469">
        <f t="shared" si="21"/>
        <v>177.63120819</v>
      </c>
      <c r="EC29" s="142">
        <f t="shared" si="22"/>
        <v>6.8849305499999787</v>
      </c>
      <c r="ED29" s="469">
        <f t="shared" si="51"/>
        <v>0</v>
      </c>
      <c r="EE29" s="488">
        <f t="shared" si="47"/>
        <v>6.8849305499999787</v>
      </c>
      <c r="EF29" s="489">
        <f t="shared" si="24"/>
        <v>13.564800000000005</v>
      </c>
      <c r="EG29" s="490">
        <f t="shared" si="48"/>
        <v>0.50755857439844121</v>
      </c>
      <c r="EH29" s="505">
        <f>SUM(EE$8:EE29)/SUM(EF$8:EF29)</f>
        <v>0.49673276030077107</v>
      </c>
      <c r="EI29" s="474"/>
      <c r="EJ29" s="166">
        <f t="shared" si="25"/>
        <v>84</v>
      </c>
      <c r="EK29" s="475">
        <f t="shared" si="26"/>
        <v>108</v>
      </c>
      <c r="EL29" s="476">
        <f t="shared" si="27"/>
        <v>75.660000000000011</v>
      </c>
      <c r="EM29" s="477">
        <f t="shared" si="28"/>
        <v>1.1102299762093575</v>
      </c>
      <c r="EN29" s="478">
        <f>SUM(EK$7:EK29)/SUM(EL$7:EL29)</f>
        <v>1.2756019659294662</v>
      </c>
      <c r="EO29" s="479"/>
    </row>
    <row r="30" spans="1:145" ht="15" customHeight="1" thickTop="1" thickBot="1" x14ac:dyDescent="0.3">
      <c r="A30" s="808">
        <v>45558</v>
      </c>
      <c r="B30" s="421"/>
      <c r="C30" s="422"/>
      <c r="D30" s="423">
        <f t="shared" si="29"/>
        <v>39550</v>
      </c>
      <c r="E30" s="424">
        <f t="shared" si="30"/>
        <v>0</v>
      </c>
      <c r="F30" s="424"/>
      <c r="G30" s="425">
        <f t="shared" si="0"/>
        <v>0</v>
      </c>
      <c r="H30" s="421"/>
      <c r="I30" s="426">
        <v>0</v>
      </c>
      <c r="J30" s="426">
        <v>0</v>
      </c>
      <c r="K30" s="427">
        <f t="shared" si="1"/>
        <v>0</v>
      </c>
      <c r="L30" s="428" t="e">
        <f t="shared" si="31"/>
        <v>#REF!</v>
      </c>
      <c r="M30" s="428">
        <v>0</v>
      </c>
      <c r="N30" s="427">
        <v>0</v>
      </c>
      <c r="O30" s="427">
        <v>0</v>
      </c>
      <c r="P30" s="429">
        <v>0</v>
      </c>
      <c r="Q30" s="429">
        <v>0</v>
      </c>
      <c r="R30" s="430">
        <f t="shared" si="2"/>
        <v>0</v>
      </c>
      <c r="S30" s="1151">
        <f t="shared" si="32"/>
        <v>543</v>
      </c>
      <c r="T30" s="431">
        <v>0</v>
      </c>
      <c r="U30" s="430">
        <v>0</v>
      </c>
      <c r="V30" s="432"/>
      <c r="W30" s="427">
        <v>0</v>
      </c>
      <c r="X30" s="427">
        <v>0</v>
      </c>
      <c r="Y30" s="427" t="str">
        <f t="shared" si="3"/>
        <v xml:space="preserve"> </v>
      </c>
      <c r="Z30" s="433">
        <f t="shared" si="33"/>
        <v>62</v>
      </c>
      <c r="AA30" s="434">
        <v>0</v>
      </c>
      <c r="AB30" s="435">
        <v>0</v>
      </c>
      <c r="AC30" s="436">
        <v>0</v>
      </c>
      <c r="AD30" s="436">
        <v>0</v>
      </c>
      <c r="AE30" s="427" t="str">
        <f t="shared" si="4"/>
        <v xml:space="preserve"> </v>
      </c>
      <c r="AF30" s="433">
        <f t="shared" si="34"/>
        <v>24</v>
      </c>
      <c r="AG30" s="739">
        <v>0</v>
      </c>
      <c r="AH30" s="435">
        <v>0</v>
      </c>
      <c r="AI30" s="435"/>
      <c r="AJ30" s="435"/>
      <c r="AK30" s="435"/>
      <c r="AL30" s="435"/>
      <c r="AM30" s="435"/>
      <c r="AN30" s="435"/>
      <c r="AO30" s="435"/>
      <c r="AP30" s="435"/>
      <c r="AQ30" s="437">
        <v>5.208333333333333</v>
      </c>
      <c r="AR30" s="438">
        <v>268</v>
      </c>
      <c r="AS30" s="417">
        <v>5</v>
      </c>
      <c r="AT30" s="439">
        <v>252</v>
      </c>
      <c r="AU30" s="499">
        <f t="shared" si="5"/>
        <v>520</v>
      </c>
      <c r="AV30" s="500">
        <f t="shared" si="35"/>
        <v>67</v>
      </c>
      <c r="AW30" s="440"/>
      <c r="AX30" s="440"/>
      <c r="AY30" s="441">
        <v>0</v>
      </c>
      <c r="AZ30" s="442">
        <v>0</v>
      </c>
      <c r="BA30" s="443">
        <v>0</v>
      </c>
      <c r="BB30" s="443">
        <v>0</v>
      </c>
      <c r="BC30" s="444"/>
      <c r="BD30" s="445">
        <v>62039</v>
      </c>
      <c r="BE30" s="446">
        <f t="shared" si="36"/>
        <v>43</v>
      </c>
      <c r="BF30" s="446"/>
      <c r="BG30" s="447">
        <v>0.96</v>
      </c>
      <c r="BH30" s="448">
        <f t="shared" si="6"/>
        <v>1.7199999999999989</v>
      </c>
      <c r="BI30" s="448">
        <f t="shared" si="7"/>
        <v>41.28</v>
      </c>
      <c r="BJ30" s="449"/>
      <c r="BK30" s="450">
        <v>165</v>
      </c>
      <c r="BL30" s="450">
        <v>40</v>
      </c>
      <c r="BM30" s="451"/>
      <c r="BN30" s="452">
        <v>0</v>
      </c>
      <c r="BO30" s="453">
        <f t="shared" si="37"/>
        <v>0.8</v>
      </c>
      <c r="BP30" s="454">
        <f t="shared" si="8"/>
        <v>0</v>
      </c>
      <c r="BQ30" s="454">
        <f t="shared" si="9"/>
        <v>0</v>
      </c>
      <c r="BR30" s="455"/>
      <c r="BS30" s="451">
        <v>78</v>
      </c>
      <c r="BT30" s="451">
        <v>40</v>
      </c>
      <c r="BU30" s="491"/>
      <c r="BV30" s="492"/>
      <c r="BW30" s="417">
        <v>13.7</v>
      </c>
      <c r="BX30" s="417"/>
      <c r="BY30" s="417"/>
      <c r="BZ30" s="417"/>
      <c r="CA30" s="456">
        <f t="shared" si="10"/>
        <v>0</v>
      </c>
      <c r="CB30" s="456">
        <f t="shared" si="11"/>
        <v>13.7</v>
      </c>
      <c r="CC30" s="416">
        <f t="shared" si="38"/>
        <v>0.43</v>
      </c>
      <c r="CD30" s="457">
        <f t="shared" si="12"/>
        <v>7.8090000000000002</v>
      </c>
      <c r="CE30" s="419">
        <f t="shared" si="50"/>
        <v>0</v>
      </c>
      <c r="CF30" s="420">
        <f t="shared" si="49"/>
        <v>7.8090000000000002</v>
      </c>
      <c r="CG30" s="1755"/>
      <c r="CH30" s="420"/>
      <c r="CI30" s="420"/>
      <c r="CJ30" s="420">
        <v>0</v>
      </c>
      <c r="CK30" s="491">
        <v>75</v>
      </c>
      <c r="CL30" s="559">
        <v>40</v>
      </c>
      <c r="CM30" s="1123">
        <v>129</v>
      </c>
      <c r="CN30" s="384">
        <v>1</v>
      </c>
      <c r="CO30" s="384"/>
      <c r="CP30" s="384"/>
      <c r="CQ30" s="384"/>
      <c r="CR30" s="384"/>
      <c r="CS30" s="384"/>
      <c r="CT30" s="384"/>
      <c r="CU30" s="947">
        <f t="shared" si="14"/>
        <v>129</v>
      </c>
      <c r="CV30" s="481">
        <f t="shared" si="40"/>
        <v>1</v>
      </c>
      <c r="CW30" s="483">
        <f t="shared" si="15"/>
        <v>0</v>
      </c>
      <c r="CX30" s="485">
        <f t="shared" si="16"/>
        <v>129</v>
      </c>
      <c r="CY30" s="486"/>
      <c r="CZ30" s="484">
        <v>80</v>
      </c>
      <c r="DA30" s="418">
        <v>38</v>
      </c>
      <c r="DB30" s="418">
        <v>28</v>
      </c>
      <c r="DC30" s="460">
        <v>0</v>
      </c>
      <c r="DD30" s="1821"/>
      <c r="DE30" s="1821"/>
      <c r="DF30" s="1821"/>
      <c r="DG30" s="461">
        <f t="shared" si="41"/>
        <v>0.43</v>
      </c>
      <c r="DH30" s="480">
        <f t="shared" si="17"/>
        <v>0</v>
      </c>
      <c r="DI30" s="481">
        <f t="shared" si="42"/>
        <v>0.56999999999999995</v>
      </c>
      <c r="DJ30" s="482"/>
      <c r="DK30" s="482">
        <f t="shared" si="18"/>
        <v>0</v>
      </c>
      <c r="DL30" s="482">
        <f t="shared" si="19"/>
        <v>0</v>
      </c>
      <c r="DM30" s="487"/>
      <c r="DN30" s="484">
        <v>0</v>
      </c>
      <c r="DO30" s="484">
        <v>40</v>
      </c>
      <c r="DP30" s="1440">
        <v>0</v>
      </c>
      <c r="DQ30" s="462"/>
      <c r="DR30" s="462"/>
      <c r="DS30" s="463">
        <f t="shared" si="20"/>
        <v>0</v>
      </c>
      <c r="DT30" s="463">
        <f t="shared" si="43"/>
        <v>0</v>
      </c>
      <c r="DU30" s="464">
        <f t="shared" si="44"/>
        <v>0</v>
      </c>
      <c r="DV30" s="564"/>
      <c r="DW30" s="564"/>
      <c r="DX30" s="465">
        <v>4</v>
      </c>
      <c r="DY30" s="466"/>
      <c r="DZ30" s="467">
        <v>5</v>
      </c>
      <c r="EA30" s="468">
        <v>4.5</v>
      </c>
      <c r="EB30" s="469">
        <f t="shared" si="21"/>
        <v>177.63120819</v>
      </c>
      <c r="EC30" s="142">
        <f t="shared" si="22"/>
        <v>0</v>
      </c>
      <c r="ED30" s="469">
        <f t="shared" si="51"/>
        <v>0</v>
      </c>
      <c r="EE30" s="488">
        <f t="shared" si="47"/>
        <v>0</v>
      </c>
      <c r="EF30" s="489">
        <f t="shared" si="24"/>
        <v>9.5289999999999999</v>
      </c>
      <c r="EG30" s="490">
        <f t="shared" si="48"/>
        <v>0</v>
      </c>
      <c r="EH30" s="505">
        <f>SUM(EE$8:EE30)/SUM(EF$8:EF30)</f>
        <v>0.47647046816568578</v>
      </c>
      <c r="EI30" s="474"/>
      <c r="EJ30" s="166">
        <f t="shared" si="25"/>
        <v>67</v>
      </c>
      <c r="EK30" s="475">
        <f t="shared" si="26"/>
        <v>0</v>
      </c>
      <c r="EL30" s="476">
        <f t="shared" si="27"/>
        <v>170.28</v>
      </c>
      <c r="EM30" s="477">
        <f t="shared" si="28"/>
        <v>0.39346957951609113</v>
      </c>
      <c r="EN30" s="478">
        <f>SUM(EK$7:EK30)/SUM(EL$7:EL30)</f>
        <v>1.1830125454881044</v>
      </c>
      <c r="EO30" s="479"/>
    </row>
    <row r="31" spans="1:145" ht="15" customHeight="1" thickTop="1" thickBot="1" x14ac:dyDescent="0.3">
      <c r="A31" s="808">
        <v>45559</v>
      </c>
      <c r="B31" s="421"/>
      <c r="C31" s="422"/>
      <c r="D31" s="423">
        <f t="shared" si="29"/>
        <v>39550</v>
      </c>
      <c r="E31" s="424">
        <f t="shared" si="30"/>
        <v>0</v>
      </c>
      <c r="F31" s="424"/>
      <c r="G31" s="425">
        <f t="shared" si="0"/>
        <v>0</v>
      </c>
      <c r="H31" s="421"/>
      <c r="I31" s="426">
        <v>0</v>
      </c>
      <c r="J31" s="426">
        <v>0</v>
      </c>
      <c r="K31" s="427">
        <f t="shared" si="1"/>
        <v>0</v>
      </c>
      <c r="L31" s="428" t="e">
        <f t="shared" si="31"/>
        <v>#REF!</v>
      </c>
      <c r="M31" s="428">
        <v>0</v>
      </c>
      <c r="N31" s="427">
        <v>0</v>
      </c>
      <c r="O31" s="427">
        <v>0</v>
      </c>
      <c r="P31" s="429">
        <v>42</v>
      </c>
      <c r="Q31" s="429">
        <v>42</v>
      </c>
      <c r="R31" s="430">
        <f t="shared" si="2"/>
        <v>0</v>
      </c>
      <c r="S31" s="1151">
        <f t="shared" si="32"/>
        <v>544</v>
      </c>
      <c r="T31" s="431">
        <v>0</v>
      </c>
      <c r="U31" s="430">
        <v>0</v>
      </c>
      <c r="V31" s="432"/>
      <c r="W31" s="427">
        <v>42</v>
      </c>
      <c r="X31" s="427">
        <v>42</v>
      </c>
      <c r="Y31" s="427">
        <f t="shared" si="3"/>
        <v>0</v>
      </c>
      <c r="Z31" s="433">
        <f t="shared" si="33"/>
        <v>63</v>
      </c>
      <c r="AA31" s="434">
        <v>0</v>
      </c>
      <c r="AB31" s="435">
        <v>0</v>
      </c>
      <c r="AC31" s="436">
        <v>42</v>
      </c>
      <c r="AD31" s="436">
        <v>42</v>
      </c>
      <c r="AE31" s="427">
        <f t="shared" si="4"/>
        <v>0</v>
      </c>
      <c r="AF31" s="433">
        <f t="shared" si="34"/>
        <v>25</v>
      </c>
      <c r="AG31" s="739">
        <v>0</v>
      </c>
      <c r="AH31" s="435">
        <v>0</v>
      </c>
      <c r="AI31" s="435"/>
      <c r="AJ31" s="435"/>
      <c r="AK31" s="435"/>
      <c r="AL31" s="435"/>
      <c r="AM31" s="435"/>
      <c r="AN31" s="435"/>
      <c r="AO31" s="435"/>
      <c r="AP31" s="435"/>
      <c r="AQ31" s="437">
        <v>2.3333333333333335</v>
      </c>
      <c r="AR31" s="438">
        <v>111</v>
      </c>
      <c r="AS31" s="417">
        <v>5</v>
      </c>
      <c r="AT31" s="439">
        <v>252</v>
      </c>
      <c r="AU31" s="499">
        <f t="shared" si="5"/>
        <v>363</v>
      </c>
      <c r="AV31" s="500">
        <f t="shared" si="35"/>
        <v>-157</v>
      </c>
      <c r="AW31" s="440"/>
      <c r="AX31" s="440"/>
      <c r="AY31" s="441">
        <v>1610</v>
      </c>
      <c r="AZ31" s="442">
        <v>0</v>
      </c>
      <c r="BA31" s="443">
        <v>201</v>
      </c>
      <c r="BB31" s="443">
        <v>219</v>
      </c>
      <c r="BC31" s="444"/>
      <c r="BD31" s="445">
        <v>62082</v>
      </c>
      <c r="BE31" s="446">
        <f t="shared" si="36"/>
        <v>43</v>
      </c>
      <c r="BF31" s="446"/>
      <c r="BG31" s="447">
        <v>0.96</v>
      </c>
      <c r="BH31" s="448">
        <f t="shared" si="6"/>
        <v>1.7199999999999989</v>
      </c>
      <c r="BI31" s="448">
        <f t="shared" si="7"/>
        <v>41.28</v>
      </c>
      <c r="BJ31" s="449"/>
      <c r="BK31" s="450">
        <v>175</v>
      </c>
      <c r="BL31" s="450">
        <v>38</v>
      </c>
      <c r="BM31" s="451"/>
      <c r="BN31" s="452">
        <v>0</v>
      </c>
      <c r="BO31" s="453">
        <f t="shared" si="37"/>
        <v>0.8</v>
      </c>
      <c r="BP31" s="454">
        <f t="shared" si="8"/>
        <v>0</v>
      </c>
      <c r="BQ31" s="454">
        <f t="shared" si="9"/>
        <v>0</v>
      </c>
      <c r="BR31" s="455"/>
      <c r="BS31" s="451">
        <v>68</v>
      </c>
      <c r="BT31" s="451">
        <v>60</v>
      </c>
      <c r="BU31" s="491"/>
      <c r="BV31" s="492"/>
      <c r="BW31" s="417">
        <v>12</v>
      </c>
      <c r="BX31" s="417"/>
      <c r="BY31" s="417"/>
      <c r="BZ31" s="417"/>
      <c r="CA31" s="456">
        <f t="shared" si="10"/>
        <v>0</v>
      </c>
      <c r="CB31" s="456">
        <f t="shared" si="11"/>
        <v>12</v>
      </c>
      <c r="CC31" s="416">
        <f t="shared" si="38"/>
        <v>0.43</v>
      </c>
      <c r="CD31" s="457">
        <f t="shared" si="12"/>
        <v>6.8400000000000007</v>
      </c>
      <c r="CE31" s="419">
        <f t="shared" si="50"/>
        <v>0</v>
      </c>
      <c r="CF31" s="420">
        <f t="shared" si="49"/>
        <v>6.8400000000000007</v>
      </c>
      <c r="CG31" s="1755"/>
      <c r="CH31" s="420"/>
      <c r="CI31" s="420"/>
      <c r="CJ31" s="420">
        <v>0</v>
      </c>
      <c r="CK31" s="491">
        <v>75</v>
      </c>
      <c r="CL31" s="559">
        <v>38</v>
      </c>
      <c r="CM31" s="1123">
        <v>124</v>
      </c>
      <c r="CN31" s="384">
        <v>1</v>
      </c>
      <c r="CO31" s="384"/>
      <c r="CP31" s="384"/>
      <c r="CQ31" s="384"/>
      <c r="CR31" s="384"/>
      <c r="CS31" s="384"/>
      <c r="CT31" s="384"/>
      <c r="CU31" s="947">
        <f t="shared" si="14"/>
        <v>124</v>
      </c>
      <c r="CV31" s="481">
        <f t="shared" si="40"/>
        <v>1</v>
      </c>
      <c r="CW31" s="483">
        <f t="shared" si="15"/>
        <v>0</v>
      </c>
      <c r="CX31" s="485">
        <f t="shared" si="16"/>
        <v>124</v>
      </c>
      <c r="CY31" s="486"/>
      <c r="CZ31" s="484">
        <v>80</v>
      </c>
      <c r="DA31" s="418">
        <v>30</v>
      </c>
      <c r="DB31" s="418">
        <v>28</v>
      </c>
      <c r="DC31" s="460">
        <v>0</v>
      </c>
      <c r="DD31" s="1821"/>
      <c r="DE31" s="1821"/>
      <c r="DF31" s="1821"/>
      <c r="DG31" s="461">
        <f t="shared" si="41"/>
        <v>0.43</v>
      </c>
      <c r="DH31" s="480">
        <f t="shared" si="17"/>
        <v>0</v>
      </c>
      <c r="DI31" s="481">
        <f t="shared" si="42"/>
        <v>0.56999999999999995</v>
      </c>
      <c r="DJ31" s="482"/>
      <c r="DK31" s="482">
        <f t="shared" si="18"/>
        <v>0</v>
      </c>
      <c r="DL31" s="482">
        <f t="shared" si="19"/>
        <v>0</v>
      </c>
      <c r="DM31" s="487"/>
      <c r="DN31" s="484">
        <v>0</v>
      </c>
      <c r="DO31" s="484">
        <v>70</v>
      </c>
      <c r="DP31" s="1440">
        <v>0</v>
      </c>
      <c r="DQ31" s="462"/>
      <c r="DR31" s="462"/>
      <c r="DS31" s="463">
        <f t="shared" si="20"/>
        <v>0</v>
      </c>
      <c r="DT31" s="463">
        <f t="shared" si="43"/>
        <v>0</v>
      </c>
      <c r="DU31" s="464">
        <f t="shared" si="44"/>
        <v>0</v>
      </c>
      <c r="DV31" s="564"/>
      <c r="DW31" s="564"/>
      <c r="DX31" s="465">
        <v>4</v>
      </c>
      <c r="DY31" s="466"/>
      <c r="DZ31" s="467">
        <v>6</v>
      </c>
      <c r="EA31" s="468">
        <v>4</v>
      </c>
      <c r="EB31" s="469">
        <f t="shared" si="21"/>
        <v>209.30188871999999</v>
      </c>
      <c r="EC31" s="142">
        <f t="shared" si="22"/>
        <v>31.670680529999998</v>
      </c>
      <c r="ED31" s="469">
        <f t="shared" si="51"/>
        <v>0</v>
      </c>
      <c r="EE31" s="488">
        <f t="shared" si="47"/>
        <v>31.670680529999998</v>
      </c>
      <c r="EF31" s="489">
        <f t="shared" si="24"/>
        <v>8.5599999999999987</v>
      </c>
      <c r="EG31" s="490">
        <f t="shared" si="48"/>
        <v>3.6998458563084116</v>
      </c>
      <c r="EH31" s="505">
        <f>SUM(EE$8:EE31)/SUM(EF$8:EF31)</f>
        <v>0.59040984273966557</v>
      </c>
      <c r="EI31" s="474"/>
      <c r="EJ31" s="166">
        <f t="shared" si="25"/>
        <v>62</v>
      </c>
      <c r="EK31" s="475">
        <f t="shared" si="26"/>
        <v>219</v>
      </c>
      <c r="EL31" s="476">
        <f t="shared" si="27"/>
        <v>165.28</v>
      </c>
      <c r="EM31" s="477">
        <f t="shared" si="28"/>
        <v>0.3751210067763795</v>
      </c>
      <c r="EN31" s="478">
        <f>SUM(EK$7:EK31)/SUM(EL$7:EL31)</f>
        <v>1.1923592608063878</v>
      </c>
      <c r="EO31" s="479"/>
    </row>
    <row r="32" spans="1:145" ht="15" customHeight="1" thickTop="1" thickBot="1" x14ac:dyDescent="0.3">
      <c r="A32" s="808">
        <v>45560</v>
      </c>
      <c r="B32" s="421"/>
      <c r="C32" s="422"/>
      <c r="D32" s="423">
        <f t="shared" si="29"/>
        <v>39550</v>
      </c>
      <c r="E32" s="424">
        <f t="shared" si="30"/>
        <v>0</v>
      </c>
      <c r="F32" s="424"/>
      <c r="G32" s="425">
        <f t="shared" si="0"/>
        <v>0</v>
      </c>
      <c r="H32" s="421"/>
      <c r="I32" s="426">
        <v>0</v>
      </c>
      <c r="J32" s="426">
        <v>0</v>
      </c>
      <c r="K32" s="427">
        <f t="shared" si="1"/>
        <v>0</v>
      </c>
      <c r="L32" s="428" t="e">
        <f t="shared" si="31"/>
        <v>#REF!</v>
      </c>
      <c r="M32" s="428">
        <v>0</v>
      </c>
      <c r="N32" s="427">
        <v>0</v>
      </c>
      <c r="O32" s="427">
        <v>0</v>
      </c>
      <c r="P32" s="429">
        <v>44</v>
      </c>
      <c r="Q32" s="429">
        <v>42</v>
      </c>
      <c r="R32" s="430">
        <f t="shared" si="2"/>
        <v>2</v>
      </c>
      <c r="S32" s="1151">
        <f t="shared" si="32"/>
        <v>545</v>
      </c>
      <c r="T32" s="431">
        <v>0</v>
      </c>
      <c r="U32" s="430">
        <v>0</v>
      </c>
      <c r="V32" s="432"/>
      <c r="W32" s="427">
        <v>42</v>
      </c>
      <c r="X32" s="427">
        <v>38</v>
      </c>
      <c r="Y32" s="427">
        <f t="shared" si="3"/>
        <v>4</v>
      </c>
      <c r="Z32" s="433">
        <f t="shared" si="33"/>
        <v>64</v>
      </c>
      <c r="AA32" s="434">
        <v>0</v>
      </c>
      <c r="AB32" s="435">
        <v>0</v>
      </c>
      <c r="AC32" s="436">
        <v>38</v>
      </c>
      <c r="AD32" s="436">
        <v>38</v>
      </c>
      <c r="AE32" s="427">
        <f t="shared" si="4"/>
        <v>0</v>
      </c>
      <c r="AF32" s="433">
        <f t="shared" si="34"/>
        <v>26</v>
      </c>
      <c r="AG32" s="739">
        <v>0</v>
      </c>
      <c r="AH32" s="435">
        <v>0</v>
      </c>
      <c r="AI32" s="435"/>
      <c r="AJ32" s="435"/>
      <c r="AK32" s="435"/>
      <c r="AL32" s="435"/>
      <c r="AM32" s="435"/>
      <c r="AN32" s="435"/>
      <c r="AO32" s="435"/>
      <c r="AP32" s="435"/>
      <c r="AQ32" s="437">
        <v>4.833333333333333</v>
      </c>
      <c r="AR32" s="438">
        <v>239</v>
      </c>
      <c r="AS32" s="417">
        <v>5.25</v>
      </c>
      <c r="AT32" s="439">
        <v>266</v>
      </c>
      <c r="AU32" s="499">
        <f t="shared" si="5"/>
        <v>505</v>
      </c>
      <c r="AV32" s="500">
        <f t="shared" si="35"/>
        <v>142</v>
      </c>
      <c r="AW32" s="440"/>
      <c r="AX32" s="440"/>
      <c r="AY32" s="441">
        <v>1550</v>
      </c>
      <c r="AZ32" s="442">
        <v>0</v>
      </c>
      <c r="BA32" s="443">
        <v>204</v>
      </c>
      <c r="BB32" s="443">
        <v>210</v>
      </c>
      <c r="BC32" s="444"/>
      <c r="BD32" s="445">
        <v>62132</v>
      </c>
      <c r="BE32" s="446">
        <f t="shared" si="36"/>
        <v>50</v>
      </c>
      <c r="BF32" s="446"/>
      <c r="BG32" s="447">
        <v>0.96</v>
      </c>
      <c r="BH32" s="448">
        <f t="shared" si="6"/>
        <v>2</v>
      </c>
      <c r="BI32" s="448">
        <f t="shared" si="7"/>
        <v>48</v>
      </c>
      <c r="BJ32" s="449"/>
      <c r="BK32" s="450">
        <v>0</v>
      </c>
      <c r="BL32" s="450">
        <v>0</v>
      </c>
      <c r="BM32" s="451"/>
      <c r="BN32" s="452">
        <v>0</v>
      </c>
      <c r="BO32" s="453">
        <f t="shared" si="37"/>
        <v>0.8</v>
      </c>
      <c r="BP32" s="454">
        <f t="shared" si="8"/>
        <v>0</v>
      </c>
      <c r="BQ32" s="454">
        <f t="shared" si="9"/>
        <v>0</v>
      </c>
      <c r="BR32" s="455"/>
      <c r="BS32" s="451">
        <v>0</v>
      </c>
      <c r="BT32" s="451">
        <v>0</v>
      </c>
      <c r="BU32" s="491"/>
      <c r="BV32" s="492"/>
      <c r="BW32" s="417">
        <v>10.3</v>
      </c>
      <c r="BX32" s="417"/>
      <c r="BY32" s="417"/>
      <c r="BZ32" s="417"/>
      <c r="CA32" s="456">
        <f t="shared" si="10"/>
        <v>0</v>
      </c>
      <c r="CB32" s="456">
        <f t="shared" si="11"/>
        <v>10.3</v>
      </c>
      <c r="CC32" s="416">
        <f t="shared" si="38"/>
        <v>0.43</v>
      </c>
      <c r="CD32" s="457">
        <f t="shared" si="12"/>
        <v>5.8710000000000013</v>
      </c>
      <c r="CE32" s="419">
        <f t="shared" si="50"/>
        <v>0</v>
      </c>
      <c r="CF32" s="420">
        <f t="shared" si="49"/>
        <v>5.8710000000000013</v>
      </c>
      <c r="CG32" s="1755"/>
      <c r="CH32" s="420"/>
      <c r="CI32" s="420"/>
      <c r="CJ32" s="420">
        <v>0</v>
      </c>
      <c r="CK32" s="491">
        <v>75</v>
      </c>
      <c r="CL32" s="559">
        <v>35</v>
      </c>
      <c r="CM32" s="1123">
        <v>105</v>
      </c>
      <c r="CN32" s="548" t="s">
        <v>190</v>
      </c>
      <c r="CO32" s="548"/>
      <c r="CP32" s="548"/>
      <c r="CQ32" s="548"/>
      <c r="CR32" s="548"/>
      <c r="CS32" s="548"/>
      <c r="CT32" s="548"/>
      <c r="CU32" s="947">
        <f t="shared" si="14"/>
        <v>105</v>
      </c>
      <c r="CV32" s="527">
        <f t="shared" si="40"/>
        <v>1</v>
      </c>
      <c r="CW32" s="528">
        <f t="shared" si="15"/>
        <v>0</v>
      </c>
      <c r="CX32" s="529">
        <f t="shared" si="16"/>
        <v>105</v>
      </c>
      <c r="CY32" s="530"/>
      <c r="CZ32" s="484">
        <v>0</v>
      </c>
      <c r="DA32" s="418">
        <v>0</v>
      </c>
      <c r="DB32" s="551">
        <v>0</v>
      </c>
      <c r="DC32" s="514">
        <v>0</v>
      </c>
      <c r="DD32" s="1826"/>
      <c r="DE32" s="1826"/>
      <c r="DF32" s="1826"/>
      <c r="DG32" s="532">
        <f t="shared" si="41"/>
        <v>0.43</v>
      </c>
      <c r="DH32" s="533">
        <f t="shared" si="17"/>
        <v>0</v>
      </c>
      <c r="DI32" s="527">
        <f t="shared" si="42"/>
        <v>0.56999999999999995</v>
      </c>
      <c r="DJ32" s="534"/>
      <c r="DK32" s="534">
        <f t="shared" si="18"/>
        <v>0</v>
      </c>
      <c r="DL32" s="534">
        <f t="shared" si="19"/>
        <v>0</v>
      </c>
      <c r="DM32" s="535"/>
      <c r="DN32" s="531">
        <v>0</v>
      </c>
      <c r="DO32" s="531">
        <v>0</v>
      </c>
      <c r="DP32" s="1442">
        <v>0</v>
      </c>
      <c r="DQ32" s="462"/>
      <c r="DR32" s="462"/>
      <c r="DS32" s="463">
        <f t="shared" si="20"/>
        <v>0</v>
      </c>
      <c r="DT32" s="463">
        <f t="shared" si="43"/>
        <v>0</v>
      </c>
      <c r="DU32" s="464">
        <f t="shared" si="44"/>
        <v>0</v>
      </c>
      <c r="DV32" s="564"/>
      <c r="DW32" s="564"/>
      <c r="DX32" s="465">
        <v>4</v>
      </c>
      <c r="DY32" s="466"/>
      <c r="DZ32" s="467">
        <v>1</v>
      </c>
      <c r="EA32" s="468">
        <v>11</v>
      </c>
      <c r="EB32" s="469">
        <f t="shared" si="21"/>
        <v>63.341361060000004</v>
      </c>
      <c r="EC32" s="142">
        <f t="shared" si="22"/>
        <v>0</v>
      </c>
      <c r="ED32" s="469">
        <f>IF(EB32=0,0,IF(EB32-EB31&lt;0,(EB32-EB31),0))-EC32</f>
        <v>-145.96052766</v>
      </c>
      <c r="EE32" s="488">
        <f t="shared" si="47"/>
        <v>0</v>
      </c>
      <c r="EF32" s="489">
        <f t="shared" si="24"/>
        <v>7.8710000000000013</v>
      </c>
      <c r="EG32" s="490">
        <f t="shared" si="48"/>
        <v>0</v>
      </c>
      <c r="EH32" s="505">
        <f>SUM(EE$8:EE32)/SUM(EF$8:EF32)</f>
        <v>0.57182403256111103</v>
      </c>
      <c r="EI32" s="474"/>
      <c r="EJ32" s="166">
        <f t="shared" si="25"/>
        <v>352</v>
      </c>
      <c r="EK32" s="475">
        <f t="shared" si="26"/>
        <v>210</v>
      </c>
      <c r="EL32" s="476">
        <f t="shared" si="27"/>
        <v>153</v>
      </c>
      <c r="EM32" s="477">
        <f t="shared" si="28"/>
        <v>2.3006535947712417</v>
      </c>
      <c r="EN32" s="478">
        <f>SUM(EK$7:EK32)/SUM(EL$7:EL32)</f>
        <v>1.2027071307469381</v>
      </c>
      <c r="EO32" s="479"/>
    </row>
    <row r="33" spans="1:146" ht="15" customHeight="1" thickTop="1" thickBot="1" x14ac:dyDescent="0.3">
      <c r="A33" s="808">
        <v>45561</v>
      </c>
      <c r="B33" s="421"/>
      <c r="C33" s="422"/>
      <c r="D33" s="423">
        <f t="shared" si="29"/>
        <v>39550</v>
      </c>
      <c r="E33" s="424">
        <f t="shared" si="30"/>
        <v>0</v>
      </c>
      <c r="F33" s="424"/>
      <c r="G33" s="425">
        <f t="shared" si="0"/>
        <v>0</v>
      </c>
      <c r="H33" s="421"/>
      <c r="I33" s="426">
        <v>0</v>
      </c>
      <c r="J33" s="426">
        <v>0</v>
      </c>
      <c r="K33" s="427">
        <f t="shared" si="1"/>
        <v>0</v>
      </c>
      <c r="L33" s="428" t="e">
        <f t="shared" si="31"/>
        <v>#REF!</v>
      </c>
      <c r="M33" s="428">
        <v>0</v>
      </c>
      <c r="N33" s="427">
        <v>0</v>
      </c>
      <c r="O33" s="427">
        <v>0</v>
      </c>
      <c r="P33" s="429">
        <v>48</v>
      </c>
      <c r="Q33" s="429">
        <v>45</v>
      </c>
      <c r="R33" s="430">
        <f t="shared" si="2"/>
        <v>3</v>
      </c>
      <c r="S33" s="1151">
        <f t="shared" si="32"/>
        <v>546</v>
      </c>
      <c r="T33" s="431">
        <v>0</v>
      </c>
      <c r="U33" s="430">
        <v>0</v>
      </c>
      <c r="V33" s="432"/>
      <c r="W33" s="427">
        <v>45</v>
      </c>
      <c r="X33" s="427">
        <v>40</v>
      </c>
      <c r="Y33" s="427">
        <f t="shared" si="3"/>
        <v>5</v>
      </c>
      <c r="Z33" s="433">
        <f t="shared" si="33"/>
        <v>65</v>
      </c>
      <c r="AA33" s="434">
        <v>0</v>
      </c>
      <c r="AB33" s="435">
        <v>0</v>
      </c>
      <c r="AC33" s="436">
        <v>40</v>
      </c>
      <c r="AD33" s="436">
        <v>34</v>
      </c>
      <c r="AE33" s="427">
        <f t="shared" si="4"/>
        <v>6</v>
      </c>
      <c r="AF33" s="433">
        <f t="shared" si="34"/>
        <v>27</v>
      </c>
      <c r="AG33" s="739">
        <v>0</v>
      </c>
      <c r="AH33" s="435">
        <v>0</v>
      </c>
      <c r="AI33" s="435"/>
      <c r="AJ33" s="435"/>
      <c r="AK33" s="435"/>
      <c r="AL33" s="435"/>
      <c r="AM33" s="435"/>
      <c r="AN33" s="435"/>
      <c r="AO33" s="435"/>
      <c r="AP33" s="435"/>
      <c r="AQ33" s="437">
        <v>3.8333333333333335</v>
      </c>
      <c r="AR33" s="438">
        <v>191</v>
      </c>
      <c r="AS33" s="417">
        <v>4.25</v>
      </c>
      <c r="AT33" s="439">
        <v>210</v>
      </c>
      <c r="AU33" s="499">
        <f t="shared" si="5"/>
        <v>401</v>
      </c>
      <c r="AV33" s="500">
        <f t="shared" si="35"/>
        <v>-104</v>
      </c>
      <c r="AW33" s="440"/>
      <c r="AX33" s="440"/>
      <c r="AY33" s="441">
        <v>0</v>
      </c>
      <c r="AZ33" s="442">
        <v>0</v>
      </c>
      <c r="BA33" s="443">
        <v>203</v>
      </c>
      <c r="BB33" s="443">
        <v>174</v>
      </c>
      <c r="BC33" s="444"/>
      <c r="BD33" s="445">
        <v>62169</v>
      </c>
      <c r="BE33" s="446">
        <f t="shared" si="36"/>
        <v>37</v>
      </c>
      <c r="BF33" s="446"/>
      <c r="BG33" s="447">
        <v>0.96</v>
      </c>
      <c r="BH33" s="448">
        <f t="shared" si="6"/>
        <v>1.480000000000004</v>
      </c>
      <c r="BI33" s="448">
        <f t="shared" si="7"/>
        <v>35.519999999999996</v>
      </c>
      <c r="BJ33" s="449"/>
      <c r="BK33" s="450">
        <v>165</v>
      </c>
      <c r="BL33" s="450">
        <v>38</v>
      </c>
      <c r="BM33" s="451"/>
      <c r="BN33" s="452">
        <v>0</v>
      </c>
      <c r="BO33" s="453">
        <f t="shared" si="37"/>
        <v>0.8</v>
      </c>
      <c r="BP33" s="454">
        <f t="shared" si="8"/>
        <v>0</v>
      </c>
      <c r="BQ33" s="454">
        <f t="shared" si="9"/>
        <v>0</v>
      </c>
      <c r="BR33" s="455"/>
      <c r="BS33" s="451">
        <v>0</v>
      </c>
      <c r="BT33" s="451">
        <v>0</v>
      </c>
      <c r="BU33" s="491"/>
      <c r="BV33" s="492"/>
      <c r="BW33" s="417">
        <v>7.6</v>
      </c>
      <c r="BX33" s="417"/>
      <c r="BY33" s="417"/>
      <c r="BZ33" s="417"/>
      <c r="CA33" s="456">
        <f t="shared" si="10"/>
        <v>0</v>
      </c>
      <c r="CB33" s="456">
        <f t="shared" si="11"/>
        <v>7.6</v>
      </c>
      <c r="CC33" s="416">
        <f t="shared" si="38"/>
        <v>0.43</v>
      </c>
      <c r="CD33" s="457">
        <f t="shared" si="12"/>
        <v>4.3319999999999999</v>
      </c>
      <c r="CE33" s="419">
        <f t="shared" si="50"/>
        <v>0</v>
      </c>
      <c r="CF33" s="420">
        <f t="shared" si="49"/>
        <v>4.3319999999999999</v>
      </c>
      <c r="CG33" s="1755"/>
      <c r="CH33" s="420"/>
      <c r="CI33" s="420"/>
      <c r="CJ33" s="420">
        <v>0</v>
      </c>
      <c r="CK33" s="491">
        <v>74</v>
      </c>
      <c r="CL33" s="559">
        <v>34</v>
      </c>
      <c r="CM33" s="1123">
        <v>14.8</v>
      </c>
      <c r="CN33" s="537">
        <v>2</v>
      </c>
      <c r="CO33" s="537"/>
      <c r="CP33" s="537"/>
      <c r="CQ33" s="537"/>
      <c r="CR33" s="537"/>
      <c r="CS33" s="537"/>
      <c r="CT33" s="537"/>
      <c r="CU33" s="948">
        <f t="shared" si="14"/>
        <v>0</v>
      </c>
      <c r="CV33" s="538">
        <f t="shared" si="40"/>
        <v>1</v>
      </c>
      <c r="CW33" s="539">
        <f t="shared" si="15"/>
        <v>0</v>
      </c>
      <c r="CX33" s="540">
        <f t="shared" si="16"/>
        <v>0</v>
      </c>
      <c r="CY33" s="541"/>
      <c r="CZ33" s="484">
        <v>0</v>
      </c>
      <c r="DA33" s="418">
        <v>20</v>
      </c>
      <c r="DB33" s="550">
        <v>0</v>
      </c>
      <c r="DC33" s="536">
        <f>CM33</f>
        <v>14.8</v>
      </c>
      <c r="DD33" s="1824"/>
      <c r="DE33" s="1824"/>
      <c r="DF33" s="1824"/>
      <c r="DG33" s="542">
        <f t="shared" si="41"/>
        <v>0.43</v>
      </c>
      <c r="DH33" s="543">
        <f t="shared" si="17"/>
        <v>14.8</v>
      </c>
      <c r="DI33" s="538">
        <f t="shared" si="42"/>
        <v>0.56999999999999995</v>
      </c>
      <c r="DJ33" s="544"/>
      <c r="DK33" s="544">
        <f t="shared" si="18"/>
        <v>3.6274800000000007</v>
      </c>
      <c r="DL33" s="544">
        <f t="shared" si="19"/>
        <v>8.4359999999999999</v>
      </c>
      <c r="DM33" s="545"/>
      <c r="DN33" s="506">
        <v>0</v>
      </c>
      <c r="DO33" s="506">
        <v>68</v>
      </c>
      <c r="DP33" s="1441">
        <v>170</v>
      </c>
      <c r="DQ33" s="462"/>
      <c r="DR33" s="462"/>
      <c r="DS33" s="463">
        <f t="shared" si="20"/>
        <v>0</v>
      </c>
      <c r="DT33" s="463">
        <f t="shared" si="43"/>
        <v>0</v>
      </c>
      <c r="DU33" s="464">
        <f t="shared" si="44"/>
        <v>0</v>
      </c>
      <c r="DV33" s="564"/>
      <c r="DW33" s="564"/>
      <c r="DX33" s="465">
        <v>4</v>
      </c>
      <c r="DY33" s="466"/>
      <c r="DZ33" s="467">
        <v>1</v>
      </c>
      <c r="EA33" s="468">
        <v>10.5</v>
      </c>
      <c r="EB33" s="469">
        <f t="shared" si="21"/>
        <v>61.96437495</v>
      </c>
      <c r="EC33" s="142">
        <f t="shared" si="22"/>
        <v>0</v>
      </c>
      <c r="ED33" s="469">
        <v>0</v>
      </c>
      <c r="EE33" s="488">
        <f t="shared" si="47"/>
        <v>0</v>
      </c>
      <c r="EF33" s="489">
        <f t="shared" si="24"/>
        <v>9.439480000000005</v>
      </c>
      <c r="EG33" s="490">
        <f t="shared" si="48"/>
        <v>0</v>
      </c>
      <c r="EH33" s="505">
        <f>SUM(EE$8:EE33)/SUM(EF$8:EF33)</f>
        <v>0.55102157381764061</v>
      </c>
      <c r="EI33" s="474"/>
      <c r="EJ33" s="166">
        <f t="shared" si="25"/>
        <v>70</v>
      </c>
      <c r="EK33" s="475">
        <f t="shared" si="26"/>
        <v>174</v>
      </c>
      <c r="EL33" s="476">
        <f t="shared" si="27"/>
        <v>43.955999999999996</v>
      </c>
      <c r="EM33" s="477">
        <f t="shared" si="28"/>
        <v>1.5925015925015926</v>
      </c>
      <c r="EN33" s="478">
        <f>SUM(EK$7:EK33)/SUM(EL$7:EL33)</f>
        <v>1.2474360077380409</v>
      </c>
      <c r="EO33" s="479"/>
      <c r="EP33" s="9" t="s">
        <v>23</v>
      </c>
    </row>
    <row r="34" spans="1:146" ht="15" customHeight="1" thickTop="1" thickBot="1" x14ac:dyDescent="0.3">
      <c r="A34" s="808">
        <v>45562</v>
      </c>
      <c r="B34" s="421"/>
      <c r="C34" s="422"/>
      <c r="D34" s="423">
        <f t="shared" si="29"/>
        <v>39550</v>
      </c>
      <c r="E34" s="424">
        <f t="shared" si="30"/>
        <v>0</v>
      </c>
      <c r="F34" s="424"/>
      <c r="G34" s="425">
        <f t="shared" si="0"/>
        <v>0</v>
      </c>
      <c r="H34" s="421"/>
      <c r="I34" s="426">
        <v>0</v>
      </c>
      <c r="J34" s="426">
        <v>0</v>
      </c>
      <c r="K34" s="427">
        <f t="shared" si="1"/>
        <v>0</v>
      </c>
      <c r="L34" s="428" t="e">
        <f t="shared" si="31"/>
        <v>#REF!</v>
      </c>
      <c r="M34" s="428">
        <v>0</v>
      </c>
      <c r="N34" s="427">
        <v>0</v>
      </c>
      <c r="O34" s="427">
        <v>0</v>
      </c>
      <c r="P34" s="429">
        <v>46</v>
      </c>
      <c r="Q34" s="429">
        <v>44</v>
      </c>
      <c r="R34" s="430">
        <f t="shared" si="2"/>
        <v>2</v>
      </c>
      <c r="S34" s="1151">
        <f t="shared" si="32"/>
        <v>547</v>
      </c>
      <c r="T34" s="431">
        <v>0</v>
      </c>
      <c r="U34" s="430">
        <v>0</v>
      </c>
      <c r="V34" s="432"/>
      <c r="W34" s="427">
        <v>42</v>
      </c>
      <c r="X34" s="427">
        <v>39</v>
      </c>
      <c r="Y34" s="427">
        <f t="shared" si="3"/>
        <v>3</v>
      </c>
      <c r="Z34" s="433">
        <f t="shared" si="33"/>
        <v>66</v>
      </c>
      <c r="AA34" s="434">
        <v>0</v>
      </c>
      <c r="AB34" s="435">
        <v>0</v>
      </c>
      <c r="AC34" s="436">
        <v>42</v>
      </c>
      <c r="AD34" s="436">
        <v>34</v>
      </c>
      <c r="AE34" s="427">
        <f t="shared" si="4"/>
        <v>8</v>
      </c>
      <c r="AF34" s="433">
        <f t="shared" si="34"/>
        <v>28</v>
      </c>
      <c r="AG34" s="739">
        <v>0</v>
      </c>
      <c r="AH34" s="435">
        <v>0</v>
      </c>
      <c r="AI34" s="435"/>
      <c r="AJ34" s="435"/>
      <c r="AK34" s="435"/>
      <c r="AL34" s="435"/>
      <c r="AM34" s="435"/>
      <c r="AN34" s="435"/>
      <c r="AO34" s="435"/>
      <c r="AP34" s="435"/>
      <c r="AQ34" s="437">
        <v>3.8333333333333335</v>
      </c>
      <c r="AR34" s="438">
        <v>191</v>
      </c>
      <c r="AS34" s="417">
        <v>4.25</v>
      </c>
      <c r="AT34" s="439">
        <v>210</v>
      </c>
      <c r="AU34" s="499">
        <f t="shared" si="5"/>
        <v>401</v>
      </c>
      <c r="AV34" s="500">
        <f t="shared" si="35"/>
        <v>0</v>
      </c>
      <c r="AW34" s="440"/>
      <c r="AX34" s="440"/>
      <c r="AY34" s="441">
        <v>1350</v>
      </c>
      <c r="AZ34" s="442">
        <v>0</v>
      </c>
      <c r="BA34" s="443">
        <v>241</v>
      </c>
      <c r="BB34" s="443">
        <v>0</v>
      </c>
      <c r="BC34" s="444"/>
      <c r="BD34" s="445">
        <v>62218</v>
      </c>
      <c r="BE34" s="446">
        <f t="shared" si="36"/>
        <v>49</v>
      </c>
      <c r="BF34" s="446"/>
      <c r="BG34" s="447">
        <v>0.96</v>
      </c>
      <c r="BH34" s="448">
        <f t="shared" si="6"/>
        <v>1.9600000000000009</v>
      </c>
      <c r="BI34" s="448">
        <f t="shared" si="7"/>
        <v>47.04</v>
      </c>
      <c r="BJ34" s="449"/>
      <c r="BK34" s="450">
        <v>160</v>
      </c>
      <c r="BL34" s="450">
        <v>39</v>
      </c>
      <c r="BM34" s="451"/>
      <c r="BN34" s="452">
        <v>0</v>
      </c>
      <c r="BO34" s="453">
        <f t="shared" ref="BO34:BO100" si="52">BO33</f>
        <v>0.8</v>
      </c>
      <c r="BP34" s="454">
        <f t="shared" ref="BP34:BP45" si="53">BN34-(BN34*BO34)</f>
        <v>0</v>
      </c>
      <c r="BQ34" s="454">
        <f t="shared" ref="BQ34:BQ45" si="54">BN34*BO34</f>
        <v>0</v>
      </c>
      <c r="BR34" s="455"/>
      <c r="BS34" s="451">
        <v>0</v>
      </c>
      <c r="BT34" s="451">
        <v>0</v>
      </c>
      <c r="BU34" s="491"/>
      <c r="BV34" s="492"/>
      <c r="BW34" s="417">
        <v>10.3</v>
      </c>
      <c r="BX34" s="417"/>
      <c r="BY34" s="417"/>
      <c r="BZ34" s="417"/>
      <c r="CA34" s="456">
        <f t="shared" ref="CA34:CA45" si="55">BW34-CB34</f>
        <v>0</v>
      </c>
      <c r="CB34" s="456">
        <f t="shared" ref="CB34:CB45" si="56">BW34</f>
        <v>10.3</v>
      </c>
      <c r="CC34" s="416">
        <f t="shared" ref="CC34:CC100" si="57">CC33</f>
        <v>0.43</v>
      </c>
      <c r="CD34" s="457">
        <f t="shared" ref="CD34:CD45" si="58">CB34*(1-CC34)</f>
        <v>5.8710000000000013</v>
      </c>
      <c r="CE34" s="419">
        <f t="shared" si="50"/>
        <v>0</v>
      </c>
      <c r="CF34" s="420">
        <f t="shared" si="49"/>
        <v>5.8710000000000013</v>
      </c>
      <c r="CG34" s="1755"/>
      <c r="CH34" s="420"/>
      <c r="CI34" s="420"/>
      <c r="CJ34" s="420">
        <v>0</v>
      </c>
      <c r="CK34" s="491">
        <v>78</v>
      </c>
      <c r="CL34" s="559">
        <v>45</v>
      </c>
      <c r="CM34" s="1123">
        <v>19.7</v>
      </c>
      <c r="CN34" s="537">
        <v>2</v>
      </c>
      <c r="CO34" s="537"/>
      <c r="CP34" s="537"/>
      <c r="CQ34" s="537"/>
      <c r="CR34" s="537"/>
      <c r="CS34" s="537"/>
      <c r="CT34" s="537"/>
      <c r="CU34" s="948">
        <f t="shared" si="14"/>
        <v>0</v>
      </c>
      <c r="CV34" s="538">
        <f t="shared" ref="CV34:CV100" si="59">CV33</f>
        <v>1</v>
      </c>
      <c r="CW34" s="539">
        <f t="shared" ref="CW34:CW45" si="60">CU34-(CU34*CV34)</f>
        <v>0</v>
      </c>
      <c r="CX34" s="540">
        <f t="shared" ref="CX34:CX45" si="61">CU34*CV34</f>
        <v>0</v>
      </c>
      <c r="CY34" s="541"/>
      <c r="CZ34" s="484">
        <v>2</v>
      </c>
      <c r="DA34" s="418">
        <v>28</v>
      </c>
      <c r="DB34" s="550">
        <v>0</v>
      </c>
      <c r="DC34" s="536">
        <f>CM34</f>
        <v>19.7</v>
      </c>
      <c r="DD34" s="1824"/>
      <c r="DE34" s="1824"/>
      <c r="DF34" s="1824"/>
      <c r="DG34" s="542">
        <f t="shared" ref="DG34:DG100" si="62">DG33</f>
        <v>0.43</v>
      </c>
      <c r="DH34" s="543">
        <f t="shared" si="17"/>
        <v>19.7</v>
      </c>
      <c r="DI34" s="538">
        <f t="shared" ref="DI34:DI100" si="63">DI33</f>
        <v>0.56999999999999995</v>
      </c>
      <c r="DJ34" s="544"/>
      <c r="DK34" s="544">
        <f t="shared" si="18"/>
        <v>4.8284700000000003</v>
      </c>
      <c r="DL34" s="544">
        <f t="shared" ref="DL34:DL45" si="64">DH34*DI34</f>
        <v>11.228999999999999</v>
      </c>
      <c r="DM34" s="545"/>
      <c r="DN34" s="506">
        <v>0</v>
      </c>
      <c r="DO34" s="506">
        <v>70</v>
      </c>
      <c r="DP34" s="1441">
        <v>170</v>
      </c>
      <c r="DQ34" s="462"/>
      <c r="DR34" s="462"/>
      <c r="DS34" s="463">
        <f t="shared" ref="DS34:DS45" si="65">(DQ34*12+DR34)*2.75397222</f>
        <v>0</v>
      </c>
      <c r="DT34" s="463">
        <f t="shared" ref="DT34:DT45" si="66">IF(DS34-DS33&lt;0,0,IF(SUM(DQ34:DR34)&gt;0,DS34-DS33,0))</f>
        <v>0</v>
      </c>
      <c r="DU34" s="464">
        <f t="shared" ref="DU34:DU45" si="67">IF(DS34=0,0,IF(DS34-DS33&lt;0,DS34-DS33,0))</f>
        <v>0</v>
      </c>
      <c r="DV34" s="564"/>
      <c r="DW34" s="564"/>
      <c r="DX34" s="465">
        <v>3</v>
      </c>
      <c r="DY34" s="466"/>
      <c r="DZ34" s="467">
        <v>3</v>
      </c>
      <c r="EA34" s="468">
        <v>4.5</v>
      </c>
      <c r="EB34" s="469">
        <f t="shared" ref="EB34:EB37" si="68">(DZ34*12+EA34)*2.75397222</f>
        <v>111.53587491</v>
      </c>
      <c r="EC34" s="142">
        <f t="shared" si="22"/>
        <v>49.571499960000004</v>
      </c>
      <c r="ED34" s="469">
        <f t="shared" ref="ED34:ED36" si="69">IF(EB34=0,0,IF(EB34-EB33&lt;0,(EB34-EB33),0))</f>
        <v>0</v>
      </c>
      <c r="EE34" s="488">
        <f t="shared" si="47"/>
        <v>49.571499960000004</v>
      </c>
      <c r="EF34" s="489">
        <f t="shared" si="24"/>
        <v>12.659470000000002</v>
      </c>
      <c r="EG34" s="490">
        <f t="shared" si="48"/>
        <v>3.9157642428948445</v>
      </c>
      <c r="EH34" s="505">
        <f>SUM(EE$8:EE34)/SUM(EF$8:EF34)</f>
        <v>0.70754651631265997</v>
      </c>
      <c r="EI34" s="474"/>
      <c r="EJ34" s="166">
        <f t="shared" si="25"/>
        <v>0</v>
      </c>
      <c r="EK34" s="475">
        <f t="shared" si="26"/>
        <v>0</v>
      </c>
      <c r="EL34" s="476">
        <f t="shared" si="27"/>
        <v>58.268999999999998</v>
      </c>
      <c r="EM34" s="477">
        <f t="shared" ref="EM34:EM37" si="70">IF(EL34=0,0,EJ34/EL34)</f>
        <v>0</v>
      </c>
      <c r="EN34" s="478">
        <f>SUM(EK$7:EK34)/SUM(EL$7:EL34)</f>
        <v>1.2211615761438495</v>
      </c>
      <c r="EO34" s="507">
        <f>EL34+EF34</f>
        <v>70.928470000000004</v>
      </c>
      <c r="EP34" s="156">
        <f>EE34</f>
        <v>49.571499960000004</v>
      </c>
    </row>
    <row r="35" spans="1:146" ht="15" customHeight="1" thickTop="1" thickBot="1" x14ac:dyDescent="0.3">
      <c r="A35" s="808">
        <v>45563</v>
      </c>
      <c r="B35" s="421"/>
      <c r="C35" s="422"/>
      <c r="D35" s="423">
        <f t="shared" si="29"/>
        <v>39550</v>
      </c>
      <c r="E35" s="424">
        <f t="shared" si="30"/>
        <v>0</v>
      </c>
      <c r="F35" s="424"/>
      <c r="G35" s="425">
        <f t="shared" si="0"/>
        <v>0</v>
      </c>
      <c r="H35" s="421"/>
      <c r="I35" s="426">
        <v>0</v>
      </c>
      <c r="J35" s="426">
        <v>0</v>
      </c>
      <c r="K35" s="427">
        <f t="shared" si="1"/>
        <v>0</v>
      </c>
      <c r="L35" s="428" t="e">
        <f t="shared" si="31"/>
        <v>#REF!</v>
      </c>
      <c r="M35" s="428">
        <v>0</v>
      </c>
      <c r="N35" s="427">
        <v>0</v>
      </c>
      <c r="O35" s="427">
        <v>0</v>
      </c>
      <c r="P35" s="429">
        <v>0</v>
      </c>
      <c r="Q35" s="429">
        <v>0</v>
      </c>
      <c r="R35" s="430">
        <f t="shared" si="2"/>
        <v>0</v>
      </c>
      <c r="S35" s="1151">
        <f t="shared" si="32"/>
        <v>547</v>
      </c>
      <c r="T35" s="431">
        <v>0</v>
      </c>
      <c r="U35" s="430">
        <v>0</v>
      </c>
      <c r="V35" s="432"/>
      <c r="W35" s="427">
        <v>0</v>
      </c>
      <c r="X35" s="427">
        <v>0</v>
      </c>
      <c r="Y35" s="427" t="str">
        <f t="shared" si="3"/>
        <v xml:space="preserve"> </v>
      </c>
      <c r="Z35" s="433">
        <f t="shared" si="33"/>
        <v>66</v>
      </c>
      <c r="AA35" s="434">
        <v>0</v>
      </c>
      <c r="AB35" s="435">
        <v>0</v>
      </c>
      <c r="AC35" s="436">
        <v>0</v>
      </c>
      <c r="AD35" s="436">
        <v>0</v>
      </c>
      <c r="AE35" s="427" t="str">
        <f t="shared" si="4"/>
        <v xml:space="preserve"> </v>
      </c>
      <c r="AF35" s="433">
        <f t="shared" si="34"/>
        <v>28</v>
      </c>
      <c r="AG35" s="739">
        <v>0</v>
      </c>
      <c r="AH35" s="435">
        <v>0</v>
      </c>
      <c r="AI35" s="435"/>
      <c r="AJ35" s="435"/>
      <c r="AK35" s="435"/>
      <c r="AL35" s="435"/>
      <c r="AM35" s="435"/>
      <c r="AN35" s="435"/>
      <c r="AO35" s="435"/>
      <c r="AP35" s="435"/>
      <c r="AQ35" s="437">
        <v>2.9166666666666665</v>
      </c>
      <c r="AR35" s="438">
        <v>142</v>
      </c>
      <c r="AS35" s="417">
        <v>3.2916666666666665</v>
      </c>
      <c r="AT35" s="439">
        <v>158</v>
      </c>
      <c r="AU35" s="499">
        <f t="shared" si="5"/>
        <v>300</v>
      </c>
      <c r="AV35" s="500">
        <f t="shared" si="35"/>
        <v>-101</v>
      </c>
      <c r="AW35" s="440"/>
      <c r="AX35" s="440"/>
      <c r="AY35" s="441">
        <v>0</v>
      </c>
      <c r="AZ35" s="442">
        <v>0</v>
      </c>
      <c r="BA35" s="443">
        <v>0</v>
      </c>
      <c r="BB35" s="443">
        <v>101.76</v>
      </c>
      <c r="BC35" s="444"/>
      <c r="BD35" s="445">
        <v>62261</v>
      </c>
      <c r="BE35" s="446">
        <f t="shared" si="36"/>
        <v>43</v>
      </c>
      <c r="BF35" s="446"/>
      <c r="BG35" s="447">
        <v>0.96</v>
      </c>
      <c r="BH35" s="448">
        <f t="shared" si="6"/>
        <v>1.7199999999999989</v>
      </c>
      <c r="BI35" s="448">
        <f t="shared" si="7"/>
        <v>41.28</v>
      </c>
      <c r="BJ35" s="449"/>
      <c r="BK35" s="450">
        <v>160</v>
      </c>
      <c r="BL35" s="450">
        <v>37</v>
      </c>
      <c r="BM35" s="451"/>
      <c r="BN35" s="452">
        <v>16.439</v>
      </c>
      <c r="BO35" s="453">
        <f t="shared" si="52"/>
        <v>0.8</v>
      </c>
      <c r="BP35" s="454">
        <f t="shared" si="53"/>
        <v>3.2877999999999989</v>
      </c>
      <c r="BQ35" s="454">
        <f t="shared" si="54"/>
        <v>13.151200000000001</v>
      </c>
      <c r="BR35" s="455"/>
      <c r="BS35" s="451">
        <v>80</v>
      </c>
      <c r="BT35" s="451">
        <v>76</v>
      </c>
      <c r="BU35" s="491"/>
      <c r="BV35" s="492"/>
      <c r="BW35" s="417">
        <v>9.5</v>
      </c>
      <c r="BX35" s="417"/>
      <c r="BY35" s="417"/>
      <c r="BZ35" s="417"/>
      <c r="CA35" s="456">
        <f t="shared" si="55"/>
        <v>0</v>
      </c>
      <c r="CB35" s="456">
        <f t="shared" si="56"/>
        <v>9.5</v>
      </c>
      <c r="CC35" s="416">
        <f t="shared" si="57"/>
        <v>0.43</v>
      </c>
      <c r="CD35" s="457">
        <f t="shared" si="58"/>
        <v>5.4150000000000009</v>
      </c>
      <c r="CE35" s="419">
        <f t="shared" si="50"/>
        <v>0</v>
      </c>
      <c r="CF35" s="420">
        <f t="shared" si="49"/>
        <v>5.4150000000000009</v>
      </c>
      <c r="CG35" s="1755"/>
      <c r="CH35" s="420"/>
      <c r="CI35" s="420"/>
      <c r="CJ35" s="420">
        <v>0</v>
      </c>
      <c r="CK35" s="491">
        <v>76</v>
      </c>
      <c r="CL35" s="559">
        <v>45</v>
      </c>
      <c r="CM35" s="1123">
        <v>18.2</v>
      </c>
      <c r="CN35" s="537">
        <v>2</v>
      </c>
      <c r="CO35" s="537"/>
      <c r="CP35" s="537"/>
      <c r="CQ35" s="537"/>
      <c r="CR35" s="537"/>
      <c r="CS35" s="537"/>
      <c r="CT35" s="537"/>
      <c r="CU35" s="948">
        <f t="shared" si="14"/>
        <v>0</v>
      </c>
      <c r="CV35" s="538">
        <f t="shared" si="59"/>
        <v>1</v>
      </c>
      <c r="CW35" s="539">
        <f t="shared" si="60"/>
        <v>0</v>
      </c>
      <c r="CX35" s="540">
        <f t="shared" si="61"/>
        <v>0</v>
      </c>
      <c r="CY35" s="541"/>
      <c r="CZ35" s="484">
        <v>0</v>
      </c>
      <c r="DA35" s="418">
        <v>38</v>
      </c>
      <c r="DB35" s="550">
        <v>0</v>
      </c>
      <c r="DC35" s="536">
        <f>CM35</f>
        <v>18.2</v>
      </c>
      <c r="DD35" s="1824"/>
      <c r="DE35" s="1824"/>
      <c r="DF35" s="1824"/>
      <c r="DG35" s="542">
        <f t="shared" si="62"/>
        <v>0.43</v>
      </c>
      <c r="DH35" s="543">
        <f t="shared" si="17"/>
        <v>18.2</v>
      </c>
      <c r="DI35" s="538">
        <f t="shared" si="63"/>
        <v>0.56999999999999995</v>
      </c>
      <c r="DJ35" s="544"/>
      <c r="DK35" s="544">
        <f t="shared" si="18"/>
        <v>4.4608200000000009</v>
      </c>
      <c r="DL35" s="544">
        <f t="shared" si="64"/>
        <v>10.373999999999999</v>
      </c>
      <c r="DM35" s="545"/>
      <c r="DN35" s="506">
        <v>0</v>
      </c>
      <c r="DO35" s="506">
        <v>70</v>
      </c>
      <c r="DP35" s="1441">
        <v>165</v>
      </c>
      <c r="DQ35" s="462"/>
      <c r="DR35" s="462"/>
      <c r="DS35" s="463">
        <f t="shared" si="65"/>
        <v>0</v>
      </c>
      <c r="DT35" s="463">
        <f t="shared" si="66"/>
        <v>0</v>
      </c>
      <c r="DU35" s="464">
        <f t="shared" si="67"/>
        <v>0</v>
      </c>
      <c r="DV35" s="564"/>
      <c r="DW35" s="564"/>
      <c r="DX35" s="465">
        <v>2</v>
      </c>
      <c r="DY35" s="466"/>
      <c r="DZ35" s="467">
        <v>5</v>
      </c>
      <c r="EA35" s="468">
        <v>10.5</v>
      </c>
      <c r="EB35" s="469">
        <f t="shared" si="68"/>
        <v>194.15504151000002</v>
      </c>
      <c r="EC35" s="142">
        <f t="shared" si="22"/>
        <v>82.619166600000014</v>
      </c>
      <c r="ED35" s="469">
        <f t="shared" si="69"/>
        <v>0</v>
      </c>
      <c r="EE35" s="488">
        <f t="shared" si="47"/>
        <v>82.619166600000014</v>
      </c>
      <c r="EF35" s="489">
        <f t="shared" si="24"/>
        <v>14.883620000000001</v>
      </c>
      <c r="EG35" s="490">
        <f t="shared" si="48"/>
        <v>5.5510128987437204</v>
      </c>
      <c r="EH35" s="505">
        <f>SUM(EE$8:EE35)/SUM(EF$8:EF35)</f>
        <v>0.95870932776193329</v>
      </c>
      <c r="EI35" s="474"/>
      <c r="EJ35" s="166">
        <f t="shared" si="25"/>
        <v>0.76000000000000512</v>
      </c>
      <c r="EK35" s="475">
        <f t="shared" si="26"/>
        <v>101.76</v>
      </c>
      <c r="EL35" s="476">
        <f t="shared" si="27"/>
        <v>64.805199999999999</v>
      </c>
      <c r="EM35" s="477">
        <f t="shared" si="70"/>
        <v>1.1727453969743248E-2</v>
      </c>
      <c r="EN35" s="478">
        <f>SUM(EK$7:EK35)/SUM(EL$7:EL35)</f>
        <v>1.2291518116429856</v>
      </c>
      <c r="EO35" s="507">
        <f t="shared" ref="EO35:EO39" si="71">EL35+EF35</f>
        <v>79.688819999999993</v>
      </c>
      <c r="EP35" s="156">
        <f>EE35</f>
        <v>82.619166600000014</v>
      </c>
    </row>
    <row r="36" spans="1:146" ht="15" customHeight="1" thickTop="1" thickBot="1" x14ac:dyDescent="0.3">
      <c r="A36" s="808">
        <v>45564</v>
      </c>
      <c r="B36" s="421"/>
      <c r="C36" s="422"/>
      <c r="D36" s="423">
        <f t="shared" si="29"/>
        <v>39550</v>
      </c>
      <c r="E36" s="424">
        <f t="shared" si="30"/>
        <v>0</v>
      </c>
      <c r="F36" s="424"/>
      <c r="G36" s="425">
        <f t="shared" si="0"/>
        <v>0</v>
      </c>
      <c r="H36" s="421"/>
      <c r="I36" s="426">
        <v>0</v>
      </c>
      <c r="J36" s="426">
        <v>0</v>
      </c>
      <c r="K36" s="427">
        <f t="shared" si="1"/>
        <v>0</v>
      </c>
      <c r="L36" s="428" t="e">
        <f t="shared" si="31"/>
        <v>#REF!</v>
      </c>
      <c r="M36" s="428">
        <v>0</v>
      </c>
      <c r="N36" s="427">
        <v>0</v>
      </c>
      <c r="O36" s="427">
        <v>0</v>
      </c>
      <c r="P36" s="429">
        <v>0</v>
      </c>
      <c r="Q36" s="429">
        <v>0</v>
      </c>
      <c r="R36" s="430">
        <f t="shared" si="2"/>
        <v>0</v>
      </c>
      <c r="S36" s="1151">
        <f t="shared" si="32"/>
        <v>547</v>
      </c>
      <c r="T36" s="431">
        <v>0</v>
      </c>
      <c r="U36" s="430">
        <v>0</v>
      </c>
      <c r="V36" s="432"/>
      <c r="W36" s="427">
        <v>0</v>
      </c>
      <c r="X36" s="427">
        <v>0</v>
      </c>
      <c r="Y36" s="427" t="str">
        <f t="shared" si="3"/>
        <v xml:space="preserve"> </v>
      </c>
      <c r="Z36" s="433">
        <f t="shared" si="33"/>
        <v>66</v>
      </c>
      <c r="AA36" s="434">
        <v>0</v>
      </c>
      <c r="AB36" s="435">
        <v>0</v>
      </c>
      <c r="AC36" s="436">
        <v>0</v>
      </c>
      <c r="AD36" s="436">
        <v>0</v>
      </c>
      <c r="AE36" s="427" t="str">
        <f t="shared" si="4"/>
        <v xml:space="preserve"> </v>
      </c>
      <c r="AF36" s="433">
        <f t="shared" si="34"/>
        <v>28</v>
      </c>
      <c r="AG36" s="739">
        <v>0</v>
      </c>
      <c r="AH36" s="435">
        <v>0</v>
      </c>
      <c r="AI36" s="435"/>
      <c r="AJ36" s="435"/>
      <c r="AK36" s="435"/>
      <c r="AL36" s="435"/>
      <c r="AM36" s="435"/>
      <c r="AN36" s="435"/>
      <c r="AO36" s="435"/>
      <c r="AP36" s="435"/>
      <c r="AQ36" s="437">
        <v>3.5833333333333335</v>
      </c>
      <c r="AR36" s="438">
        <v>177</v>
      </c>
      <c r="AS36" s="417">
        <v>4</v>
      </c>
      <c r="AT36" s="439">
        <v>196</v>
      </c>
      <c r="AU36" s="499">
        <f t="shared" si="5"/>
        <v>373</v>
      </c>
      <c r="AV36" s="500">
        <f t="shared" si="35"/>
        <v>73</v>
      </c>
      <c r="AW36" s="440"/>
      <c r="AX36" s="440"/>
      <c r="AY36" s="441">
        <v>0</v>
      </c>
      <c r="AZ36" s="442">
        <v>0</v>
      </c>
      <c r="BA36" s="443">
        <v>0</v>
      </c>
      <c r="BB36" s="443">
        <v>0</v>
      </c>
      <c r="BC36" s="444"/>
      <c r="BD36" s="445">
        <v>62305</v>
      </c>
      <c r="BE36" s="151">
        <f t="shared" si="36"/>
        <v>44</v>
      </c>
      <c r="BF36" s="151"/>
      <c r="BG36" s="152">
        <v>0.96</v>
      </c>
      <c r="BH36" s="448">
        <f t="shared" si="6"/>
        <v>1.7600000000000051</v>
      </c>
      <c r="BI36" s="448">
        <f t="shared" si="7"/>
        <v>42.239999999999995</v>
      </c>
      <c r="BJ36" s="449"/>
      <c r="BK36" s="450">
        <v>160</v>
      </c>
      <c r="BL36" s="450">
        <v>31</v>
      </c>
      <c r="BM36" s="451"/>
      <c r="BN36" s="452">
        <v>0</v>
      </c>
      <c r="BO36" s="453">
        <f t="shared" si="52"/>
        <v>0.8</v>
      </c>
      <c r="BP36" s="454">
        <f t="shared" si="53"/>
        <v>0</v>
      </c>
      <c r="BQ36" s="454">
        <f t="shared" si="54"/>
        <v>0</v>
      </c>
      <c r="BR36" s="455"/>
      <c r="BS36" s="451">
        <v>80</v>
      </c>
      <c r="BT36" s="451">
        <v>66</v>
      </c>
      <c r="BU36" s="491"/>
      <c r="BV36" s="492"/>
      <c r="BW36" s="417">
        <v>9.1999999999999993</v>
      </c>
      <c r="BX36" s="417"/>
      <c r="BY36" s="417"/>
      <c r="BZ36" s="417"/>
      <c r="CA36" s="456">
        <f t="shared" si="55"/>
        <v>0</v>
      </c>
      <c r="CB36" s="456">
        <f t="shared" si="56"/>
        <v>9.1999999999999993</v>
      </c>
      <c r="CC36" s="416">
        <f t="shared" si="57"/>
        <v>0.43</v>
      </c>
      <c r="CD36" s="457">
        <f t="shared" si="58"/>
        <v>5.2439999999999998</v>
      </c>
      <c r="CE36" s="419">
        <f t="shared" si="50"/>
        <v>0</v>
      </c>
      <c r="CF36" s="420">
        <f t="shared" si="49"/>
        <v>5.2439999999999998</v>
      </c>
      <c r="CG36" s="1755"/>
      <c r="CH36" s="420"/>
      <c r="CI36" s="420"/>
      <c r="CJ36" s="420">
        <v>0</v>
      </c>
      <c r="CK36" s="491">
        <v>79</v>
      </c>
      <c r="CL36" s="559">
        <v>50</v>
      </c>
      <c r="CM36" s="1123">
        <v>17.899999999999999</v>
      </c>
      <c r="CN36" s="537">
        <v>2</v>
      </c>
      <c r="CO36" s="537"/>
      <c r="CP36" s="537"/>
      <c r="CQ36" s="537"/>
      <c r="CR36" s="537"/>
      <c r="CS36" s="537"/>
      <c r="CT36" s="537"/>
      <c r="CU36" s="948">
        <f t="shared" si="14"/>
        <v>0</v>
      </c>
      <c r="CV36" s="538">
        <f t="shared" si="59"/>
        <v>1</v>
      </c>
      <c r="CW36" s="539">
        <f t="shared" si="60"/>
        <v>0</v>
      </c>
      <c r="CX36" s="540">
        <f t="shared" si="61"/>
        <v>0</v>
      </c>
      <c r="CY36" s="541"/>
      <c r="CZ36" s="484">
        <v>0</v>
      </c>
      <c r="DA36" s="418">
        <v>40</v>
      </c>
      <c r="DB36" s="550">
        <v>0</v>
      </c>
      <c r="DC36" s="536">
        <f>CM36</f>
        <v>17.899999999999999</v>
      </c>
      <c r="DD36" s="1824"/>
      <c r="DE36" s="1824"/>
      <c r="DF36" s="1824"/>
      <c r="DG36" s="542">
        <f t="shared" si="62"/>
        <v>0.43</v>
      </c>
      <c r="DH36" s="543">
        <f t="shared" si="17"/>
        <v>17.899999999999999</v>
      </c>
      <c r="DI36" s="538">
        <f t="shared" si="63"/>
        <v>0.56999999999999995</v>
      </c>
      <c r="DJ36" s="544"/>
      <c r="DK36" s="544">
        <f t="shared" si="18"/>
        <v>4.387290000000001</v>
      </c>
      <c r="DL36" s="544">
        <f t="shared" si="64"/>
        <v>10.202999999999998</v>
      </c>
      <c r="DM36" s="545"/>
      <c r="DN36" s="506">
        <v>0</v>
      </c>
      <c r="DO36" s="506">
        <v>70</v>
      </c>
      <c r="DP36" s="1441">
        <v>160</v>
      </c>
      <c r="DQ36" s="462"/>
      <c r="DR36" s="462"/>
      <c r="DS36" s="463">
        <f t="shared" si="65"/>
        <v>0</v>
      </c>
      <c r="DT36" s="463">
        <f t="shared" si="66"/>
        <v>0</v>
      </c>
      <c r="DU36" s="464">
        <f t="shared" si="67"/>
        <v>0</v>
      </c>
      <c r="DV36" s="564"/>
      <c r="DW36" s="564"/>
      <c r="DX36" s="465">
        <v>0</v>
      </c>
      <c r="DY36" s="466"/>
      <c r="DZ36" s="467">
        <v>6</v>
      </c>
      <c r="EA36" s="468">
        <v>7.5</v>
      </c>
      <c r="EB36" s="469">
        <f t="shared" si="68"/>
        <v>218.94079149000001</v>
      </c>
      <c r="EC36" s="142">
        <f>IF(EB36-EB35&lt;0,0,IF(SUM(DZ36:EA36)&gt;0,EB36-EB35,0))</f>
        <v>24.785749979999991</v>
      </c>
      <c r="ED36" s="469">
        <f t="shared" si="69"/>
        <v>0</v>
      </c>
      <c r="EE36" s="488">
        <f t="shared" si="47"/>
        <v>24.785749979999991</v>
      </c>
      <c r="EF36" s="489">
        <f t="shared" si="24"/>
        <v>11.391290000000005</v>
      </c>
      <c r="EG36" s="490">
        <f t="shared" si="48"/>
        <v>2.1758510212627349</v>
      </c>
      <c r="EH36" s="505">
        <f>SUM(EE$8:EE36)/SUM(EF$8:EF36)</f>
        <v>1.0051716946726394</v>
      </c>
      <c r="EI36" s="474"/>
      <c r="EJ36" s="166">
        <f t="shared" si="25"/>
        <v>73</v>
      </c>
      <c r="EK36" s="475">
        <f t="shared" si="26"/>
        <v>0</v>
      </c>
      <c r="EL36" s="476">
        <f t="shared" si="27"/>
        <v>52.442999999999991</v>
      </c>
      <c r="EM36" s="477">
        <f t="shared" si="70"/>
        <v>1.3919874911809014</v>
      </c>
      <c r="EN36" s="478">
        <f>SUM(EK$7:EK36)/SUM(EL$7:EL36)</f>
        <v>1.2067984137857517</v>
      </c>
      <c r="EO36" s="507">
        <f>EL36+EF36</f>
        <v>63.834289999999996</v>
      </c>
      <c r="EP36" s="187">
        <f>EO36</f>
        <v>63.834289999999996</v>
      </c>
    </row>
    <row r="37" spans="1:146" ht="15" customHeight="1" thickTop="1" thickBot="1" x14ac:dyDescent="0.3">
      <c r="A37" s="808">
        <v>45565</v>
      </c>
      <c r="B37" s="421"/>
      <c r="C37" s="422"/>
      <c r="D37" s="423">
        <f t="shared" si="29"/>
        <v>39550</v>
      </c>
      <c r="E37" s="424">
        <f t="shared" si="30"/>
        <v>0</v>
      </c>
      <c r="F37" s="424"/>
      <c r="G37" s="425">
        <f t="shared" si="0"/>
        <v>0</v>
      </c>
      <c r="H37" s="421"/>
      <c r="I37" s="426">
        <v>0</v>
      </c>
      <c r="J37" s="426">
        <v>0</v>
      </c>
      <c r="K37" s="427">
        <f t="shared" si="1"/>
        <v>0</v>
      </c>
      <c r="L37" s="428" t="e">
        <f t="shared" si="31"/>
        <v>#REF!</v>
      </c>
      <c r="M37" s="428">
        <v>0</v>
      </c>
      <c r="N37" s="427">
        <v>0</v>
      </c>
      <c r="O37" s="427">
        <v>0</v>
      </c>
      <c r="P37" s="429">
        <v>48</v>
      </c>
      <c r="Q37" s="429">
        <v>48</v>
      </c>
      <c r="R37" s="430">
        <f t="shared" si="2"/>
        <v>0</v>
      </c>
      <c r="S37" s="1151">
        <f t="shared" si="32"/>
        <v>548</v>
      </c>
      <c r="T37" s="431">
        <v>0</v>
      </c>
      <c r="U37" s="430">
        <v>0</v>
      </c>
      <c r="V37" s="432"/>
      <c r="W37" s="427">
        <v>44</v>
      </c>
      <c r="X37" s="427">
        <v>39</v>
      </c>
      <c r="Y37" s="427">
        <f t="shared" si="3"/>
        <v>5</v>
      </c>
      <c r="Z37" s="433">
        <f t="shared" si="33"/>
        <v>67</v>
      </c>
      <c r="AA37" s="434">
        <v>0</v>
      </c>
      <c r="AB37" s="435">
        <v>0</v>
      </c>
      <c r="AC37" s="436">
        <v>38</v>
      </c>
      <c r="AD37" s="436">
        <v>30</v>
      </c>
      <c r="AE37" s="427">
        <f t="shared" si="4"/>
        <v>8</v>
      </c>
      <c r="AF37" s="433">
        <f t="shared" si="34"/>
        <v>29</v>
      </c>
      <c r="AG37" s="739">
        <v>0</v>
      </c>
      <c r="AH37" s="435">
        <v>0</v>
      </c>
      <c r="AI37" s="435"/>
      <c r="AJ37" s="435"/>
      <c r="AK37" s="435"/>
      <c r="AL37" s="435"/>
      <c r="AM37" s="435"/>
      <c r="AN37" s="435"/>
      <c r="AO37" s="435"/>
      <c r="AP37" s="435"/>
      <c r="AQ37" s="437">
        <v>3.1666666666666665</v>
      </c>
      <c r="AR37" s="438">
        <v>154</v>
      </c>
      <c r="AS37" s="417">
        <v>3.5833333333333335</v>
      </c>
      <c r="AT37" s="439">
        <v>173</v>
      </c>
      <c r="AU37" s="499">
        <f t="shared" si="5"/>
        <v>327</v>
      </c>
      <c r="AV37" s="500">
        <f t="shared" si="35"/>
        <v>-46</v>
      </c>
      <c r="AW37" s="440"/>
      <c r="AX37" s="440"/>
      <c r="AY37" s="441">
        <v>1610</v>
      </c>
      <c r="AZ37" s="442">
        <v>0</v>
      </c>
      <c r="BA37" s="443">
        <v>0</v>
      </c>
      <c r="BB37" s="443">
        <v>154</v>
      </c>
      <c r="BC37" s="444"/>
      <c r="BD37" s="445">
        <v>62342</v>
      </c>
      <c r="BE37" s="151">
        <f t="shared" si="36"/>
        <v>37</v>
      </c>
      <c r="BF37" s="151"/>
      <c r="BG37" s="152">
        <v>0.96</v>
      </c>
      <c r="BH37" s="448">
        <f t="shared" si="6"/>
        <v>1.480000000000004</v>
      </c>
      <c r="BI37" s="448">
        <f t="shared" si="7"/>
        <v>35.519999999999996</v>
      </c>
      <c r="BJ37" s="449"/>
      <c r="BK37" s="450">
        <v>165</v>
      </c>
      <c r="BL37" s="450">
        <v>40</v>
      </c>
      <c r="BM37" s="451"/>
      <c r="BN37" s="452">
        <v>0</v>
      </c>
      <c r="BO37" s="453">
        <f t="shared" si="52"/>
        <v>0.8</v>
      </c>
      <c r="BP37" s="454">
        <f t="shared" si="53"/>
        <v>0</v>
      </c>
      <c r="BQ37" s="454">
        <f t="shared" si="54"/>
        <v>0</v>
      </c>
      <c r="BR37" s="455"/>
      <c r="BS37" s="451">
        <v>70</v>
      </c>
      <c r="BT37" s="451">
        <v>90</v>
      </c>
      <c r="BU37" s="491"/>
      <c r="BV37" s="492"/>
      <c r="BW37" s="417">
        <v>8.1</v>
      </c>
      <c r="BX37" s="417"/>
      <c r="BY37" s="417"/>
      <c r="BZ37" s="417"/>
      <c r="CA37" s="456">
        <f t="shared" si="55"/>
        <v>0</v>
      </c>
      <c r="CB37" s="456">
        <f t="shared" si="56"/>
        <v>8.1</v>
      </c>
      <c r="CC37" s="416">
        <f t="shared" si="57"/>
        <v>0.43</v>
      </c>
      <c r="CD37" s="457">
        <f t="shared" si="58"/>
        <v>4.617</v>
      </c>
      <c r="CE37" s="419">
        <f t="shared" si="50"/>
        <v>0</v>
      </c>
      <c r="CF37" s="420">
        <f t="shared" si="49"/>
        <v>4.617</v>
      </c>
      <c r="CG37" s="1755"/>
      <c r="CH37" s="420"/>
      <c r="CI37" s="420"/>
      <c r="CJ37" s="420">
        <v>0</v>
      </c>
      <c r="CK37" s="491">
        <v>72</v>
      </c>
      <c r="CL37" s="559">
        <v>45</v>
      </c>
      <c r="CM37" s="1123">
        <v>57.3</v>
      </c>
      <c r="CN37" s="384" t="s">
        <v>190</v>
      </c>
      <c r="CO37" s="384"/>
      <c r="CP37" s="384"/>
      <c r="CQ37" s="384"/>
      <c r="CR37" s="384"/>
      <c r="CS37" s="384"/>
      <c r="CT37" s="384"/>
      <c r="CU37" s="945">
        <f t="shared" si="14"/>
        <v>39.299999999999997</v>
      </c>
      <c r="CV37" s="481">
        <f t="shared" si="59"/>
        <v>1</v>
      </c>
      <c r="CW37" s="483">
        <f t="shared" si="60"/>
        <v>0</v>
      </c>
      <c r="CX37" s="485">
        <f t="shared" si="61"/>
        <v>39.299999999999997</v>
      </c>
      <c r="CY37" s="486"/>
      <c r="CZ37" s="484">
        <v>75</v>
      </c>
      <c r="DA37" s="418">
        <v>12</v>
      </c>
      <c r="DB37" s="153">
        <v>0</v>
      </c>
      <c r="DC37" s="460">
        <v>18</v>
      </c>
      <c r="DD37" s="1821"/>
      <c r="DE37" s="1821"/>
      <c r="DF37" s="1821"/>
      <c r="DG37" s="461">
        <f t="shared" si="62"/>
        <v>0.43</v>
      </c>
      <c r="DH37" s="480">
        <f t="shared" si="17"/>
        <v>18</v>
      </c>
      <c r="DI37" s="481">
        <f t="shared" si="63"/>
        <v>0.56999999999999995</v>
      </c>
      <c r="DJ37" s="482"/>
      <c r="DK37" s="482">
        <f t="shared" si="18"/>
        <v>4.4118000000000004</v>
      </c>
      <c r="DL37" s="482">
        <f t="shared" si="64"/>
        <v>10.26</v>
      </c>
      <c r="DM37" s="487"/>
      <c r="DN37" s="506">
        <v>71</v>
      </c>
      <c r="DO37" s="484">
        <v>41</v>
      </c>
      <c r="DP37" s="1440">
        <v>160</v>
      </c>
      <c r="DQ37" s="462"/>
      <c r="DR37" s="462"/>
      <c r="DS37" s="463">
        <f t="shared" si="65"/>
        <v>0</v>
      </c>
      <c r="DT37" s="463">
        <f t="shared" si="66"/>
        <v>0</v>
      </c>
      <c r="DU37" s="464">
        <f t="shared" si="67"/>
        <v>0</v>
      </c>
      <c r="DV37" s="564"/>
      <c r="DW37" s="564"/>
      <c r="DX37" s="465">
        <v>2</v>
      </c>
      <c r="DY37" s="466"/>
      <c r="DZ37" s="467">
        <v>6</v>
      </c>
      <c r="EA37" s="468">
        <v>5.5</v>
      </c>
      <c r="EB37" s="469">
        <f t="shared" si="68"/>
        <v>213.43284704999999</v>
      </c>
      <c r="EC37" s="142">
        <v>-6</v>
      </c>
      <c r="ED37" s="469">
        <v>0</v>
      </c>
      <c r="EE37" s="488">
        <f t="shared" si="47"/>
        <v>-6</v>
      </c>
      <c r="EF37" s="489">
        <f t="shared" si="24"/>
        <v>10.508800000000004</v>
      </c>
      <c r="EG37" s="490">
        <f t="shared" si="48"/>
        <v>-0.5709500609013396</v>
      </c>
      <c r="EH37" s="505">
        <f>SUM(EE$8:EE37)/SUM(EF$8:EF37)</f>
        <v>0.95155510535388965</v>
      </c>
      <c r="EI37" s="474"/>
      <c r="EJ37" s="166">
        <f t="shared" si="25"/>
        <v>108</v>
      </c>
      <c r="EK37" s="475">
        <f t="shared" si="26"/>
        <v>154</v>
      </c>
      <c r="EL37" s="476">
        <f t="shared" si="27"/>
        <v>85.08</v>
      </c>
      <c r="EM37" s="477">
        <f t="shared" si="70"/>
        <v>1.2693935119887165</v>
      </c>
      <c r="EN37" s="478">
        <f>SUM(EK$7:EK37)/SUM(EL$7:EL37)</f>
        <v>1.2240868813216705</v>
      </c>
      <c r="EO37" s="507">
        <f t="shared" si="71"/>
        <v>95.588800000000006</v>
      </c>
    </row>
    <row r="38" spans="1:146" ht="15" customHeight="1" thickTop="1" thickBot="1" x14ac:dyDescent="0.3">
      <c r="A38" s="807"/>
      <c r="B38" s="421"/>
      <c r="C38" s="422"/>
      <c r="D38" s="423"/>
      <c r="E38" s="424"/>
      <c r="F38" s="424"/>
      <c r="G38" s="425"/>
      <c r="H38" s="421"/>
      <c r="I38" s="426"/>
      <c r="J38" s="426"/>
      <c r="K38" s="427"/>
      <c r="L38" s="428"/>
      <c r="M38" s="428"/>
      <c r="N38" s="427"/>
      <c r="O38" s="427"/>
      <c r="P38" s="429"/>
      <c r="Q38" s="429"/>
      <c r="R38" s="430"/>
      <c r="S38" s="1151"/>
      <c r="T38" s="431"/>
      <c r="U38" s="430"/>
      <c r="V38" s="432"/>
      <c r="W38" s="427"/>
      <c r="X38" s="427"/>
      <c r="Y38" s="427"/>
      <c r="Z38" s="433"/>
      <c r="AA38" s="434"/>
      <c r="AB38" s="435"/>
      <c r="AC38" s="436"/>
      <c r="AD38" s="436"/>
      <c r="AE38" s="427"/>
      <c r="AF38" s="433"/>
      <c r="AG38" s="739"/>
      <c r="AH38" s="435"/>
      <c r="AI38" s="435"/>
      <c r="AJ38" s="435"/>
      <c r="AK38" s="435"/>
      <c r="AL38" s="435"/>
      <c r="AM38" s="435"/>
      <c r="AN38" s="435"/>
      <c r="AO38" s="435"/>
      <c r="AP38" s="435"/>
      <c r="AQ38" s="437"/>
      <c r="AR38" s="438"/>
      <c r="AS38" s="417"/>
      <c r="AT38" s="439"/>
      <c r="AU38" s="499"/>
      <c r="AV38" s="500"/>
      <c r="AW38" s="440"/>
      <c r="AX38" s="440"/>
      <c r="AY38" s="441"/>
      <c r="AZ38" s="442"/>
      <c r="BA38" s="443"/>
      <c r="BB38" s="443">
        <f>SUM(BB8:BB37)</f>
        <v>3634.0400000000004</v>
      </c>
      <c r="BC38" s="444"/>
      <c r="BD38" s="517" t="s">
        <v>135</v>
      </c>
      <c r="BE38" s="151">
        <f>AVERAGE(BE8:BE37)</f>
        <v>43.3</v>
      </c>
      <c r="BF38" s="151"/>
      <c r="BG38" s="152"/>
      <c r="BH38" s="448">
        <f>AVERAGE(BH8:BH37)</f>
        <v>1.7320000000000024</v>
      </c>
      <c r="BI38" s="448"/>
      <c r="BJ38" s="449"/>
      <c r="BK38" s="450"/>
      <c r="BL38" s="450"/>
      <c r="BM38" s="451"/>
      <c r="BN38" s="452"/>
      <c r="BO38" s="453"/>
      <c r="BP38" s="454"/>
      <c r="BQ38" s="454"/>
      <c r="BR38" s="455"/>
      <c r="BU38" s="491"/>
      <c r="BV38" s="492"/>
      <c r="BW38" s="417"/>
      <c r="BX38" s="417"/>
      <c r="BY38" s="417"/>
      <c r="BZ38" s="417"/>
      <c r="CA38" s="456"/>
      <c r="CB38" s="456"/>
      <c r="CC38" s="416"/>
      <c r="CD38" s="457"/>
      <c r="CE38" s="419"/>
      <c r="CF38" s="420"/>
      <c r="CG38" s="1755"/>
      <c r="CH38" s="420"/>
      <c r="CI38" s="420"/>
      <c r="CJ38" s="420"/>
      <c r="CL38" s="560">
        <f>AVERAGE(CL8:CL37)</f>
        <v>47.166666666666664</v>
      </c>
      <c r="CM38" s="1123"/>
      <c r="CU38" s="945">
        <f>SUM(CU24:CU37)</f>
        <v>835</v>
      </c>
      <c r="CV38" s="481"/>
      <c r="CW38" s="483"/>
      <c r="CX38" s="485"/>
      <c r="CY38" s="486"/>
      <c r="CZ38" s="484">
        <v>80</v>
      </c>
      <c r="DA38" s="418">
        <v>25</v>
      </c>
      <c r="DB38" s="153">
        <v>0</v>
      </c>
      <c r="DC38" s="514"/>
      <c r="DD38" s="1826"/>
      <c r="DE38" s="1826"/>
      <c r="DF38" s="1826"/>
      <c r="DG38" s="461"/>
      <c r="DH38" s="480"/>
      <c r="DI38" s="481"/>
      <c r="DJ38" s="482"/>
      <c r="DK38" s="482"/>
      <c r="DL38" s="482"/>
      <c r="DM38" s="484"/>
      <c r="DQ38" s="462"/>
      <c r="DR38" s="462"/>
      <c r="DS38" s="463"/>
      <c r="DT38" s="463"/>
      <c r="DU38" s="464"/>
      <c r="DV38" s="564"/>
      <c r="DW38" s="564"/>
      <c r="DX38" s="465"/>
      <c r="DY38" s="466"/>
      <c r="DZ38" s="467"/>
      <c r="EA38" s="468"/>
      <c r="EB38" s="469"/>
      <c r="EC38" s="142"/>
      <c r="ED38" s="469"/>
      <c r="EE38" s="488"/>
      <c r="EF38" s="488"/>
      <c r="EG38" s="490"/>
      <c r="EH38" s="505"/>
      <c r="EI38" s="474"/>
      <c r="EJ38" s="166"/>
      <c r="EK38" s="475"/>
      <c r="EL38" s="476"/>
      <c r="EM38" s="477"/>
      <c r="EN38" s="478"/>
      <c r="EO38" s="507"/>
    </row>
    <row r="39" spans="1:146" ht="15" customHeight="1" thickTop="1" thickBot="1" x14ac:dyDescent="0.3">
      <c r="A39" s="807"/>
      <c r="B39" s="421"/>
      <c r="C39" s="422"/>
      <c r="D39" s="423"/>
      <c r="E39" s="424"/>
      <c r="F39" s="424"/>
      <c r="G39" s="425"/>
      <c r="H39" s="421"/>
      <c r="I39" s="426"/>
      <c r="J39" s="426"/>
      <c r="K39" s="427"/>
      <c r="L39" s="428"/>
      <c r="M39" s="428"/>
      <c r="N39" s="427"/>
      <c r="O39" s="427"/>
      <c r="P39" s="429"/>
      <c r="Q39" s="429"/>
      <c r="R39" s="430"/>
      <c r="S39" s="1151"/>
      <c r="T39" s="431"/>
      <c r="U39" s="430"/>
      <c r="V39" s="432"/>
      <c r="W39" s="427"/>
      <c r="X39" s="427"/>
      <c r="Y39" s="427"/>
      <c r="Z39" s="433"/>
      <c r="AA39" s="434"/>
      <c r="AB39" s="435"/>
      <c r="AC39" s="436"/>
      <c r="AD39" s="436"/>
      <c r="AE39" s="427"/>
      <c r="AF39" s="433"/>
      <c r="AG39" s="739"/>
      <c r="AH39" s="435"/>
      <c r="AI39" s="435"/>
      <c r="AJ39" s="435"/>
      <c r="AK39" s="435"/>
      <c r="AL39" s="435"/>
      <c r="AM39" s="435"/>
      <c r="AN39" s="435"/>
      <c r="AO39" s="435"/>
      <c r="AP39" s="435"/>
      <c r="AQ39" s="437"/>
      <c r="AR39" s="438"/>
      <c r="AS39" s="417"/>
      <c r="AT39" s="439"/>
      <c r="AU39" s="499"/>
      <c r="AV39" s="500"/>
      <c r="AW39" s="440"/>
      <c r="AX39" s="440"/>
      <c r="AY39" s="441"/>
      <c r="AZ39" s="442"/>
      <c r="BA39" s="443"/>
      <c r="BB39" s="443"/>
      <c r="BC39" s="444"/>
      <c r="BD39" s="445"/>
      <c r="BE39" s="446"/>
      <c r="BF39" s="446"/>
      <c r="BG39" s="447"/>
      <c r="BH39" s="448"/>
      <c r="BI39" s="448"/>
      <c r="BJ39" s="449"/>
      <c r="BK39" s="450"/>
      <c r="BL39" s="450"/>
      <c r="BM39" s="451"/>
      <c r="BN39" s="452"/>
      <c r="BO39" s="453"/>
      <c r="BP39" s="454">
        <f>SUM(BP8:BP37)</f>
        <v>8.0877999999999961</v>
      </c>
      <c r="BQ39" s="454"/>
      <c r="BR39" s="455"/>
      <c r="BS39" s="451"/>
      <c r="BT39" s="451"/>
      <c r="BU39" s="491"/>
      <c r="BV39" s="417">
        <f>AVERAGE(BW8:BW37)</f>
        <v>9.1</v>
      </c>
      <c r="CA39" s="456"/>
      <c r="CB39" s="457">
        <f>SUM(CB8:CB37)</f>
        <v>273</v>
      </c>
      <c r="CC39" s="416"/>
      <c r="CD39" s="457">
        <f>SUM(CD8:CD37)</f>
        <v>155.60999999999999</v>
      </c>
      <c r="CE39" s="419"/>
      <c r="CF39" s="420">
        <f t="shared" si="49"/>
        <v>155.60999999999999</v>
      </c>
      <c r="CG39" s="1755"/>
      <c r="CH39" s="420"/>
      <c r="CI39" s="420"/>
      <c r="CJ39" s="420"/>
      <c r="CK39" s="491"/>
      <c r="CL39" s="559"/>
      <c r="CM39" s="1123"/>
      <c r="CU39" s="945"/>
      <c r="CV39" s="481"/>
      <c r="CW39" s="483"/>
      <c r="CX39" s="485"/>
      <c r="CY39" s="486"/>
      <c r="CZ39" s="484"/>
      <c r="DA39" s="493">
        <f>5.8*24/7</f>
        <v>19.885714285714283</v>
      </c>
      <c r="DB39" s="484"/>
      <c r="DC39" s="460">
        <f>SUM(DC8:DC37)</f>
        <v>380.49999999999994</v>
      </c>
      <c r="DD39" s="1821"/>
      <c r="DE39" s="1821"/>
      <c r="DF39" s="1821"/>
      <c r="DG39" s="461"/>
      <c r="DH39" s="480"/>
      <c r="DI39" s="481"/>
      <c r="DJ39" s="509">
        <f>DL39/(1-DI37)</f>
        <v>481.39534883720927</v>
      </c>
      <c r="DK39" s="482">
        <f>SUM(DK8:DK37)</f>
        <v>93.260550000000023</v>
      </c>
      <c r="DL39" s="508">
        <f>6.9*30</f>
        <v>207</v>
      </c>
      <c r="DM39" s="9" t="s">
        <v>126</v>
      </c>
      <c r="DP39" s="1443" t="s">
        <v>128</v>
      </c>
      <c r="DQ39" s="462"/>
      <c r="DR39" s="462"/>
      <c r="DS39" s="463"/>
      <c r="DT39" s="463"/>
      <c r="DU39" s="464"/>
      <c r="DV39" s="564"/>
      <c r="DW39" s="564"/>
      <c r="DX39" s="465"/>
      <c r="DY39" s="466"/>
      <c r="DZ39" s="467"/>
      <c r="EA39" s="468"/>
      <c r="EB39" s="469"/>
      <c r="EC39" s="469">
        <f>SUM(EC8:EC37)</f>
        <v>294.04816635999998</v>
      </c>
      <c r="ED39" s="469"/>
      <c r="EE39" s="470">
        <f>SUM(EE8:EE37)</f>
        <v>293.95283307999995</v>
      </c>
      <c r="EF39" s="470">
        <f>SUM(EF8:EF37)</f>
        <v>308.9183500000002</v>
      </c>
      <c r="EG39" s="472">
        <f>EF39-EE39</f>
        <v>14.965516920000255</v>
      </c>
      <c r="EH39" s="473">
        <f>EE39/EF39</f>
        <v>0.95155510535388965</v>
      </c>
      <c r="EI39" s="474"/>
      <c r="EJ39" s="166"/>
      <c r="EK39" s="475">
        <f>SUM(EK8:EK38)</f>
        <v>3634.0400000000004</v>
      </c>
      <c r="EL39" s="475">
        <f>SUM(EL8:EL38)</f>
        <v>2968.7762000000002</v>
      </c>
      <c r="EM39" s="477"/>
      <c r="EN39" s="478"/>
      <c r="EO39" s="507">
        <f t="shared" si="71"/>
        <v>3277.6945500000006</v>
      </c>
    </row>
    <row r="40" spans="1:146" ht="15" customHeight="1" thickTop="1" thickBot="1" x14ac:dyDescent="0.3">
      <c r="A40" s="807"/>
      <c r="B40" s="421"/>
      <c r="C40" s="422"/>
      <c r="D40" s="423"/>
      <c r="E40" s="424"/>
      <c r="F40" s="424"/>
      <c r="G40" s="425"/>
      <c r="H40" s="421"/>
      <c r="I40" s="426"/>
      <c r="J40" s="426"/>
      <c r="K40" s="427"/>
      <c r="L40" s="428"/>
      <c r="M40" s="428"/>
      <c r="N40" s="427"/>
      <c r="O40" s="427"/>
      <c r="P40" s="429"/>
      <c r="Q40" s="429"/>
      <c r="R40" s="430"/>
      <c r="S40" s="1151"/>
      <c r="T40" s="431"/>
      <c r="U40" s="430"/>
      <c r="V40" s="432"/>
      <c r="W40" s="427"/>
      <c r="X40" s="427"/>
      <c r="Y40" s="427"/>
      <c r="Z40" s="433"/>
      <c r="AA40" s="434"/>
      <c r="AB40" s="435"/>
      <c r="AC40" s="436"/>
      <c r="AD40" s="436"/>
      <c r="AE40" s="427"/>
      <c r="AF40" s="433"/>
      <c r="AG40" s="739"/>
      <c r="AH40" s="435"/>
      <c r="AI40" s="435"/>
      <c r="AJ40" s="435"/>
      <c r="AK40" s="435"/>
      <c r="AL40" s="435"/>
      <c r="AM40" s="435"/>
      <c r="AN40" s="435"/>
      <c r="AO40" s="435"/>
      <c r="AP40" s="435"/>
      <c r="AQ40" s="437"/>
      <c r="AR40" s="438"/>
      <c r="AS40" s="417"/>
      <c r="AT40" s="439"/>
      <c r="AU40" s="499"/>
      <c r="AV40" s="500"/>
      <c r="AW40" s="440"/>
      <c r="AX40" s="440"/>
      <c r="AY40" s="441"/>
      <c r="AZ40" s="442"/>
      <c r="BA40" s="443"/>
      <c r="BB40" s="443"/>
      <c r="BC40" s="444"/>
      <c r="BD40" s="936" t="s">
        <v>173</v>
      </c>
      <c r="BE40" s="717">
        <f>COUNTIF(BE32:BE37,"&gt;0")</f>
        <v>6</v>
      </c>
      <c r="BF40" s="717"/>
      <c r="BG40" s="447"/>
      <c r="BH40" s="448"/>
      <c r="BI40" s="448"/>
      <c r="BJ40" s="449"/>
      <c r="BK40" s="450"/>
      <c r="BL40" s="450"/>
      <c r="BM40" s="451"/>
      <c r="BN40" s="452"/>
      <c r="BO40" s="453"/>
      <c r="BP40" s="454"/>
      <c r="BQ40" s="454"/>
      <c r="BR40" s="455"/>
      <c r="BS40" s="451"/>
      <c r="BT40" s="451"/>
      <c r="BU40" s="491"/>
      <c r="BV40" s="936" t="s">
        <v>172</v>
      </c>
      <c r="BW40">
        <f>COUNTIF(BW27:BW37,"&gt;0")</f>
        <v>10</v>
      </c>
      <c r="CA40" s="456"/>
      <c r="CB40" s="456">
        <f>CB39-CD39</f>
        <v>117.39000000000001</v>
      </c>
      <c r="CC40" s="416"/>
      <c r="CD40" s="457"/>
      <c r="CE40" s="419"/>
      <c r="CF40" s="420">
        <f>CF39/30</f>
        <v>5.1869999999999994</v>
      </c>
      <c r="CG40" s="1755"/>
      <c r="CH40" s="420"/>
      <c r="CI40" s="420"/>
      <c r="CJ40" s="420"/>
      <c r="CK40" s="491"/>
      <c r="CL40" s="559"/>
      <c r="CM40" s="1123"/>
      <c r="CU40" s="945"/>
      <c r="CV40" s="481"/>
      <c r="CW40" s="483"/>
      <c r="CX40" s="485"/>
      <c r="CY40" s="486"/>
      <c r="CZ40" s="484"/>
      <c r="DA40" s="484"/>
      <c r="DB40" s="484"/>
      <c r="DC40" s="460">
        <f>DC39/30</f>
        <v>12.683333333333332</v>
      </c>
      <c r="DD40" s="1821"/>
      <c r="DE40" s="1821"/>
      <c r="DF40" s="1821"/>
      <c r="DG40" s="461" t="s">
        <v>130</v>
      </c>
      <c r="DH40" s="480"/>
      <c r="DI40" s="481"/>
      <c r="DJ40" s="510">
        <f>DJ39/30</f>
        <v>16.046511627906977</v>
      </c>
      <c r="DK40" s="482">
        <f>DK39/30</f>
        <v>3.1086850000000008</v>
      </c>
      <c r="DM40" s="511" t="s">
        <v>127</v>
      </c>
      <c r="DN40" s="511" t="s">
        <v>125</v>
      </c>
      <c r="DO40" s="512">
        <f>DL39+CD39+BP39+BH39</f>
        <v>370.69780000000003</v>
      </c>
      <c r="DP40" s="513">
        <f>DO40/165</f>
        <v>2.2466533333333336</v>
      </c>
      <c r="DQ40" s="462"/>
      <c r="DR40" s="462"/>
      <c r="DS40" s="463"/>
      <c r="DT40" s="463"/>
      <c r="DU40" s="464"/>
      <c r="DV40" s="564"/>
      <c r="DW40" s="564"/>
      <c r="DX40" s="465"/>
      <c r="DY40" s="466"/>
      <c r="DZ40" s="467"/>
      <c r="EA40" s="468"/>
      <c r="EB40" s="469"/>
      <c r="EC40" s="469"/>
      <c r="ED40" s="469"/>
      <c r="EE40" s="470">
        <f>EE39/27</f>
        <v>10.887141965925924</v>
      </c>
      <c r="EF40" s="470">
        <f>EF39/27</f>
        <v>11.441420370370379</v>
      </c>
      <c r="EG40" s="472"/>
      <c r="EH40" s="473"/>
      <c r="EI40" s="474"/>
      <c r="EJ40" s="166"/>
      <c r="EK40" s="475"/>
      <c r="EL40" s="476"/>
      <c r="EM40" s="477"/>
      <c r="EN40" s="478"/>
      <c r="EO40" s="479"/>
    </row>
    <row r="41" spans="1:146" ht="15" customHeight="1" thickTop="1" thickBot="1" x14ac:dyDescent="0.3">
      <c r="A41" s="807"/>
      <c r="B41" s="421"/>
      <c r="C41" s="422"/>
      <c r="D41" s="423"/>
      <c r="E41" s="424"/>
      <c r="F41" s="424"/>
      <c r="G41" s="425"/>
      <c r="H41" s="421"/>
      <c r="I41" s="426"/>
      <c r="J41" s="426"/>
      <c r="K41" s="427"/>
      <c r="L41" s="428"/>
      <c r="M41" s="428"/>
      <c r="N41" s="427"/>
      <c r="O41" s="427"/>
      <c r="P41" s="429"/>
      <c r="Q41" s="429"/>
      <c r="R41" s="430"/>
      <c r="S41" s="1151"/>
      <c r="T41" s="431"/>
      <c r="U41" s="430"/>
      <c r="V41" s="432"/>
      <c r="W41" s="427"/>
      <c r="X41" s="427"/>
      <c r="Y41" s="427"/>
      <c r="Z41" s="433"/>
      <c r="AA41" s="434"/>
      <c r="AB41" s="435"/>
      <c r="AC41" s="436"/>
      <c r="AD41" s="436"/>
      <c r="AE41" s="427"/>
      <c r="AF41" s="433"/>
      <c r="AG41" s="739"/>
      <c r="AH41" s="435"/>
      <c r="AI41" s="435"/>
      <c r="AJ41" s="435"/>
      <c r="AK41" s="435"/>
      <c r="AL41" s="435"/>
      <c r="AM41" s="435"/>
      <c r="AN41" s="435"/>
      <c r="AO41" s="435"/>
      <c r="AP41" s="435"/>
      <c r="AQ41" s="437"/>
      <c r="AR41" s="438"/>
      <c r="AS41" s="417"/>
      <c r="AT41" s="439"/>
      <c r="AU41" s="499"/>
      <c r="AV41" s="500"/>
      <c r="AW41" s="440"/>
      <c r="AX41" s="440"/>
      <c r="AY41" s="441"/>
      <c r="AZ41" s="442"/>
      <c r="BA41" s="443"/>
      <c r="BB41" s="443"/>
      <c r="BC41" s="444"/>
      <c r="BD41" s="445"/>
      <c r="BE41" s="446"/>
      <c r="BF41" s="446"/>
      <c r="BG41" s="447"/>
      <c r="BH41" s="448"/>
      <c r="BI41" s="448"/>
      <c r="BJ41" s="449"/>
      <c r="BK41" s="450"/>
      <c r="BL41" s="450"/>
      <c r="BM41" s="451"/>
      <c r="BN41" s="452"/>
      <c r="BO41" s="453"/>
      <c r="BP41" s="454"/>
      <c r="BQ41" s="454"/>
      <c r="BR41" s="455"/>
      <c r="BS41" s="451"/>
      <c r="BT41" s="451"/>
      <c r="BU41" s="491"/>
      <c r="BV41" s="492"/>
      <c r="BW41" s="417"/>
      <c r="BX41" s="417"/>
      <c r="BY41" s="417"/>
      <c r="BZ41" s="417"/>
      <c r="CA41" s="456"/>
      <c r="CB41" s="456"/>
      <c r="CC41" s="416"/>
      <c r="CD41" s="457"/>
      <c r="CE41" s="419"/>
      <c r="CF41" s="420"/>
      <c r="CG41" s="1755"/>
      <c r="CH41" s="420"/>
      <c r="CI41" s="420"/>
      <c r="CJ41" s="420"/>
      <c r="CK41" s="491"/>
      <c r="CL41" s="559"/>
      <c r="CM41" s="1123"/>
      <c r="CU41" s="945"/>
      <c r="CV41" s="481"/>
      <c r="CW41" s="483"/>
      <c r="CX41" s="485"/>
      <c r="CY41" s="486"/>
      <c r="CZ41" s="484"/>
      <c r="DA41" s="484"/>
      <c r="DB41" s="484"/>
      <c r="DC41" s="460"/>
      <c r="DD41" s="1821"/>
      <c r="DE41" s="1821"/>
      <c r="DF41" s="1821"/>
      <c r="DG41" s="461"/>
      <c r="DH41" s="480"/>
      <c r="DI41" s="481"/>
      <c r="DJ41" s="482"/>
      <c r="DK41" s="482"/>
      <c r="DL41" s="482"/>
      <c r="DM41" s="511" t="s">
        <v>129</v>
      </c>
      <c r="DN41" s="511" t="s">
        <v>25</v>
      </c>
      <c r="DO41" s="512">
        <f>DO40/30</f>
        <v>12.356593333333334</v>
      </c>
      <c r="DP41" s="513"/>
      <c r="DQ41" s="462"/>
      <c r="DR41" s="462"/>
      <c r="DS41" s="463"/>
      <c r="DT41" s="463"/>
      <c r="DU41" s="464"/>
      <c r="DV41" s="564"/>
      <c r="DW41" s="564"/>
      <c r="DX41" s="465"/>
      <c r="DY41" s="466"/>
      <c r="DZ41" s="467"/>
      <c r="EA41" s="468"/>
      <c r="EB41" s="469"/>
      <c r="EC41" s="469"/>
      <c r="ED41" s="469"/>
      <c r="EE41" s="470"/>
      <c r="EF41" s="470"/>
      <c r="EG41" s="472"/>
      <c r="EH41" s="473"/>
      <c r="EI41" s="474"/>
      <c r="EJ41" s="166"/>
      <c r="EK41" s="475"/>
      <c r="EL41" s="476"/>
      <c r="EM41" s="477"/>
      <c r="EN41" s="478"/>
      <c r="EO41" s="479"/>
    </row>
    <row r="42" spans="1:146" ht="15" customHeight="1" thickTop="1" thickBot="1" x14ac:dyDescent="0.3">
      <c r="A42" s="806">
        <v>45566</v>
      </c>
      <c r="B42" s="567"/>
      <c r="C42" s="568"/>
      <c r="D42" s="569">
        <f>D37</f>
        <v>39550</v>
      </c>
      <c r="E42" s="570">
        <f>IF(D42=0,0,D42-D37)</f>
        <v>0</v>
      </c>
      <c r="F42" s="570"/>
      <c r="G42" s="571">
        <f t="shared" ref="G42:G72" si="72">E42/60/24*42</f>
        <v>0</v>
      </c>
      <c r="H42" s="567"/>
      <c r="I42" s="572">
        <v>0</v>
      </c>
      <c r="J42" s="572">
        <v>0</v>
      </c>
      <c r="K42" s="573">
        <f t="shared" ref="K42:K72" si="73">IF(10 = "bypass", 0, I42-J42)</f>
        <v>0</v>
      </c>
      <c r="L42" s="574" t="e">
        <f>IF(OR(N42=0,N42="n"), L37+1,1)</f>
        <v>#REF!</v>
      </c>
      <c r="M42" s="574">
        <v>0</v>
      </c>
      <c r="N42" s="573">
        <v>0</v>
      </c>
      <c r="O42" s="573">
        <v>0</v>
      </c>
      <c r="P42" s="575">
        <v>44</v>
      </c>
      <c r="Q42" s="575">
        <v>42</v>
      </c>
      <c r="R42" s="576">
        <f t="shared" ref="R42:R72" si="74">IF(Q42="bypass",0,P42-Q42)</f>
        <v>2</v>
      </c>
      <c r="S42" s="1152">
        <f>IF(P42=0,S37,IF(U37&lt;&gt;0,1,S37+1))</f>
        <v>549</v>
      </c>
      <c r="T42" s="577">
        <v>0</v>
      </c>
      <c r="U42" s="576">
        <v>0</v>
      </c>
      <c r="V42" s="578"/>
      <c r="W42" s="573">
        <v>42</v>
      </c>
      <c r="X42" s="573">
        <v>39</v>
      </c>
      <c r="Y42" s="573">
        <f t="shared" ref="Y42:Y72" si="75">IF(X42=0," ",W42-X42)</f>
        <v>3</v>
      </c>
      <c r="Z42" s="579">
        <f>IF(W42=0,Z37,IF(AB37&lt;&gt;0,1,Z37+1))</f>
        <v>68</v>
      </c>
      <c r="AA42" s="580">
        <v>0</v>
      </c>
      <c r="AB42" s="581">
        <v>0</v>
      </c>
      <c r="AC42" s="582">
        <v>41</v>
      </c>
      <c r="AD42" s="582">
        <v>30</v>
      </c>
      <c r="AE42" s="573">
        <f t="shared" ref="AE42:AE72" si="76">IF(AD42=0," ",IF(TRIM(AC42)="off","1P bypass", AC42-AD42))</f>
        <v>11</v>
      </c>
      <c r="AF42" s="579">
        <f>IF(AC42=0,AF37,IF(AH37&lt;&gt;0,1,AF37+1))</f>
        <v>30</v>
      </c>
      <c r="AG42" s="746">
        <v>0</v>
      </c>
      <c r="AH42" s="581">
        <v>0</v>
      </c>
      <c r="AI42" s="581">
        <v>0</v>
      </c>
      <c r="AJ42" s="581">
        <v>0</v>
      </c>
      <c r="AK42" s="581" t="str">
        <f t="shared" ref="AK42:AK73" si="77">IF(AJ42=0," ",IF(TRIM(AI42)="off","1P bypass", AI42-AJ42))</f>
        <v xml:space="preserve"> </v>
      </c>
      <c r="AL42" s="581">
        <f>IF(AI42=0,AL37,IF(AO37&lt;&gt;0,1,AL37+1))</f>
        <v>0</v>
      </c>
      <c r="AM42" s="581"/>
      <c r="AN42" s="581"/>
      <c r="AO42" s="581">
        <v>0</v>
      </c>
      <c r="AP42" s="581"/>
      <c r="AQ42" s="583">
        <v>3.75</v>
      </c>
      <c r="AR42" s="584">
        <v>187</v>
      </c>
      <c r="AS42" s="585">
        <v>4</v>
      </c>
      <c r="AT42" s="586">
        <v>206</v>
      </c>
      <c r="AU42" s="587">
        <f t="shared" ref="AU42:AU72" si="78">AR42 + AT42</f>
        <v>393</v>
      </c>
      <c r="AV42" s="588">
        <f>AU42-AU37</f>
        <v>66</v>
      </c>
      <c r="AW42" s="589"/>
      <c r="AX42" s="589"/>
      <c r="AY42" s="590">
        <v>0</v>
      </c>
      <c r="AZ42" s="591">
        <v>0</v>
      </c>
      <c r="BA42" s="592">
        <v>0</v>
      </c>
      <c r="BB42" s="592">
        <v>0</v>
      </c>
      <c r="BC42" s="593"/>
      <c r="BD42" s="594">
        <v>62392</v>
      </c>
      <c r="BE42" s="595">
        <f>IF(BD42=0,0,BD42-BD37)</f>
        <v>50</v>
      </c>
      <c r="BF42" s="595"/>
      <c r="BG42" s="596">
        <v>0.96</v>
      </c>
      <c r="BH42" s="597">
        <f t="shared" ref="BH42:BH72" si="79">BE42-(BE42*BG42)</f>
        <v>2</v>
      </c>
      <c r="BI42" s="597">
        <f t="shared" ref="BI42:BI72" si="80">BE42*BG42</f>
        <v>48</v>
      </c>
      <c r="BJ42" s="598"/>
      <c r="BK42" s="599">
        <v>175</v>
      </c>
      <c r="BL42" s="599">
        <v>46</v>
      </c>
      <c r="BM42" s="600"/>
      <c r="BN42" s="601">
        <v>0</v>
      </c>
      <c r="BO42" s="602">
        <f>BO37</f>
        <v>0.8</v>
      </c>
      <c r="BP42" s="603">
        <f t="shared" si="53"/>
        <v>0</v>
      </c>
      <c r="BQ42" s="603">
        <f t="shared" si="54"/>
        <v>0</v>
      </c>
      <c r="BR42" s="604"/>
      <c r="BS42" s="600">
        <v>0</v>
      </c>
      <c r="BT42" s="600">
        <v>95</v>
      </c>
      <c r="BU42" s="605"/>
      <c r="BV42" s="606"/>
      <c r="BW42" s="585">
        <v>0</v>
      </c>
      <c r="BX42" s="585"/>
      <c r="BY42" s="585"/>
      <c r="BZ42" s="585"/>
      <c r="CA42" s="607">
        <f>BW42-CB42</f>
        <v>0</v>
      </c>
      <c r="CB42" s="607">
        <f>BW42</f>
        <v>0</v>
      </c>
      <c r="CC42" s="608">
        <f>CC37</f>
        <v>0.43</v>
      </c>
      <c r="CD42" s="609">
        <f t="shared" si="58"/>
        <v>0</v>
      </c>
      <c r="CE42" s="610">
        <f>CE37</f>
        <v>0</v>
      </c>
      <c r="CF42" s="611">
        <f t="shared" si="49"/>
        <v>0</v>
      </c>
      <c r="CG42" s="1756"/>
      <c r="CH42" s="658"/>
      <c r="CI42" s="658"/>
      <c r="CJ42" s="658">
        <v>0</v>
      </c>
      <c r="CK42" s="660">
        <v>80</v>
      </c>
      <c r="CL42" s="660">
        <v>64</v>
      </c>
      <c r="CM42" s="1124">
        <v>20.8</v>
      </c>
      <c r="CN42" s="612">
        <v>2</v>
      </c>
      <c r="CO42" s="612"/>
      <c r="CP42" s="612"/>
      <c r="CQ42" s="612"/>
      <c r="CR42" s="612"/>
      <c r="CS42" s="612"/>
      <c r="CT42" s="612"/>
      <c r="CU42" s="949">
        <f t="shared" ref="CU42:CU56" si="81">CM42-DC42</f>
        <v>0</v>
      </c>
      <c r="CV42" s="613">
        <f>CV37</f>
        <v>1</v>
      </c>
      <c r="CW42" s="614">
        <f t="shared" si="60"/>
        <v>0</v>
      </c>
      <c r="CX42" s="615">
        <f t="shared" si="61"/>
        <v>0</v>
      </c>
      <c r="CY42" s="616"/>
      <c r="CZ42" s="617">
        <v>80</v>
      </c>
      <c r="DA42" s="617">
        <v>25</v>
      </c>
      <c r="DB42" s="617">
        <v>0</v>
      </c>
      <c r="DC42" s="618">
        <v>20.8</v>
      </c>
      <c r="DD42" s="1827"/>
      <c r="DE42" s="1827"/>
      <c r="DF42" s="1827"/>
      <c r="DG42" s="619">
        <f>DG37</f>
        <v>0.43</v>
      </c>
      <c r="DH42" s="620">
        <f t="shared" ref="DH42:DH72" si="82">DC42</f>
        <v>20.8</v>
      </c>
      <c r="DI42" s="613">
        <f>DI37</f>
        <v>0.56999999999999995</v>
      </c>
      <c r="DJ42" s="621"/>
      <c r="DK42" s="621">
        <f t="shared" ref="DK42:DK72" si="83">(DH42-(DH42*DI42))*(1-DG42)</f>
        <v>5.0980800000000013</v>
      </c>
      <c r="DL42" s="621">
        <f t="shared" si="64"/>
        <v>11.856</v>
      </c>
      <c r="DM42" s="622"/>
      <c r="DN42" s="623">
        <v>72</v>
      </c>
      <c r="DO42" s="624">
        <v>72</v>
      </c>
      <c r="DP42" s="1444">
        <v>185</v>
      </c>
      <c r="DQ42" s="625"/>
      <c r="DR42" s="625"/>
      <c r="DS42" s="626">
        <f t="shared" si="65"/>
        <v>0</v>
      </c>
      <c r="DT42" s="626">
        <f>IF(DS42-DS37&lt;0,0,IF(SUM(DQ42:DR42)&gt;0,DS42-DS37,0))</f>
        <v>0</v>
      </c>
      <c r="DU42" s="627">
        <f>IF(DS42=0,0,IF(DS42-DS37&lt;0,DS42-DS37,0))</f>
        <v>0</v>
      </c>
      <c r="DV42" s="628"/>
      <c r="DW42" s="628"/>
      <c r="DX42" s="629">
        <v>3</v>
      </c>
      <c r="DY42" s="630"/>
      <c r="DZ42" s="631">
        <v>1</v>
      </c>
      <c r="EA42" s="632">
        <v>9.4</v>
      </c>
      <c r="EB42" s="633">
        <f>(DZ42*12+EA42)*2.75397222</f>
        <v>58.935005507999996</v>
      </c>
      <c r="EC42" s="633">
        <f>IF(EB42-EB37&lt;0,0,IF(SUM(DZ42:EA42)&gt;0,EB42-EB37,0))</f>
        <v>0</v>
      </c>
      <c r="ED42" s="633">
        <f>IF(EB42=0,0,IF(EB42-EB37&lt;0,(EB42-EB37),0))</f>
        <v>-154.497841542</v>
      </c>
      <c r="EE42" s="634">
        <f t="shared" ref="EE42:EE46" si="84">EC42</f>
        <v>0</v>
      </c>
      <c r="EF42" s="642">
        <f t="shared" ref="EF42:EF72" si="85">BH42+BP42+CF42+CW42+DK42</f>
        <v>7.0980800000000013</v>
      </c>
      <c r="EG42" s="643">
        <f t="shared" ref="EG42:EG46" si="86">EE42/EF42</f>
        <v>0</v>
      </c>
      <c r="EH42" s="635">
        <f>SUM(EE$42:EE42)/SUM(EF$42:EF42)</f>
        <v>0</v>
      </c>
      <c r="EI42" s="636"/>
      <c r="EJ42" s="166">
        <f t="shared" ref="EJ42:EJ58" si="87">EK42+AV42</f>
        <v>66</v>
      </c>
      <c r="EK42" s="637">
        <f t="shared" ref="EK42:EK72" si="88">E42+BB42</f>
        <v>0</v>
      </c>
      <c r="EL42" s="638">
        <f t="shared" ref="EL42:EL72" si="89">BI42+BQ42+CJ42+CX42+DL42</f>
        <v>59.856000000000002</v>
      </c>
      <c r="EM42" s="639">
        <f>IF(EL42=0,0,EK42/EL42)</f>
        <v>0</v>
      </c>
      <c r="EN42" s="640">
        <f>SUM(EK$42:EK42)/SUM(EL$42:EL42)</f>
        <v>0</v>
      </c>
      <c r="EO42" s="641"/>
    </row>
    <row r="43" spans="1:146" ht="15" customHeight="1" thickTop="1" thickBot="1" x14ac:dyDescent="0.3">
      <c r="A43" s="806">
        <v>45567</v>
      </c>
      <c r="B43" s="567"/>
      <c r="C43" s="568"/>
      <c r="D43" s="569">
        <f t="shared" ref="D43:D72" si="90">D42</f>
        <v>39550</v>
      </c>
      <c r="E43" s="570">
        <f t="shared" ref="E43:E72" si="91">IF(D43=0,0,D43-D42)</f>
        <v>0</v>
      </c>
      <c r="F43" s="570"/>
      <c r="G43" s="571">
        <f t="shared" si="72"/>
        <v>0</v>
      </c>
      <c r="H43" s="567"/>
      <c r="I43" s="572">
        <v>0</v>
      </c>
      <c r="J43" s="572">
        <v>0</v>
      </c>
      <c r="K43" s="573">
        <f t="shared" si="73"/>
        <v>0</v>
      </c>
      <c r="L43" s="574" t="e">
        <f t="shared" ref="L43:L72" si="92">IF(OR(N43=0,N43="n"), L42+1,1)</f>
        <v>#REF!</v>
      </c>
      <c r="M43" s="574">
        <v>0</v>
      </c>
      <c r="N43" s="573">
        <v>0</v>
      </c>
      <c r="O43" s="573">
        <v>0</v>
      </c>
      <c r="P43" s="575">
        <v>44</v>
      </c>
      <c r="Q43" s="575">
        <v>44</v>
      </c>
      <c r="R43" s="576">
        <f t="shared" si="74"/>
        <v>0</v>
      </c>
      <c r="S43" s="1152">
        <f t="shared" ref="S43:S72" si="93">IF(P43=0,S42,IF(U42&lt;&gt;0,1,S42+1))</f>
        <v>550</v>
      </c>
      <c r="T43" s="577">
        <v>0</v>
      </c>
      <c r="U43" s="576">
        <v>0</v>
      </c>
      <c r="V43" s="578"/>
      <c r="W43" s="573">
        <v>42</v>
      </c>
      <c r="X43" s="573">
        <v>38</v>
      </c>
      <c r="Y43" s="573">
        <f t="shared" si="75"/>
        <v>4</v>
      </c>
      <c r="Z43" s="579">
        <f t="shared" ref="Z43:Z72" si="94">IF(W43=0,Z42,IF(AB42&lt;&gt;0,1,Z42+1))</f>
        <v>69</v>
      </c>
      <c r="AA43" s="580">
        <v>0</v>
      </c>
      <c r="AB43" s="581">
        <v>0</v>
      </c>
      <c r="AC43" s="582">
        <v>41</v>
      </c>
      <c r="AD43" s="582">
        <v>28</v>
      </c>
      <c r="AE43" s="573">
        <f t="shared" si="76"/>
        <v>13</v>
      </c>
      <c r="AF43" s="579">
        <f t="shared" ref="AF43:AF72" si="95">IF(AC43=0,AF42,IF(AH42&lt;&gt;0,1,AF42+1))</f>
        <v>31</v>
      </c>
      <c r="AG43" s="746">
        <v>0</v>
      </c>
      <c r="AH43" s="581">
        <v>0</v>
      </c>
      <c r="AI43" s="581">
        <v>0</v>
      </c>
      <c r="AJ43" s="581">
        <v>0</v>
      </c>
      <c r="AK43" s="581" t="str">
        <f t="shared" si="77"/>
        <v xml:space="preserve"> </v>
      </c>
      <c r="AL43" s="581">
        <f t="shared" ref="AL43:AL72" si="96">IF(AI43=0,AL42,IF(AO42&lt;&gt;0,1,AL42+1))</f>
        <v>0</v>
      </c>
      <c r="AM43" s="581"/>
      <c r="AN43" s="581"/>
      <c r="AO43" s="581">
        <v>0</v>
      </c>
      <c r="AP43" s="581"/>
      <c r="AQ43" s="583">
        <v>3.7291666666666665</v>
      </c>
      <c r="AR43" s="584">
        <v>185</v>
      </c>
      <c r="AS43" s="585">
        <v>4.125</v>
      </c>
      <c r="AT43" s="586">
        <v>201</v>
      </c>
      <c r="AU43" s="587">
        <f t="shared" si="78"/>
        <v>386</v>
      </c>
      <c r="AV43" s="588">
        <f t="shared" ref="AV43:AV72" si="97">AU43-AU42</f>
        <v>-7</v>
      </c>
      <c r="AW43" s="589"/>
      <c r="AX43" s="589"/>
      <c r="AY43" s="590">
        <v>1650</v>
      </c>
      <c r="AZ43" s="591">
        <v>0</v>
      </c>
      <c r="BA43" s="592">
        <v>196.6</v>
      </c>
      <c r="BB43" s="592">
        <v>72.8</v>
      </c>
      <c r="BC43" s="593"/>
      <c r="BD43" s="594">
        <v>62434</v>
      </c>
      <c r="BE43" s="595">
        <f t="shared" ref="BE43:BE72" si="98">IF(BD43=0,0,BD43-BD42)</f>
        <v>42</v>
      </c>
      <c r="BF43" s="595"/>
      <c r="BG43" s="596">
        <v>0.96</v>
      </c>
      <c r="BH43" s="597">
        <f t="shared" si="79"/>
        <v>1.6799999999999997</v>
      </c>
      <c r="BI43" s="597">
        <f t="shared" si="80"/>
        <v>40.32</v>
      </c>
      <c r="BJ43" s="598"/>
      <c r="BK43" s="599">
        <v>180</v>
      </c>
      <c r="BL43" s="599">
        <v>44</v>
      </c>
      <c r="BM43" s="600"/>
      <c r="BN43" s="601">
        <v>0</v>
      </c>
      <c r="BO43" s="602">
        <f t="shared" si="52"/>
        <v>0.8</v>
      </c>
      <c r="BP43" s="603">
        <f t="shared" si="53"/>
        <v>0</v>
      </c>
      <c r="BQ43" s="603">
        <f t="shared" si="54"/>
        <v>0</v>
      </c>
      <c r="BR43" s="604"/>
      <c r="BS43" s="600">
        <v>75</v>
      </c>
      <c r="BT43" s="600">
        <v>82</v>
      </c>
      <c r="BU43" s="605"/>
      <c r="BV43" s="606"/>
      <c r="BW43" s="585">
        <v>13</v>
      </c>
      <c r="BX43" s="585"/>
      <c r="BY43" s="585"/>
      <c r="BZ43" s="585"/>
      <c r="CA43" s="607">
        <f t="shared" si="55"/>
        <v>0</v>
      </c>
      <c r="CB43" s="607">
        <f t="shared" si="56"/>
        <v>13</v>
      </c>
      <c r="CC43" s="608">
        <f t="shared" si="57"/>
        <v>0.43</v>
      </c>
      <c r="CD43" s="609">
        <f t="shared" si="58"/>
        <v>7.410000000000001</v>
      </c>
      <c r="CE43" s="610">
        <f t="shared" si="50"/>
        <v>0</v>
      </c>
      <c r="CF43" s="611">
        <f t="shared" si="49"/>
        <v>7.410000000000001</v>
      </c>
      <c r="CG43" s="1756"/>
      <c r="CH43" s="658"/>
      <c r="CI43" s="658"/>
      <c r="CJ43" s="658">
        <v>0</v>
      </c>
      <c r="CK43" s="660">
        <v>98</v>
      </c>
      <c r="CL43" s="660">
        <v>68</v>
      </c>
      <c r="CM43" s="1124">
        <v>15.8</v>
      </c>
      <c r="CN43" s="612">
        <v>2</v>
      </c>
      <c r="CO43" s="612"/>
      <c r="CP43" s="612"/>
      <c r="CQ43" s="612"/>
      <c r="CR43" s="612"/>
      <c r="CS43" s="612"/>
      <c r="CT43" s="612"/>
      <c r="CU43" s="949">
        <f t="shared" si="81"/>
        <v>0</v>
      </c>
      <c r="CV43" s="613">
        <f t="shared" si="59"/>
        <v>1</v>
      </c>
      <c r="CW43" s="614">
        <f t="shared" si="60"/>
        <v>0</v>
      </c>
      <c r="CX43" s="615">
        <f t="shared" si="61"/>
        <v>0</v>
      </c>
      <c r="CY43" s="616"/>
      <c r="CZ43" s="617">
        <v>84</v>
      </c>
      <c r="DA43" s="617">
        <v>32</v>
      </c>
      <c r="DB43" s="617">
        <v>0</v>
      </c>
      <c r="DC43" s="618">
        <v>15.8</v>
      </c>
      <c r="DD43" s="1827"/>
      <c r="DE43" s="1827"/>
      <c r="DF43" s="1827"/>
      <c r="DG43" s="619">
        <f t="shared" si="62"/>
        <v>0.43</v>
      </c>
      <c r="DH43" s="620">
        <f t="shared" si="82"/>
        <v>15.8</v>
      </c>
      <c r="DI43" s="613">
        <f t="shared" si="63"/>
        <v>0.56999999999999995</v>
      </c>
      <c r="DJ43" s="621"/>
      <c r="DK43" s="621">
        <f t="shared" si="83"/>
        <v>3.8725800000000006</v>
      </c>
      <c r="DL43" s="621">
        <f t="shared" si="64"/>
        <v>9.0060000000000002</v>
      </c>
      <c r="DM43" s="622"/>
      <c r="DN43" s="623">
        <v>86</v>
      </c>
      <c r="DO43" s="624">
        <v>86</v>
      </c>
      <c r="DP43" s="1444">
        <v>180</v>
      </c>
      <c r="DQ43" s="625"/>
      <c r="DR43" s="625"/>
      <c r="DS43" s="626">
        <f t="shared" si="65"/>
        <v>0</v>
      </c>
      <c r="DT43" s="626">
        <f t="shared" si="66"/>
        <v>0</v>
      </c>
      <c r="DU43" s="627">
        <f t="shared" si="67"/>
        <v>0</v>
      </c>
      <c r="DV43" s="628"/>
      <c r="DW43" s="628"/>
      <c r="DX43" s="629">
        <v>3</v>
      </c>
      <c r="DY43" s="630"/>
      <c r="DZ43" s="631">
        <v>2</v>
      </c>
      <c r="EA43" s="632">
        <v>1</v>
      </c>
      <c r="EB43" s="633">
        <f t="shared" ref="EB43:EB100" si="99">(DZ43*12+EA43)*2.75397222</f>
        <v>68.8493055</v>
      </c>
      <c r="EC43" s="633">
        <f>IF(EB43-EB42&lt;0,0,IF(SUM(DZ43:EA43)&gt;0,EB43-EB42,0))</f>
        <v>9.9142999920000037</v>
      </c>
      <c r="ED43" s="633">
        <f>IF(EB43=0,0,IF(EB43-EB42&lt;0,(EB43-EB42),0))</f>
        <v>0</v>
      </c>
      <c r="EE43" s="634">
        <f t="shared" si="84"/>
        <v>9.9142999920000037</v>
      </c>
      <c r="EF43" s="642">
        <f t="shared" si="85"/>
        <v>12.962580000000001</v>
      </c>
      <c r="EG43" s="643">
        <f t="shared" si="86"/>
        <v>0.76484002351383773</v>
      </c>
      <c r="EH43" s="635">
        <f>SUM(EE$42:EE43)/SUM(EF$42:EF43)</f>
        <v>0.49421604234357208</v>
      </c>
      <c r="EI43" s="636"/>
      <c r="EJ43" s="166">
        <f t="shared" si="87"/>
        <v>65.8</v>
      </c>
      <c r="EK43" s="637">
        <f t="shared" si="88"/>
        <v>72.8</v>
      </c>
      <c r="EL43" s="638">
        <f t="shared" si="89"/>
        <v>49.326000000000001</v>
      </c>
      <c r="EM43" s="639">
        <f t="shared" ref="EM43:EM72" si="100">IF(EL43=0,0,EK43/EL43)</f>
        <v>1.4758950654827068</v>
      </c>
      <c r="EN43" s="640">
        <f>SUM(EK$42:EK43)/SUM(EL$42:EL43)</f>
        <v>0.66677657489329734</v>
      </c>
      <c r="EO43" s="641"/>
    </row>
    <row r="44" spans="1:146" ht="15" customHeight="1" thickTop="1" thickBot="1" x14ac:dyDescent="0.3">
      <c r="A44" s="806">
        <v>45568</v>
      </c>
      <c r="B44" s="567"/>
      <c r="C44" s="568"/>
      <c r="D44" s="569">
        <f t="shared" si="90"/>
        <v>39550</v>
      </c>
      <c r="E44" s="570">
        <f t="shared" si="91"/>
        <v>0</v>
      </c>
      <c r="F44" s="570"/>
      <c r="G44" s="571">
        <f t="shared" si="72"/>
        <v>0</v>
      </c>
      <c r="H44" s="567"/>
      <c r="I44" s="572">
        <v>0</v>
      </c>
      <c r="J44" s="572">
        <v>0</v>
      </c>
      <c r="K44" s="573">
        <f t="shared" si="73"/>
        <v>0</v>
      </c>
      <c r="L44" s="574" t="e">
        <f t="shared" si="92"/>
        <v>#REF!</v>
      </c>
      <c r="M44" s="574">
        <v>0</v>
      </c>
      <c r="N44" s="573">
        <v>0</v>
      </c>
      <c r="O44" s="573">
        <v>0</v>
      </c>
      <c r="P44" s="575">
        <v>0</v>
      </c>
      <c r="Q44" s="575">
        <v>0</v>
      </c>
      <c r="R44" s="576">
        <f t="shared" si="74"/>
        <v>0</v>
      </c>
      <c r="S44" s="1152">
        <f t="shared" si="93"/>
        <v>550</v>
      </c>
      <c r="T44" s="577">
        <v>0</v>
      </c>
      <c r="U44" s="576">
        <v>0</v>
      </c>
      <c r="V44" s="578"/>
      <c r="W44" s="573">
        <v>0</v>
      </c>
      <c r="X44" s="573">
        <v>0</v>
      </c>
      <c r="Y44" s="573" t="str">
        <f t="shared" si="75"/>
        <v xml:space="preserve"> </v>
      </c>
      <c r="Z44" s="579">
        <f t="shared" si="94"/>
        <v>69</v>
      </c>
      <c r="AA44" s="580">
        <v>0</v>
      </c>
      <c r="AB44" s="581">
        <v>0</v>
      </c>
      <c r="AC44" s="582">
        <v>0</v>
      </c>
      <c r="AD44" s="582">
        <v>0</v>
      </c>
      <c r="AE44" s="573" t="str">
        <f t="shared" si="76"/>
        <v xml:space="preserve"> </v>
      </c>
      <c r="AF44" s="579">
        <f t="shared" si="95"/>
        <v>31</v>
      </c>
      <c r="AG44" s="746">
        <v>0</v>
      </c>
      <c r="AH44" s="581">
        <v>0</v>
      </c>
      <c r="AI44" s="581">
        <v>0</v>
      </c>
      <c r="AJ44" s="581">
        <v>0</v>
      </c>
      <c r="AK44" s="581" t="str">
        <f t="shared" si="77"/>
        <v xml:space="preserve"> </v>
      </c>
      <c r="AL44" s="581">
        <f t="shared" si="96"/>
        <v>0</v>
      </c>
      <c r="AM44" s="581"/>
      <c r="AN44" s="581"/>
      <c r="AO44" s="581">
        <v>0</v>
      </c>
      <c r="AP44" s="581"/>
      <c r="AQ44" s="583">
        <v>3.7083333333333335</v>
      </c>
      <c r="AR44" s="584">
        <v>182</v>
      </c>
      <c r="AS44" s="585">
        <v>4</v>
      </c>
      <c r="AT44" s="586">
        <v>196</v>
      </c>
      <c r="AU44" s="587">
        <f t="shared" si="78"/>
        <v>378</v>
      </c>
      <c r="AV44" s="588">
        <f t="shared" si="97"/>
        <v>-8</v>
      </c>
      <c r="AW44" s="589"/>
      <c r="AX44" s="589"/>
      <c r="AY44" s="590">
        <v>0</v>
      </c>
      <c r="AZ44" s="591">
        <v>0</v>
      </c>
      <c r="BA44" s="592">
        <v>0</v>
      </c>
      <c r="BB44" s="592">
        <v>71</v>
      </c>
      <c r="BC44" s="593"/>
      <c r="BD44" s="594">
        <v>62472</v>
      </c>
      <c r="BE44" s="595">
        <f t="shared" si="98"/>
        <v>38</v>
      </c>
      <c r="BF44" s="595"/>
      <c r="BG44" s="596">
        <v>0.96</v>
      </c>
      <c r="BH44" s="597">
        <f t="shared" si="79"/>
        <v>1.5200000000000031</v>
      </c>
      <c r="BI44" s="597">
        <f t="shared" si="80"/>
        <v>36.479999999999997</v>
      </c>
      <c r="BJ44" s="598"/>
      <c r="BK44" s="599">
        <v>170</v>
      </c>
      <c r="BL44" s="599">
        <v>48</v>
      </c>
      <c r="BM44" s="600"/>
      <c r="BN44" s="601">
        <v>0</v>
      </c>
      <c r="BO44" s="602">
        <f t="shared" si="52"/>
        <v>0.8</v>
      </c>
      <c r="BP44" s="603">
        <f t="shared" si="53"/>
        <v>0</v>
      </c>
      <c r="BQ44" s="603">
        <f t="shared" si="54"/>
        <v>0</v>
      </c>
      <c r="BR44" s="604"/>
      <c r="BS44" s="600">
        <v>75</v>
      </c>
      <c r="BT44" s="600">
        <v>85</v>
      </c>
      <c r="BU44" s="605"/>
      <c r="BV44" s="606"/>
      <c r="BW44" s="585">
        <v>0</v>
      </c>
      <c r="BX44" s="585"/>
      <c r="BY44" s="585"/>
      <c r="BZ44" s="585"/>
      <c r="CA44" s="607">
        <f t="shared" si="55"/>
        <v>0</v>
      </c>
      <c r="CB44" s="607">
        <f t="shared" si="56"/>
        <v>0</v>
      </c>
      <c r="CC44" s="608">
        <f t="shared" si="57"/>
        <v>0.43</v>
      </c>
      <c r="CD44" s="609">
        <f t="shared" si="58"/>
        <v>0</v>
      </c>
      <c r="CE44" s="610">
        <f t="shared" si="50"/>
        <v>0</v>
      </c>
      <c r="CF44" s="611">
        <f t="shared" si="49"/>
        <v>0</v>
      </c>
      <c r="CG44" s="1756"/>
      <c r="CH44" s="658"/>
      <c r="CI44" s="658"/>
      <c r="CJ44" s="658">
        <v>0</v>
      </c>
      <c r="CK44" s="660">
        <v>75</v>
      </c>
      <c r="CL44" s="660">
        <v>70</v>
      </c>
      <c r="CM44" s="1124">
        <v>15.6</v>
      </c>
      <c r="CN44" s="612">
        <v>2</v>
      </c>
      <c r="CO44" s="612"/>
      <c r="CP44" s="612"/>
      <c r="CQ44" s="612"/>
      <c r="CR44" s="612"/>
      <c r="CS44" s="612"/>
      <c r="CT44" s="612"/>
      <c r="CU44" s="949">
        <f t="shared" si="81"/>
        <v>0</v>
      </c>
      <c r="CV44" s="613">
        <f t="shared" si="59"/>
        <v>1</v>
      </c>
      <c r="CW44" s="614">
        <f t="shared" si="60"/>
        <v>0</v>
      </c>
      <c r="CX44" s="615">
        <f t="shared" si="61"/>
        <v>0</v>
      </c>
      <c r="CY44" s="616"/>
      <c r="CZ44" s="617">
        <v>75</v>
      </c>
      <c r="DA44" s="617">
        <v>35</v>
      </c>
      <c r="DB44" s="617">
        <v>0</v>
      </c>
      <c r="DC44" s="618">
        <v>15.6</v>
      </c>
      <c r="DD44" s="1827"/>
      <c r="DE44" s="1827"/>
      <c r="DF44" s="1827"/>
      <c r="DG44" s="619">
        <f t="shared" si="62"/>
        <v>0.43</v>
      </c>
      <c r="DH44" s="620">
        <f t="shared" si="82"/>
        <v>15.6</v>
      </c>
      <c r="DI44" s="613">
        <f t="shared" si="63"/>
        <v>0.56999999999999995</v>
      </c>
      <c r="DJ44" s="621"/>
      <c r="DK44" s="621">
        <f t="shared" si="83"/>
        <v>3.8235600000000005</v>
      </c>
      <c r="DL44" s="621">
        <f t="shared" si="64"/>
        <v>8.8919999999999995</v>
      </c>
      <c r="DM44" s="622"/>
      <c r="DN44" s="623">
        <v>88</v>
      </c>
      <c r="DO44" s="624">
        <v>88</v>
      </c>
      <c r="DP44" s="1444">
        <v>175</v>
      </c>
      <c r="DQ44" s="625"/>
      <c r="DR44" s="625"/>
      <c r="DS44" s="626">
        <f t="shared" si="65"/>
        <v>0</v>
      </c>
      <c r="DT44" s="626">
        <f t="shared" si="66"/>
        <v>0</v>
      </c>
      <c r="DU44" s="627">
        <f t="shared" si="67"/>
        <v>0</v>
      </c>
      <c r="DV44" s="628"/>
      <c r="DW44" s="628"/>
      <c r="DX44" s="629">
        <v>2</v>
      </c>
      <c r="DY44" s="630"/>
      <c r="DZ44" s="631">
        <v>1</v>
      </c>
      <c r="EA44" s="632">
        <v>9.5</v>
      </c>
      <c r="EB44" s="633">
        <f t="shared" si="99"/>
        <v>59.210402729999998</v>
      </c>
      <c r="EC44" s="633">
        <v>-10</v>
      </c>
      <c r="ED44" s="633">
        <v>0</v>
      </c>
      <c r="EE44" s="634">
        <f t="shared" si="84"/>
        <v>-10</v>
      </c>
      <c r="EF44" s="642">
        <f t="shared" si="85"/>
        <v>5.3435600000000036</v>
      </c>
      <c r="EG44" s="643">
        <f t="shared" si="86"/>
        <v>-1.8714115683177495</v>
      </c>
      <c r="EH44" s="644">
        <f>SUM(EE$42:EE44)/SUM(EF$42:EF44)</f>
        <v>-3.3734555912362713E-3</v>
      </c>
      <c r="EI44" s="636"/>
      <c r="EJ44" s="166">
        <f t="shared" si="87"/>
        <v>63</v>
      </c>
      <c r="EK44" s="637">
        <f t="shared" si="88"/>
        <v>71</v>
      </c>
      <c r="EL44" s="638">
        <f t="shared" si="89"/>
        <v>45.372</v>
      </c>
      <c r="EM44" s="639">
        <f t="shared" si="100"/>
        <v>1.5648417526227629</v>
      </c>
      <c r="EN44" s="640">
        <f>SUM(EK$42:EK44)/SUM(EL$42:EL44)</f>
        <v>0.9304191415298213</v>
      </c>
      <c r="EO44" s="641"/>
    </row>
    <row r="45" spans="1:146" ht="15" customHeight="1" thickTop="1" thickBot="1" x14ac:dyDescent="0.3">
      <c r="A45" s="806">
        <v>45569</v>
      </c>
      <c r="B45" s="567"/>
      <c r="C45" s="568"/>
      <c r="D45" s="569">
        <f t="shared" si="90"/>
        <v>39550</v>
      </c>
      <c r="E45" s="570">
        <f t="shared" si="91"/>
        <v>0</v>
      </c>
      <c r="F45" s="570"/>
      <c r="G45" s="571">
        <f t="shared" si="72"/>
        <v>0</v>
      </c>
      <c r="H45" s="567"/>
      <c r="I45" s="572">
        <v>0</v>
      </c>
      <c r="J45" s="572">
        <v>0</v>
      </c>
      <c r="K45" s="573">
        <f t="shared" si="73"/>
        <v>0</v>
      </c>
      <c r="L45" s="574" t="e">
        <f t="shared" si="92"/>
        <v>#REF!</v>
      </c>
      <c r="M45" s="574">
        <v>0</v>
      </c>
      <c r="N45" s="573">
        <v>0</v>
      </c>
      <c r="O45" s="573">
        <v>0</v>
      </c>
      <c r="P45" s="575">
        <v>0</v>
      </c>
      <c r="Q45" s="575">
        <v>0</v>
      </c>
      <c r="R45" s="576">
        <f t="shared" si="74"/>
        <v>0</v>
      </c>
      <c r="S45" s="1152">
        <f t="shared" si="93"/>
        <v>550</v>
      </c>
      <c r="T45" s="577">
        <v>0</v>
      </c>
      <c r="U45" s="576">
        <v>0</v>
      </c>
      <c r="V45" s="578"/>
      <c r="W45" s="573">
        <v>0</v>
      </c>
      <c r="X45" s="573">
        <v>0</v>
      </c>
      <c r="Y45" s="573" t="str">
        <f t="shared" si="75"/>
        <v xml:space="preserve"> </v>
      </c>
      <c r="Z45" s="579">
        <f t="shared" si="94"/>
        <v>69</v>
      </c>
      <c r="AA45" s="580">
        <v>0</v>
      </c>
      <c r="AB45" s="581">
        <v>0</v>
      </c>
      <c r="AC45" s="582">
        <v>0</v>
      </c>
      <c r="AD45" s="582">
        <v>0</v>
      </c>
      <c r="AE45" s="573" t="str">
        <f t="shared" si="76"/>
        <v xml:space="preserve"> </v>
      </c>
      <c r="AF45" s="579">
        <f t="shared" si="95"/>
        <v>31</v>
      </c>
      <c r="AG45" s="746">
        <v>0</v>
      </c>
      <c r="AH45" s="581">
        <v>0</v>
      </c>
      <c r="AI45" s="581">
        <v>0</v>
      </c>
      <c r="AJ45" s="581">
        <v>0</v>
      </c>
      <c r="AK45" s="581" t="str">
        <f t="shared" si="77"/>
        <v xml:space="preserve"> </v>
      </c>
      <c r="AL45" s="581">
        <f t="shared" si="96"/>
        <v>0</v>
      </c>
      <c r="AM45" s="581"/>
      <c r="AN45" s="581"/>
      <c r="AO45" s="581">
        <v>0</v>
      </c>
      <c r="AP45" s="581"/>
      <c r="AQ45" s="583">
        <v>4.75</v>
      </c>
      <c r="AR45" s="584">
        <v>244</v>
      </c>
      <c r="AS45" s="585">
        <v>4</v>
      </c>
      <c r="AT45" s="586">
        <v>196</v>
      </c>
      <c r="AU45" s="587">
        <f t="shared" si="78"/>
        <v>440</v>
      </c>
      <c r="AV45" s="588">
        <f t="shared" si="97"/>
        <v>62</v>
      </c>
      <c r="AW45" s="589"/>
      <c r="AX45" s="589"/>
      <c r="AY45" s="590">
        <v>0</v>
      </c>
      <c r="AZ45" s="591">
        <v>0</v>
      </c>
      <c r="BA45" s="592">
        <v>0</v>
      </c>
      <c r="BB45" s="592">
        <v>0</v>
      </c>
      <c r="BC45" s="593"/>
      <c r="BD45" s="594">
        <v>62514</v>
      </c>
      <c r="BE45" s="595">
        <f t="shared" si="98"/>
        <v>42</v>
      </c>
      <c r="BF45" s="595"/>
      <c r="BG45" s="596">
        <v>0.96</v>
      </c>
      <c r="BH45" s="597">
        <f t="shared" si="79"/>
        <v>1.6799999999999997</v>
      </c>
      <c r="BI45" s="597">
        <f t="shared" si="80"/>
        <v>40.32</v>
      </c>
      <c r="BJ45" s="598"/>
      <c r="BK45" s="599">
        <v>180</v>
      </c>
      <c r="BL45" s="599">
        <v>48</v>
      </c>
      <c r="BM45" s="600"/>
      <c r="BN45" s="601">
        <v>0</v>
      </c>
      <c r="BO45" s="602">
        <f t="shared" si="52"/>
        <v>0.8</v>
      </c>
      <c r="BP45" s="603">
        <f t="shared" si="53"/>
        <v>0</v>
      </c>
      <c r="BQ45" s="603">
        <f t="shared" si="54"/>
        <v>0</v>
      </c>
      <c r="BR45" s="604"/>
      <c r="BS45" s="600">
        <v>70</v>
      </c>
      <c r="BT45" s="600">
        <v>80</v>
      </c>
      <c r="BU45" s="605"/>
      <c r="BV45" s="606"/>
      <c r="BW45" s="585">
        <v>22.1</v>
      </c>
      <c r="BX45" s="585"/>
      <c r="BY45" s="585"/>
      <c r="BZ45" s="585"/>
      <c r="CA45" s="607">
        <f t="shared" si="55"/>
        <v>0</v>
      </c>
      <c r="CB45" s="607">
        <f t="shared" si="56"/>
        <v>22.1</v>
      </c>
      <c r="CC45" s="608">
        <f t="shared" si="57"/>
        <v>0.43</v>
      </c>
      <c r="CD45" s="609">
        <f t="shared" si="58"/>
        <v>12.597000000000001</v>
      </c>
      <c r="CE45" s="610">
        <f t="shared" si="50"/>
        <v>0</v>
      </c>
      <c r="CF45" s="611">
        <f t="shared" si="49"/>
        <v>12.597000000000001</v>
      </c>
      <c r="CG45" s="1756"/>
      <c r="CH45" s="658"/>
      <c r="CI45" s="658"/>
      <c r="CJ45" s="658">
        <v>0</v>
      </c>
      <c r="CK45" s="660">
        <v>0</v>
      </c>
      <c r="CL45" s="660">
        <v>0</v>
      </c>
      <c r="CM45" s="1124">
        <v>62</v>
      </c>
      <c r="CN45" s="612" t="s">
        <v>190</v>
      </c>
      <c r="CO45" s="612"/>
      <c r="CP45" s="612"/>
      <c r="CQ45" s="612"/>
      <c r="CR45" s="612"/>
      <c r="CS45" s="612"/>
      <c r="CT45" s="612"/>
      <c r="CU45" s="949">
        <f t="shared" si="81"/>
        <v>46.4</v>
      </c>
      <c r="CV45" s="613">
        <f t="shared" si="59"/>
        <v>1</v>
      </c>
      <c r="CW45" s="614">
        <f t="shared" si="60"/>
        <v>0</v>
      </c>
      <c r="CX45" s="615">
        <f t="shared" si="61"/>
        <v>46.4</v>
      </c>
      <c r="CY45" s="616"/>
      <c r="CZ45" s="617">
        <v>72</v>
      </c>
      <c r="DA45" s="617">
        <v>15</v>
      </c>
      <c r="DB45" s="617">
        <v>0</v>
      </c>
      <c r="DC45" s="618">
        <v>15.6</v>
      </c>
      <c r="DD45" s="1827"/>
      <c r="DE45" s="1827"/>
      <c r="DF45" s="1827"/>
      <c r="DG45" s="619">
        <f t="shared" si="62"/>
        <v>0.43</v>
      </c>
      <c r="DH45" s="620">
        <f t="shared" si="82"/>
        <v>15.6</v>
      </c>
      <c r="DI45" s="613">
        <f t="shared" si="63"/>
        <v>0.56999999999999995</v>
      </c>
      <c r="DJ45" s="621"/>
      <c r="DK45" s="621">
        <f t="shared" si="83"/>
        <v>3.8235600000000005</v>
      </c>
      <c r="DL45" s="621">
        <f t="shared" si="64"/>
        <v>8.8919999999999995</v>
      </c>
      <c r="DM45" s="622"/>
      <c r="DN45" s="623">
        <v>65</v>
      </c>
      <c r="DO45" s="624">
        <v>65</v>
      </c>
      <c r="DP45" s="1444">
        <v>170</v>
      </c>
      <c r="DQ45" s="625"/>
      <c r="DR45" s="625"/>
      <c r="DS45" s="626">
        <f t="shared" si="65"/>
        <v>0</v>
      </c>
      <c r="DT45" s="626">
        <f t="shared" si="66"/>
        <v>0</v>
      </c>
      <c r="DU45" s="627">
        <f t="shared" si="67"/>
        <v>0</v>
      </c>
      <c r="DV45" s="628"/>
      <c r="DW45" s="628"/>
      <c r="DX45" s="629">
        <v>3</v>
      </c>
      <c r="DY45" s="630"/>
      <c r="DZ45" s="631">
        <v>1</v>
      </c>
      <c r="EA45" s="632">
        <v>9</v>
      </c>
      <c r="EB45" s="633">
        <f t="shared" si="99"/>
        <v>57.833416620000001</v>
      </c>
      <c r="EC45" s="633">
        <v>-1</v>
      </c>
      <c r="ED45" s="633">
        <v>0</v>
      </c>
      <c r="EE45" s="634">
        <f t="shared" si="84"/>
        <v>-1</v>
      </c>
      <c r="EF45" s="642">
        <f t="shared" si="85"/>
        <v>18.100560000000002</v>
      </c>
      <c r="EG45" s="643">
        <f t="shared" si="86"/>
        <v>-5.5246909487883245E-2</v>
      </c>
      <c r="EH45" s="644">
        <f>SUM(EE$42:EE45)/SUM(EF$42:EF45)</f>
        <v>-2.4955878595409424E-2</v>
      </c>
      <c r="EI45" s="636"/>
      <c r="EJ45" s="166">
        <f t="shared" si="87"/>
        <v>62</v>
      </c>
      <c r="EK45" s="637">
        <f t="shared" si="88"/>
        <v>0</v>
      </c>
      <c r="EL45" s="638">
        <f t="shared" si="89"/>
        <v>95.611999999999995</v>
      </c>
      <c r="EM45" s="639">
        <f t="shared" si="100"/>
        <v>0</v>
      </c>
      <c r="EN45" s="640">
        <f>SUM(EK$42:EK45)/SUM(EL$42:EL45)</f>
        <v>0.5748183206350983</v>
      </c>
      <c r="EO45" s="641"/>
    </row>
    <row r="46" spans="1:146" ht="16.5" thickTop="1" thickBot="1" x14ac:dyDescent="0.3">
      <c r="A46" s="806">
        <v>45570</v>
      </c>
      <c r="B46" s="567"/>
      <c r="C46" s="568"/>
      <c r="D46" s="569">
        <f t="shared" si="90"/>
        <v>39550</v>
      </c>
      <c r="E46" s="570">
        <f t="shared" si="91"/>
        <v>0</v>
      </c>
      <c r="F46" s="570"/>
      <c r="G46" s="571">
        <f t="shared" si="72"/>
        <v>0</v>
      </c>
      <c r="H46" s="567"/>
      <c r="I46" s="572">
        <v>0</v>
      </c>
      <c r="J46" s="572">
        <v>0</v>
      </c>
      <c r="K46" s="573">
        <f t="shared" si="73"/>
        <v>0</v>
      </c>
      <c r="L46" s="574" t="e">
        <f t="shared" si="92"/>
        <v>#REF!</v>
      </c>
      <c r="M46" s="574">
        <v>0</v>
      </c>
      <c r="N46" s="573">
        <v>0</v>
      </c>
      <c r="O46" s="573">
        <v>0</v>
      </c>
      <c r="P46" s="575">
        <v>47</v>
      </c>
      <c r="Q46" s="575">
        <v>43</v>
      </c>
      <c r="R46" s="576">
        <f t="shared" si="74"/>
        <v>4</v>
      </c>
      <c r="S46" s="1152">
        <f t="shared" si="93"/>
        <v>551</v>
      </c>
      <c r="T46" s="577">
        <v>0</v>
      </c>
      <c r="U46" s="576">
        <v>0</v>
      </c>
      <c r="V46" s="578"/>
      <c r="W46" s="573">
        <v>43</v>
      </c>
      <c r="X46" s="573">
        <v>40</v>
      </c>
      <c r="Y46" s="573">
        <f t="shared" si="75"/>
        <v>3</v>
      </c>
      <c r="Z46" s="579">
        <f t="shared" si="94"/>
        <v>70</v>
      </c>
      <c r="AA46" s="580">
        <v>0</v>
      </c>
      <c r="AB46" s="581">
        <v>0</v>
      </c>
      <c r="AC46" s="582">
        <v>40</v>
      </c>
      <c r="AD46" s="582">
        <v>18</v>
      </c>
      <c r="AE46" s="573">
        <f t="shared" si="76"/>
        <v>22</v>
      </c>
      <c r="AF46" s="579">
        <f t="shared" si="95"/>
        <v>32</v>
      </c>
      <c r="AG46" s="746">
        <v>0</v>
      </c>
      <c r="AH46" s="581" t="s">
        <v>194</v>
      </c>
      <c r="AI46" s="581">
        <v>0</v>
      </c>
      <c r="AJ46" s="581">
        <v>0</v>
      </c>
      <c r="AK46" s="581" t="str">
        <f t="shared" si="77"/>
        <v xml:space="preserve"> </v>
      </c>
      <c r="AL46" s="581">
        <f t="shared" si="96"/>
        <v>0</v>
      </c>
      <c r="AM46" s="581"/>
      <c r="AN46" s="581"/>
      <c r="AO46" s="581">
        <v>0</v>
      </c>
      <c r="AP46" s="581"/>
      <c r="AQ46" s="583">
        <v>3.7083333333333335</v>
      </c>
      <c r="AR46" s="584">
        <v>182</v>
      </c>
      <c r="AS46" s="585">
        <v>4</v>
      </c>
      <c r="AT46" s="586">
        <v>196</v>
      </c>
      <c r="AU46" s="587">
        <f t="shared" si="78"/>
        <v>378</v>
      </c>
      <c r="AV46" s="588">
        <f t="shared" si="97"/>
        <v>-62</v>
      </c>
      <c r="AW46" s="589"/>
      <c r="AX46" s="589"/>
      <c r="AY46" s="590">
        <v>1700</v>
      </c>
      <c r="AZ46" s="591">
        <v>0</v>
      </c>
      <c r="BA46" s="592">
        <v>194</v>
      </c>
      <c r="BB46" s="592">
        <v>168</v>
      </c>
      <c r="BC46" s="593"/>
      <c r="BD46" s="594">
        <v>62558</v>
      </c>
      <c r="BE46" s="595">
        <f t="shared" si="98"/>
        <v>44</v>
      </c>
      <c r="BF46" s="595"/>
      <c r="BG46" s="596">
        <v>0.96</v>
      </c>
      <c r="BH46" s="597">
        <f t="shared" si="79"/>
        <v>1.7600000000000051</v>
      </c>
      <c r="BI46" s="597">
        <f t="shared" si="80"/>
        <v>42.239999999999995</v>
      </c>
      <c r="BJ46" s="598"/>
      <c r="BK46" s="599">
        <v>175</v>
      </c>
      <c r="BL46" s="599">
        <v>25</v>
      </c>
      <c r="BM46" s="600"/>
      <c r="BN46" s="601">
        <v>0</v>
      </c>
      <c r="BO46" s="602">
        <f t="shared" si="52"/>
        <v>0.8</v>
      </c>
      <c r="BP46" s="603">
        <f t="shared" ref="BP46:BP62" si="101">BN46-(BN46*BO46)</f>
        <v>0</v>
      </c>
      <c r="BQ46" s="603">
        <f t="shared" ref="BQ46:BQ62" si="102">BN46*BO46</f>
        <v>0</v>
      </c>
      <c r="BR46" s="604"/>
      <c r="BS46" s="600">
        <v>20</v>
      </c>
      <c r="BT46" s="600">
        <v>30</v>
      </c>
      <c r="BU46" s="605"/>
      <c r="BV46" s="606"/>
      <c r="BW46" s="585">
        <v>9.3000000000000007</v>
      </c>
      <c r="BX46" s="585"/>
      <c r="BY46" s="585"/>
      <c r="BZ46" s="585"/>
      <c r="CA46" s="607">
        <f t="shared" ref="CA46:CA62" si="103">BW46-CB46</f>
        <v>0</v>
      </c>
      <c r="CB46" s="607">
        <f t="shared" ref="CB46:CB62" si="104">BW46</f>
        <v>9.3000000000000007</v>
      </c>
      <c r="CC46" s="608">
        <f t="shared" si="57"/>
        <v>0.43</v>
      </c>
      <c r="CD46" s="609">
        <f t="shared" ref="CD46:CD62" si="105">CB46*(1-CC46)</f>
        <v>5.301000000000001</v>
      </c>
      <c r="CE46" s="610">
        <f t="shared" si="50"/>
        <v>0</v>
      </c>
      <c r="CF46" s="611">
        <f t="shared" ref="CF46:CF62" si="106">CD46</f>
        <v>5.301000000000001</v>
      </c>
      <c r="CG46" s="1756"/>
      <c r="CH46" s="658"/>
      <c r="CI46" s="658"/>
      <c r="CJ46" s="658">
        <v>0</v>
      </c>
      <c r="CK46" s="660">
        <v>75</v>
      </c>
      <c r="CL46" s="660">
        <v>75</v>
      </c>
      <c r="CM46" s="1124">
        <v>117</v>
      </c>
      <c r="CN46" s="645">
        <v>1</v>
      </c>
      <c r="CO46" s="645"/>
      <c r="CP46" s="645"/>
      <c r="CQ46" s="645"/>
      <c r="CR46" s="645"/>
      <c r="CS46" s="645"/>
      <c r="CT46" s="645"/>
      <c r="CU46" s="949">
        <f t="shared" si="81"/>
        <v>117</v>
      </c>
      <c r="CV46" s="613">
        <f t="shared" si="59"/>
        <v>1</v>
      </c>
      <c r="CW46" s="614">
        <f t="shared" ref="CW46:CW62" si="107">CU46-(CU46*CV46)</f>
        <v>0</v>
      </c>
      <c r="CX46" s="615">
        <f t="shared" ref="CX46:CX62" si="108">CU46*CV46</f>
        <v>117</v>
      </c>
      <c r="CY46" s="616"/>
      <c r="CZ46" s="617">
        <v>80</v>
      </c>
      <c r="DA46" s="617">
        <v>25</v>
      </c>
      <c r="DB46" s="617">
        <v>28</v>
      </c>
      <c r="DC46" s="618">
        <v>0</v>
      </c>
      <c r="DD46" s="1827"/>
      <c r="DE46" s="1827"/>
      <c r="DF46" s="1827"/>
      <c r="DG46" s="619">
        <f t="shared" si="62"/>
        <v>0.43</v>
      </c>
      <c r="DH46" s="620">
        <f t="shared" si="82"/>
        <v>0</v>
      </c>
      <c r="DI46" s="613">
        <f t="shared" si="63"/>
        <v>0.56999999999999995</v>
      </c>
      <c r="DJ46" s="621"/>
      <c r="DK46" s="621">
        <f t="shared" si="83"/>
        <v>0</v>
      </c>
      <c r="DL46" s="621">
        <f t="shared" ref="DL46:DL62" si="109">DH46*DI46</f>
        <v>0</v>
      </c>
      <c r="DM46" s="622"/>
      <c r="DN46" s="623">
        <v>70</v>
      </c>
      <c r="DO46" s="624">
        <v>70</v>
      </c>
      <c r="DP46" s="1445">
        <v>175</v>
      </c>
      <c r="DQ46" s="625"/>
      <c r="DR46" s="625"/>
      <c r="DS46" s="626">
        <f t="shared" ref="DS46:DS62" si="110">(DQ46*12+DR46)*2.75397222</f>
        <v>0</v>
      </c>
      <c r="DT46" s="626">
        <f t="shared" ref="DT46:DT62" si="111">IF(DS46-DS45&lt;0,0,IF(SUM(DQ46:DR46)&gt;0,DS46-DS45,0))</f>
        <v>0</v>
      </c>
      <c r="DU46" s="627">
        <f t="shared" ref="DU46:DU62" si="112">IF(DS46=0,0,IF(DS46-DS45&lt;0,DS46-DS45,0))</f>
        <v>0</v>
      </c>
      <c r="DV46" s="628"/>
      <c r="DW46" s="628"/>
      <c r="DX46" s="629">
        <v>3</v>
      </c>
      <c r="DY46" s="630"/>
      <c r="DZ46" s="631">
        <v>1</v>
      </c>
      <c r="EA46" s="632">
        <v>9.5</v>
      </c>
      <c r="EB46" s="633">
        <f t="shared" si="99"/>
        <v>59.210402729999998</v>
      </c>
      <c r="EC46" s="633">
        <f t="shared" ref="EC46:EC100" si="113">IF(EB46-EB45&lt;0,0,IF(SUM(DZ46:EA46)&gt;0,EB46-EB45,0))</f>
        <v>1.3769861099999972</v>
      </c>
      <c r="ED46" s="633">
        <f t="shared" ref="ED46:ED100" si="114">IF(EB46=0,0,IF(EB46-EB45&lt;0,(EB46-EB45),0))</f>
        <v>0</v>
      </c>
      <c r="EE46" s="634">
        <f t="shared" si="84"/>
        <v>1.3769861099999972</v>
      </c>
      <c r="EF46" s="642">
        <f t="shared" si="85"/>
        <v>7.0610000000000062</v>
      </c>
      <c r="EG46" s="643">
        <f t="shared" si="86"/>
        <v>0.19501290327149071</v>
      </c>
      <c r="EH46" s="644">
        <f>SUM(EE$42:EE46)/SUM(EF$42:EF46)</f>
        <v>5.760538095130753E-3</v>
      </c>
      <c r="EI46" s="636"/>
      <c r="EJ46" s="166">
        <f t="shared" si="87"/>
        <v>106</v>
      </c>
      <c r="EK46" s="637">
        <f t="shared" si="88"/>
        <v>168</v>
      </c>
      <c r="EL46" s="638">
        <f t="shared" si="89"/>
        <v>159.24</v>
      </c>
      <c r="EM46" s="639">
        <f t="shared" si="100"/>
        <v>1.0550113036925395</v>
      </c>
      <c r="EN46" s="640">
        <f>SUM(EK$42:EK46)/SUM(EL$42:EL46)</f>
        <v>0.761591183324133</v>
      </c>
      <c r="EO46" s="641"/>
    </row>
    <row r="47" spans="1:146" ht="16.5" thickTop="1" thickBot="1" x14ac:dyDescent="0.3">
      <c r="A47" s="806">
        <v>45571</v>
      </c>
      <c r="B47" s="567"/>
      <c r="C47" s="568"/>
      <c r="D47" s="569">
        <f t="shared" si="90"/>
        <v>39550</v>
      </c>
      <c r="E47" s="570">
        <f t="shared" si="91"/>
        <v>0</v>
      </c>
      <c r="F47" s="570"/>
      <c r="G47" s="571">
        <f t="shared" si="72"/>
        <v>0</v>
      </c>
      <c r="H47" s="567"/>
      <c r="I47" s="572">
        <v>0</v>
      </c>
      <c r="J47" s="572">
        <v>0</v>
      </c>
      <c r="K47" s="573">
        <f t="shared" si="73"/>
        <v>0</v>
      </c>
      <c r="L47" s="574" t="e">
        <f t="shared" si="92"/>
        <v>#REF!</v>
      </c>
      <c r="M47" s="574">
        <v>0</v>
      </c>
      <c r="N47" s="573">
        <v>0</v>
      </c>
      <c r="O47" s="573">
        <v>0</v>
      </c>
      <c r="P47" s="575">
        <v>48</v>
      </c>
      <c r="Q47" s="575">
        <v>44</v>
      </c>
      <c r="R47" s="576">
        <f t="shared" si="74"/>
        <v>4</v>
      </c>
      <c r="S47" s="1152">
        <f t="shared" si="93"/>
        <v>552</v>
      </c>
      <c r="T47" s="577">
        <v>0</v>
      </c>
      <c r="U47" s="576">
        <v>0</v>
      </c>
      <c r="V47" s="578"/>
      <c r="W47" s="573">
        <v>44</v>
      </c>
      <c r="X47" s="573">
        <v>40</v>
      </c>
      <c r="Y47" s="573">
        <f t="shared" si="75"/>
        <v>4</v>
      </c>
      <c r="Z47" s="579">
        <f t="shared" si="94"/>
        <v>71</v>
      </c>
      <c r="AA47" s="580">
        <v>0</v>
      </c>
      <c r="AB47" s="581">
        <v>0</v>
      </c>
      <c r="AC47" s="582">
        <v>42</v>
      </c>
      <c r="AD47" s="582">
        <v>40</v>
      </c>
      <c r="AE47" s="573">
        <f t="shared" si="76"/>
        <v>2</v>
      </c>
      <c r="AF47" s="579">
        <f t="shared" si="95"/>
        <v>1</v>
      </c>
      <c r="AG47" s="746">
        <v>0</v>
      </c>
      <c r="AH47" s="581">
        <v>0</v>
      </c>
      <c r="AI47" s="581">
        <v>0</v>
      </c>
      <c r="AJ47" s="581">
        <v>0</v>
      </c>
      <c r="AK47" s="581" t="str">
        <f t="shared" si="77"/>
        <v xml:space="preserve"> </v>
      </c>
      <c r="AL47" s="581">
        <f t="shared" si="96"/>
        <v>0</v>
      </c>
      <c r="AM47" s="581"/>
      <c r="AN47" s="581"/>
      <c r="AO47" s="581">
        <v>0</v>
      </c>
      <c r="AP47" s="581"/>
      <c r="AQ47" s="583">
        <v>4</v>
      </c>
      <c r="AR47" s="584">
        <v>201</v>
      </c>
      <c r="AS47" s="585">
        <v>3.5833333333333335</v>
      </c>
      <c r="AT47" s="586">
        <v>173</v>
      </c>
      <c r="AU47" s="587">
        <f t="shared" si="78"/>
        <v>374</v>
      </c>
      <c r="AV47" s="588">
        <f t="shared" si="97"/>
        <v>-4</v>
      </c>
      <c r="AW47" s="589"/>
      <c r="AX47" s="589"/>
      <c r="AY47" s="590">
        <v>1800</v>
      </c>
      <c r="AZ47" s="591">
        <v>0</v>
      </c>
      <c r="BA47" s="592">
        <v>208</v>
      </c>
      <c r="BB47" s="592">
        <v>206</v>
      </c>
      <c r="BC47" s="593"/>
      <c r="BD47" s="594">
        <v>62601</v>
      </c>
      <c r="BE47" s="595">
        <f t="shared" si="98"/>
        <v>43</v>
      </c>
      <c r="BF47" s="595"/>
      <c r="BG47" s="596">
        <v>0.96</v>
      </c>
      <c r="BH47" s="597">
        <f t="shared" si="79"/>
        <v>1.7199999999999989</v>
      </c>
      <c r="BI47" s="597">
        <f t="shared" si="80"/>
        <v>41.28</v>
      </c>
      <c r="BJ47" s="598"/>
      <c r="BK47" s="599">
        <v>190</v>
      </c>
      <c r="BL47" s="599">
        <v>44</v>
      </c>
      <c r="BM47" s="600"/>
      <c r="BN47" s="601">
        <v>0</v>
      </c>
      <c r="BO47" s="602">
        <f t="shared" si="52"/>
        <v>0.8</v>
      </c>
      <c r="BP47" s="603">
        <f t="shared" si="101"/>
        <v>0</v>
      </c>
      <c r="BQ47" s="603">
        <f t="shared" si="102"/>
        <v>0</v>
      </c>
      <c r="BR47" s="604"/>
      <c r="BS47" s="600">
        <v>0</v>
      </c>
      <c r="BT47" s="600">
        <v>22</v>
      </c>
      <c r="BU47" s="605"/>
      <c r="BV47" s="606">
        <f>AVERAGE(BW42:BW47)</f>
        <v>8.9333333333333353</v>
      </c>
      <c r="BW47" s="585">
        <v>9.1999999999999993</v>
      </c>
      <c r="BX47" s="585"/>
      <c r="BY47" s="585"/>
      <c r="BZ47" s="585"/>
      <c r="CA47" s="607">
        <f t="shared" si="103"/>
        <v>0</v>
      </c>
      <c r="CB47" s="607">
        <f t="shared" si="104"/>
        <v>9.1999999999999993</v>
      </c>
      <c r="CC47" s="608">
        <f t="shared" si="57"/>
        <v>0.43</v>
      </c>
      <c r="CD47" s="609">
        <f>CB47*(1-CC47)</f>
        <v>5.2439999999999998</v>
      </c>
      <c r="CE47" s="610">
        <f t="shared" si="50"/>
        <v>0</v>
      </c>
      <c r="CF47" s="611">
        <f t="shared" si="106"/>
        <v>5.2439999999999998</v>
      </c>
      <c r="CG47" s="1756"/>
      <c r="CH47" s="658"/>
      <c r="CI47" s="658"/>
      <c r="CJ47" s="658">
        <v>0</v>
      </c>
      <c r="CK47" s="660">
        <v>76</v>
      </c>
      <c r="CL47" s="660">
        <v>70</v>
      </c>
      <c r="CM47" s="1124">
        <v>73.2</v>
      </c>
      <c r="CN47" s="612" t="s">
        <v>190</v>
      </c>
      <c r="CO47" s="612"/>
      <c r="CP47" s="612"/>
      <c r="CQ47" s="612"/>
      <c r="CR47" s="612"/>
      <c r="CS47" s="612"/>
      <c r="CT47" s="612"/>
      <c r="CU47" s="949">
        <f t="shared" si="81"/>
        <v>43.2</v>
      </c>
      <c r="CV47" s="613">
        <f t="shared" si="59"/>
        <v>1</v>
      </c>
      <c r="CW47" s="614">
        <f t="shared" si="107"/>
        <v>0</v>
      </c>
      <c r="CX47" s="615">
        <f t="shared" si="108"/>
        <v>43.2</v>
      </c>
      <c r="CY47" s="616"/>
      <c r="CZ47" s="617">
        <v>78</v>
      </c>
      <c r="DA47" s="617">
        <v>12</v>
      </c>
      <c r="DB47" s="617">
        <v>0</v>
      </c>
      <c r="DC47" s="618">
        <v>30</v>
      </c>
      <c r="DD47" s="1827"/>
      <c r="DE47" s="1827"/>
      <c r="DF47" s="1827"/>
      <c r="DG47" s="619">
        <f t="shared" si="62"/>
        <v>0.43</v>
      </c>
      <c r="DH47" s="620">
        <f t="shared" si="82"/>
        <v>30</v>
      </c>
      <c r="DI47" s="613">
        <f t="shared" si="63"/>
        <v>0.56999999999999995</v>
      </c>
      <c r="DJ47" s="621"/>
      <c r="DK47" s="621">
        <f t="shared" si="83"/>
        <v>7.3530000000000024</v>
      </c>
      <c r="DL47" s="621">
        <f t="shared" si="109"/>
        <v>17.099999999999998</v>
      </c>
      <c r="DM47" s="622"/>
      <c r="DN47" s="623">
        <v>62</v>
      </c>
      <c r="DO47" s="624">
        <v>62</v>
      </c>
      <c r="DP47" s="1444">
        <v>170</v>
      </c>
      <c r="DQ47" s="625"/>
      <c r="DR47" s="625"/>
      <c r="DS47" s="626">
        <f t="shared" si="110"/>
        <v>0</v>
      </c>
      <c r="DT47" s="626">
        <f t="shared" si="111"/>
        <v>0</v>
      </c>
      <c r="DU47" s="627">
        <f t="shared" si="112"/>
        <v>0</v>
      </c>
      <c r="DV47" s="628"/>
      <c r="DW47" s="628"/>
      <c r="DX47" s="629">
        <v>3</v>
      </c>
      <c r="DY47" s="630"/>
      <c r="DZ47" s="631">
        <v>2</v>
      </c>
      <c r="EA47" s="632">
        <v>7.5</v>
      </c>
      <c r="EB47" s="633">
        <f t="shared" si="99"/>
        <v>86.750124929999998</v>
      </c>
      <c r="EC47" s="633">
        <f t="shared" si="113"/>
        <v>27.5397222</v>
      </c>
      <c r="ED47" s="633">
        <f t="shared" si="114"/>
        <v>0</v>
      </c>
      <c r="EE47" s="634">
        <f t="shared" ref="EE47:EE100" si="115">EC47</f>
        <v>27.5397222</v>
      </c>
      <c r="EF47" s="642">
        <f t="shared" si="85"/>
        <v>14.317</v>
      </c>
      <c r="EG47" s="643">
        <f t="shared" ref="EG47:EG53" si="116">EE47/EF47</f>
        <v>1.923567940210938</v>
      </c>
      <c r="EH47" s="644">
        <f>SUM(EE$42:EE47)/SUM(EF$42:EF47)</f>
        <v>0.4289429075326302</v>
      </c>
      <c r="EI47" s="636"/>
      <c r="EJ47" s="166">
        <f t="shared" si="87"/>
        <v>202</v>
      </c>
      <c r="EK47" s="637">
        <f t="shared" si="88"/>
        <v>206</v>
      </c>
      <c r="EL47" s="638">
        <f t="shared" si="89"/>
        <v>101.58</v>
      </c>
      <c r="EM47" s="639">
        <f t="shared" si="100"/>
        <v>2.0279582594999015</v>
      </c>
      <c r="EN47" s="640">
        <f>SUM(EK$42:EK47)/SUM(EL$42:EL47)</f>
        <v>1.0133350033073312</v>
      </c>
      <c r="EO47" s="641"/>
    </row>
    <row r="48" spans="1:146" ht="16.5" thickTop="1" thickBot="1" x14ac:dyDescent="0.3">
      <c r="A48" s="806">
        <v>45572</v>
      </c>
      <c r="B48" s="567"/>
      <c r="C48" s="568"/>
      <c r="D48" s="569">
        <f t="shared" si="90"/>
        <v>39550</v>
      </c>
      <c r="E48" s="570">
        <f t="shared" si="91"/>
        <v>0</v>
      </c>
      <c r="F48" s="570"/>
      <c r="G48" s="571">
        <f t="shared" si="72"/>
        <v>0</v>
      </c>
      <c r="H48" s="567"/>
      <c r="I48" s="572">
        <v>0</v>
      </c>
      <c r="J48" s="572">
        <v>0</v>
      </c>
      <c r="K48" s="573">
        <f t="shared" si="73"/>
        <v>0</v>
      </c>
      <c r="L48" s="574" t="e">
        <f t="shared" si="92"/>
        <v>#REF!</v>
      </c>
      <c r="M48" s="574">
        <v>0</v>
      </c>
      <c r="N48" s="573">
        <v>0</v>
      </c>
      <c r="O48" s="573">
        <v>0</v>
      </c>
      <c r="P48" s="575">
        <v>44</v>
      </c>
      <c r="Q48" s="575">
        <v>44</v>
      </c>
      <c r="R48" s="576">
        <f t="shared" si="74"/>
        <v>0</v>
      </c>
      <c r="S48" s="1152">
        <f t="shared" si="93"/>
        <v>553</v>
      </c>
      <c r="T48" s="577">
        <v>0</v>
      </c>
      <c r="U48" s="576">
        <v>0</v>
      </c>
      <c r="V48" s="578"/>
      <c r="W48" s="573">
        <v>43</v>
      </c>
      <c r="X48" s="573">
        <v>39</v>
      </c>
      <c r="Y48" s="573">
        <f t="shared" si="75"/>
        <v>4</v>
      </c>
      <c r="Z48" s="579">
        <f t="shared" si="94"/>
        <v>72</v>
      </c>
      <c r="AA48" s="580">
        <v>0</v>
      </c>
      <c r="AB48" s="581">
        <v>0</v>
      </c>
      <c r="AC48" s="582">
        <v>49</v>
      </c>
      <c r="AD48" s="582">
        <v>43</v>
      </c>
      <c r="AE48" s="573">
        <f t="shared" si="76"/>
        <v>6</v>
      </c>
      <c r="AF48" s="579">
        <f t="shared" si="95"/>
        <v>2</v>
      </c>
      <c r="AG48" s="746">
        <v>0</v>
      </c>
      <c r="AH48" s="581">
        <v>0</v>
      </c>
      <c r="AI48" s="581">
        <v>0</v>
      </c>
      <c r="AJ48" s="581">
        <v>0</v>
      </c>
      <c r="AK48" s="581" t="str">
        <f t="shared" si="77"/>
        <v xml:space="preserve"> </v>
      </c>
      <c r="AL48" s="581">
        <f t="shared" si="96"/>
        <v>0</v>
      </c>
      <c r="AM48" s="581"/>
      <c r="AN48" s="581"/>
      <c r="AO48" s="581">
        <v>0</v>
      </c>
      <c r="AP48" s="581"/>
      <c r="AQ48" s="583">
        <v>3.3333333333333335</v>
      </c>
      <c r="AR48" s="584">
        <v>163</v>
      </c>
      <c r="AS48" s="585">
        <v>3.1666666666666665</v>
      </c>
      <c r="AT48" s="586">
        <v>152</v>
      </c>
      <c r="AU48" s="587">
        <f t="shared" si="78"/>
        <v>315</v>
      </c>
      <c r="AV48" s="588">
        <f t="shared" si="97"/>
        <v>-59</v>
      </c>
      <c r="AW48" s="589"/>
      <c r="AX48" s="589"/>
      <c r="AY48" s="590">
        <v>1810</v>
      </c>
      <c r="AZ48" s="591">
        <v>0</v>
      </c>
      <c r="BA48" s="592">
        <v>220</v>
      </c>
      <c r="BB48" s="592">
        <v>210</v>
      </c>
      <c r="BC48" s="593"/>
      <c r="BD48" s="594">
        <v>62650</v>
      </c>
      <c r="BE48" s="595">
        <f t="shared" si="98"/>
        <v>49</v>
      </c>
      <c r="BF48" s="595"/>
      <c r="BG48" s="596">
        <v>0.96</v>
      </c>
      <c r="BH48" s="597">
        <f t="shared" si="79"/>
        <v>1.9600000000000009</v>
      </c>
      <c r="BI48" s="597">
        <f t="shared" si="80"/>
        <v>47.04</v>
      </c>
      <c r="BJ48" s="598"/>
      <c r="BK48" s="599">
        <v>175</v>
      </c>
      <c r="BL48" s="599">
        <v>30</v>
      </c>
      <c r="BM48" s="600"/>
      <c r="BN48" s="601">
        <v>0</v>
      </c>
      <c r="BO48" s="602">
        <f t="shared" si="52"/>
        <v>0.8</v>
      </c>
      <c r="BP48" s="603">
        <f t="shared" si="101"/>
        <v>0</v>
      </c>
      <c r="BQ48" s="603">
        <f t="shared" si="102"/>
        <v>0</v>
      </c>
      <c r="BR48" s="604"/>
      <c r="BS48" s="600">
        <v>70</v>
      </c>
      <c r="BT48" s="600">
        <v>30</v>
      </c>
      <c r="BU48" s="605"/>
      <c r="BV48" s="646"/>
      <c r="BW48" s="599">
        <v>10.3</v>
      </c>
      <c r="BX48" s="599"/>
      <c r="BY48" s="599"/>
      <c r="BZ48" s="599"/>
      <c r="CA48" s="599">
        <f t="shared" si="103"/>
        <v>0</v>
      </c>
      <c r="CB48" s="599">
        <f t="shared" si="104"/>
        <v>10.3</v>
      </c>
      <c r="CC48" s="608">
        <f t="shared" si="57"/>
        <v>0.43</v>
      </c>
      <c r="CD48" s="647">
        <f t="shared" si="105"/>
        <v>5.8710000000000013</v>
      </c>
      <c r="CE48" s="596">
        <f t="shared" si="50"/>
        <v>0</v>
      </c>
      <c r="CF48" s="648">
        <f t="shared" si="106"/>
        <v>5.8710000000000013</v>
      </c>
      <c r="CG48" s="1757"/>
      <c r="CH48" s="659"/>
      <c r="CI48" s="659"/>
      <c r="CJ48" s="659">
        <v>0</v>
      </c>
      <c r="CK48" s="661">
        <v>80</v>
      </c>
      <c r="CL48" s="661">
        <v>30</v>
      </c>
      <c r="CM48" s="1132">
        <v>154.80000000000001</v>
      </c>
      <c r="CN48" s="645">
        <v>1</v>
      </c>
      <c r="CO48" s="645"/>
      <c r="CP48" s="645"/>
      <c r="CQ48" s="645"/>
      <c r="CR48" s="645"/>
      <c r="CS48" s="645"/>
      <c r="CT48" s="645"/>
      <c r="CU48" s="1133">
        <f t="shared" si="81"/>
        <v>154.80000000000001</v>
      </c>
      <c r="CV48" s="613">
        <f t="shared" si="59"/>
        <v>1</v>
      </c>
      <c r="CW48" s="614">
        <f t="shared" si="107"/>
        <v>0</v>
      </c>
      <c r="CX48" s="615">
        <f t="shared" si="108"/>
        <v>154.80000000000001</v>
      </c>
      <c r="CY48" s="616"/>
      <c r="CZ48" s="617">
        <v>40</v>
      </c>
      <c r="DA48" s="617">
        <v>38</v>
      </c>
      <c r="DB48" s="617">
        <v>28</v>
      </c>
      <c r="DC48" s="618">
        <v>0</v>
      </c>
      <c r="DD48" s="1827"/>
      <c r="DE48" s="1827"/>
      <c r="DF48" s="1827"/>
      <c r="DG48" s="619">
        <f t="shared" si="62"/>
        <v>0.43</v>
      </c>
      <c r="DH48" s="620">
        <f t="shared" si="82"/>
        <v>0</v>
      </c>
      <c r="DI48" s="613">
        <f t="shared" si="63"/>
        <v>0.56999999999999995</v>
      </c>
      <c r="DJ48" s="621"/>
      <c r="DK48" s="621">
        <f t="shared" si="83"/>
        <v>0</v>
      </c>
      <c r="DL48" s="621">
        <f t="shared" si="109"/>
        <v>0</v>
      </c>
      <c r="DM48" s="622"/>
      <c r="DN48" s="623">
        <v>78</v>
      </c>
      <c r="DO48" s="624">
        <v>78</v>
      </c>
      <c r="DP48" s="1444" t="s">
        <v>191</v>
      </c>
      <c r="DQ48" s="625"/>
      <c r="DR48" s="625"/>
      <c r="DS48" s="626">
        <f t="shared" si="110"/>
        <v>0</v>
      </c>
      <c r="DT48" s="626">
        <f t="shared" si="111"/>
        <v>0</v>
      </c>
      <c r="DU48" s="627">
        <f t="shared" si="112"/>
        <v>0</v>
      </c>
      <c r="DV48" s="628"/>
      <c r="DW48" s="628"/>
      <c r="DX48" s="629">
        <v>2</v>
      </c>
      <c r="DY48" s="630"/>
      <c r="DZ48" s="631">
        <v>3</v>
      </c>
      <c r="EA48" s="632">
        <v>1</v>
      </c>
      <c r="EB48" s="633">
        <f t="shared" si="99"/>
        <v>101.89697214</v>
      </c>
      <c r="EC48" s="633">
        <f t="shared" si="113"/>
        <v>15.146847210000004</v>
      </c>
      <c r="ED48" s="633">
        <f t="shared" si="114"/>
        <v>0</v>
      </c>
      <c r="EE48" s="634">
        <f t="shared" si="115"/>
        <v>15.146847210000004</v>
      </c>
      <c r="EF48" s="642">
        <f t="shared" si="85"/>
        <v>7.8310000000000022</v>
      </c>
      <c r="EG48" s="643">
        <f t="shared" si="116"/>
        <v>1.9342162188737071</v>
      </c>
      <c r="EH48" s="644">
        <f>SUM(EE$42:EE48)/SUM(EF$42:EF48)</f>
        <v>0.59105516880019149</v>
      </c>
      <c r="EI48" s="636"/>
      <c r="EJ48" s="166">
        <f t="shared" si="87"/>
        <v>151</v>
      </c>
      <c r="EK48" s="637">
        <f t="shared" si="88"/>
        <v>210</v>
      </c>
      <c r="EL48" s="638">
        <f t="shared" si="89"/>
        <v>201.84</v>
      </c>
      <c r="EM48" s="639">
        <f t="shared" si="100"/>
        <v>1.0404280618311534</v>
      </c>
      <c r="EN48" s="640">
        <f>SUM(EK$42:EK48)/SUM(EL$42:EL48)</f>
        <v>1.021006528942547</v>
      </c>
      <c r="EO48" s="641"/>
    </row>
    <row r="49" spans="1:145" ht="16.5" thickTop="1" thickBot="1" x14ac:dyDescent="0.3">
      <c r="A49" s="806">
        <v>45573</v>
      </c>
      <c r="B49" s="567"/>
      <c r="C49" s="568"/>
      <c r="D49" s="569">
        <f t="shared" si="90"/>
        <v>39550</v>
      </c>
      <c r="E49" s="570">
        <f t="shared" si="91"/>
        <v>0</v>
      </c>
      <c r="F49" s="570"/>
      <c r="G49" s="571">
        <f t="shared" si="72"/>
        <v>0</v>
      </c>
      <c r="H49" s="567"/>
      <c r="I49" s="572">
        <v>0</v>
      </c>
      <c r="J49" s="572">
        <v>0</v>
      </c>
      <c r="K49" s="573">
        <f t="shared" si="73"/>
        <v>0</v>
      </c>
      <c r="L49" s="574" t="e">
        <f t="shared" si="92"/>
        <v>#REF!</v>
      </c>
      <c r="M49" s="574">
        <v>0</v>
      </c>
      <c r="N49" s="573">
        <v>0</v>
      </c>
      <c r="O49" s="573">
        <v>0</v>
      </c>
      <c r="P49" s="575">
        <v>44</v>
      </c>
      <c r="Q49" s="575">
        <v>44</v>
      </c>
      <c r="R49" s="576">
        <f t="shared" si="74"/>
        <v>0</v>
      </c>
      <c r="S49" s="1152">
        <f t="shared" si="93"/>
        <v>554</v>
      </c>
      <c r="T49" s="577">
        <v>0</v>
      </c>
      <c r="U49" s="576">
        <v>0</v>
      </c>
      <c r="V49" s="578"/>
      <c r="W49" s="573">
        <v>44</v>
      </c>
      <c r="X49" s="573">
        <v>41</v>
      </c>
      <c r="Y49" s="573">
        <f t="shared" si="75"/>
        <v>3</v>
      </c>
      <c r="Z49" s="579">
        <f t="shared" si="94"/>
        <v>73</v>
      </c>
      <c r="AA49" s="580">
        <v>0</v>
      </c>
      <c r="AB49" s="581">
        <v>0</v>
      </c>
      <c r="AC49" s="582">
        <v>44</v>
      </c>
      <c r="AD49" s="582">
        <v>44</v>
      </c>
      <c r="AE49" s="573">
        <f t="shared" si="76"/>
        <v>0</v>
      </c>
      <c r="AF49" s="579">
        <f t="shared" si="95"/>
        <v>3</v>
      </c>
      <c r="AG49" s="746">
        <v>0</v>
      </c>
      <c r="AH49" s="581">
        <v>0</v>
      </c>
      <c r="AI49" s="581">
        <v>0</v>
      </c>
      <c r="AJ49" s="581">
        <v>0</v>
      </c>
      <c r="AK49" s="581" t="str">
        <f t="shared" si="77"/>
        <v xml:space="preserve"> </v>
      </c>
      <c r="AL49" s="581">
        <f t="shared" si="96"/>
        <v>0</v>
      </c>
      <c r="AM49" s="581"/>
      <c r="AN49" s="581"/>
      <c r="AO49" s="581">
        <v>0</v>
      </c>
      <c r="AP49" s="581"/>
      <c r="AQ49" s="583">
        <v>5.25</v>
      </c>
      <c r="AR49" s="584">
        <v>275</v>
      </c>
      <c r="AS49" s="585">
        <v>4.833333333333333</v>
      </c>
      <c r="AT49" s="586">
        <v>243</v>
      </c>
      <c r="AU49" s="587">
        <f t="shared" si="78"/>
        <v>518</v>
      </c>
      <c r="AV49" s="588">
        <f t="shared" si="97"/>
        <v>203</v>
      </c>
      <c r="AW49" s="589"/>
      <c r="AX49" s="589"/>
      <c r="AY49" s="590">
        <v>1500</v>
      </c>
      <c r="AZ49" s="591">
        <v>0</v>
      </c>
      <c r="BA49" s="592">
        <v>201</v>
      </c>
      <c r="BB49" s="592">
        <v>0</v>
      </c>
      <c r="BC49" s="593"/>
      <c r="BD49" s="594">
        <v>62692</v>
      </c>
      <c r="BE49" s="595">
        <f t="shared" si="98"/>
        <v>42</v>
      </c>
      <c r="BF49" s="595"/>
      <c r="BG49" s="596">
        <v>0.96</v>
      </c>
      <c r="BH49" s="597">
        <f t="shared" si="79"/>
        <v>1.6799999999999997</v>
      </c>
      <c r="BI49" s="597">
        <f t="shared" si="80"/>
        <v>40.32</v>
      </c>
      <c r="BJ49" s="598"/>
      <c r="BK49" s="599">
        <v>170</v>
      </c>
      <c r="BL49" s="599">
        <v>30</v>
      </c>
      <c r="BM49" s="600"/>
      <c r="BN49" s="601">
        <v>28.7</v>
      </c>
      <c r="BO49" s="602">
        <f t="shared" si="52"/>
        <v>0.8</v>
      </c>
      <c r="BP49" s="603">
        <f t="shared" si="101"/>
        <v>5.7399999999999984</v>
      </c>
      <c r="BQ49" s="603">
        <f t="shared" si="102"/>
        <v>22.96</v>
      </c>
      <c r="BR49" s="604"/>
      <c r="BS49" s="600">
        <v>70</v>
      </c>
      <c r="BT49" s="600">
        <v>40</v>
      </c>
      <c r="BU49" s="605"/>
      <c r="BV49" s="606"/>
      <c r="BW49" s="585">
        <v>8.9</v>
      </c>
      <c r="BX49" s="585"/>
      <c r="BY49" s="585"/>
      <c r="BZ49" s="585"/>
      <c r="CA49" s="607">
        <f t="shared" si="103"/>
        <v>0</v>
      </c>
      <c r="CB49" s="607">
        <f t="shared" si="104"/>
        <v>8.9</v>
      </c>
      <c r="CC49" s="608">
        <f t="shared" si="57"/>
        <v>0.43</v>
      </c>
      <c r="CD49" s="609">
        <f t="shared" si="105"/>
        <v>5.0730000000000004</v>
      </c>
      <c r="CE49" s="610">
        <f t="shared" si="50"/>
        <v>0</v>
      </c>
      <c r="CF49" s="611">
        <f t="shared" si="106"/>
        <v>5.0730000000000004</v>
      </c>
      <c r="CG49" s="1756"/>
      <c r="CH49" s="658"/>
      <c r="CI49" s="658"/>
      <c r="CJ49" s="658">
        <v>0</v>
      </c>
      <c r="CK49" s="660">
        <v>79</v>
      </c>
      <c r="CL49" s="660">
        <v>40</v>
      </c>
      <c r="CM49" s="1124">
        <v>115.6</v>
      </c>
      <c r="CN49" s="649" t="s">
        <v>190</v>
      </c>
      <c r="CO49" s="649"/>
      <c r="CP49" s="649"/>
      <c r="CQ49" s="649"/>
      <c r="CR49" s="649"/>
      <c r="CS49" s="649"/>
      <c r="CT49" s="649"/>
      <c r="CU49" s="949">
        <f t="shared" si="81"/>
        <v>100.6</v>
      </c>
      <c r="CV49" s="613">
        <f t="shared" si="59"/>
        <v>1</v>
      </c>
      <c r="CW49" s="614">
        <f t="shared" si="107"/>
        <v>0</v>
      </c>
      <c r="CX49" s="615">
        <f t="shared" si="108"/>
        <v>100.6</v>
      </c>
      <c r="CY49" s="616"/>
      <c r="CZ49" s="617">
        <v>75</v>
      </c>
      <c r="DA49" s="617">
        <v>14</v>
      </c>
      <c r="DB49" s="617">
        <v>0</v>
      </c>
      <c r="DC49" s="618">
        <v>15</v>
      </c>
      <c r="DD49" s="1827"/>
      <c r="DE49" s="1827"/>
      <c r="DF49" s="1827"/>
      <c r="DG49" s="619">
        <f t="shared" si="62"/>
        <v>0.43</v>
      </c>
      <c r="DH49" s="620">
        <f t="shared" si="82"/>
        <v>15</v>
      </c>
      <c r="DI49" s="613">
        <f t="shared" si="63"/>
        <v>0.56999999999999995</v>
      </c>
      <c r="DJ49" s="621"/>
      <c r="DK49" s="621">
        <f t="shared" si="83"/>
        <v>3.6765000000000012</v>
      </c>
      <c r="DL49" s="621">
        <f t="shared" si="109"/>
        <v>8.5499999999999989</v>
      </c>
      <c r="DM49" s="622"/>
      <c r="DN49" s="623">
        <v>75</v>
      </c>
      <c r="DO49" s="624">
        <v>75</v>
      </c>
      <c r="DP49" s="1444">
        <v>170</v>
      </c>
      <c r="DQ49" s="625"/>
      <c r="DR49" s="625"/>
      <c r="DS49" s="626">
        <f t="shared" si="110"/>
        <v>0</v>
      </c>
      <c r="DT49" s="626">
        <f t="shared" si="111"/>
        <v>0</v>
      </c>
      <c r="DU49" s="627">
        <f t="shared" si="112"/>
        <v>0</v>
      </c>
      <c r="DV49" s="628"/>
      <c r="DW49" s="628"/>
      <c r="DX49" s="629">
        <v>2</v>
      </c>
      <c r="DY49" s="630"/>
      <c r="DZ49" s="631">
        <v>3</v>
      </c>
      <c r="EA49" s="632">
        <v>1</v>
      </c>
      <c r="EB49" s="633">
        <f t="shared" si="99"/>
        <v>101.89697214</v>
      </c>
      <c r="EC49" s="633">
        <f t="shared" si="113"/>
        <v>0</v>
      </c>
      <c r="ED49" s="633">
        <f t="shared" si="114"/>
        <v>0</v>
      </c>
      <c r="EE49" s="634">
        <f t="shared" si="115"/>
        <v>0</v>
      </c>
      <c r="EF49" s="642">
        <f t="shared" si="85"/>
        <v>16.169499999999999</v>
      </c>
      <c r="EG49" s="643">
        <f t="shared" si="116"/>
        <v>0</v>
      </c>
      <c r="EH49" s="644">
        <f>SUM(EE$42:EE49)/SUM(EF$42:EF49)</f>
        <v>0.4835313853404149</v>
      </c>
      <c r="EI49" s="636"/>
      <c r="EJ49" s="166">
        <f t="shared" si="87"/>
        <v>203</v>
      </c>
      <c r="EK49" s="637">
        <f t="shared" si="88"/>
        <v>0</v>
      </c>
      <c r="EL49" s="638">
        <f t="shared" si="89"/>
        <v>172.43</v>
      </c>
      <c r="EM49" s="639">
        <f t="shared" si="100"/>
        <v>0</v>
      </c>
      <c r="EN49" s="640">
        <f>SUM(EK$42:EK49)/SUM(EL$42:EL49)</f>
        <v>0.82213506601480235</v>
      </c>
      <c r="EO49" s="641"/>
    </row>
    <row r="50" spans="1:145" ht="16.5" thickTop="1" thickBot="1" x14ac:dyDescent="0.3">
      <c r="A50" s="806">
        <v>45574</v>
      </c>
      <c r="B50" s="567"/>
      <c r="C50" s="568"/>
      <c r="D50" s="569">
        <f t="shared" si="90"/>
        <v>39550</v>
      </c>
      <c r="E50" s="570">
        <f t="shared" si="91"/>
        <v>0</v>
      </c>
      <c r="F50" s="570"/>
      <c r="G50" s="571">
        <f t="shared" si="72"/>
        <v>0</v>
      </c>
      <c r="H50" s="567"/>
      <c r="I50" s="572">
        <v>0</v>
      </c>
      <c r="J50" s="572">
        <v>0</v>
      </c>
      <c r="K50" s="573">
        <f t="shared" si="73"/>
        <v>0</v>
      </c>
      <c r="L50" s="574" t="e">
        <f t="shared" si="92"/>
        <v>#REF!</v>
      </c>
      <c r="M50" s="574">
        <v>0</v>
      </c>
      <c r="N50" s="573">
        <v>0</v>
      </c>
      <c r="O50" s="573">
        <v>0</v>
      </c>
      <c r="P50" s="575">
        <v>48</v>
      </c>
      <c r="Q50" s="575">
        <v>46</v>
      </c>
      <c r="R50" s="576">
        <f t="shared" si="74"/>
        <v>2</v>
      </c>
      <c r="S50" s="1152">
        <f t="shared" si="93"/>
        <v>555</v>
      </c>
      <c r="T50" s="577">
        <v>0</v>
      </c>
      <c r="U50" s="576">
        <v>0</v>
      </c>
      <c r="V50" s="578"/>
      <c r="W50" s="573">
        <v>44</v>
      </c>
      <c r="X50" s="573">
        <v>40</v>
      </c>
      <c r="Y50" s="573">
        <f t="shared" si="75"/>
        <v>4</v>
      </c>
      <c r="Z50" s="579">
        <f t="shared" si="94"/>
        <v>74</v>
      </c>
      <c r="AA50" s="580">
        <v>0</v>
      </c>
      <c r="AB50" s="581">
        <v>0</v>
      </c>
      <c r="AC50" s="582">
        <v>42</v>
      </c>
      <c r="AD50" s="582">
        <v>42</v>
      </c>
      <c r="AE50" s="573">
        <f t="shared" si="76"/>
        <v>0</v>
      </c>
      <c r="AF50" s="579">
        <f t="shared" si="95"/>
        <v>4</v>
      </c>
      <c r="AG50" s="746">
        <v>0</v>
      </c>
      <c r="AH50" s="581">
        <v>0</v>
      </c>
      <c r="AI50" s="581">
        <v>16</v>
      </c>
      <c r="AJ50" s="581">
        <v>10</v>
      </c>
      <c r="AK50" s="581">
        <f t="shared" si="77"/>
        <v>6</v>
      </c>
      <c r="AL50" s="581">
        <f t="shared" si="96"/>
        <v>1</v>
      </c>
      <c r="AM50" s="581"/>
      <c r="AN50" s="581"/>
      <c r="AO50" s="581">
        <v>0</v>
      </c>
      <c r="AP50" s="581"/>
      <c r="AQ50" s="583">
        <v>3.875</v>
      </c>
      <c r="AR50" s="584">
        <v>191</v>
      </c>
      <c r="AS50" s="585">
        <v>4.25</v>
      </c>
      <c r="AT50" s="586">
        <v>210</v>
      </c>
      <c r="AU50" s="587">
        <f t="shared" si="78"/>
        <v>401</v>
      </c>
      <c r="AV50" s="588">
        <f t="shared" si="97"/>
        <v>-117</v>
      </c>
      <c r="AW50" s="589"/>
      <c r="AX50" s="589"/>
      <c r="AY50" s="590">
        <v>1610</v>
      </c>
      <c r="AZ50" s="591">
        <v>0</v>
      </c>
      <c r="BA50" s="592">
        <v>196</v>
      </c>
      <c r="BB50" s="592">
        <v>178</v>
      </c>
      <c r="BC50" s="593"/>
      <c r="BD50" s="594">
        <v>62735</v>
      </c>
      <c r="BE50" s="595">
        <f t="shared" si="98"/>
        <v>43</v>
      </c>
      <c r="BF50" s="595"/>
      <c r="BG50" s="596">
        <v>0.96</v>
      </c>
      <c r="BH50" s="597">
        <f t="shared" si="79"/>
        <v>1.7199999999999989</v>
      </c>
      <c r="BI50" s="597">
        <f t="shared" si="80"/>
        <v>41.28</v>
      </c>
      <c r="BJ50" s="598"/>
      <c r="BK50" s="599">
        <v>175</v>
      </c>
      <c r="BL50" s="599">
        <v>35</v>
      </c>
      <c r="BM50" s="600"/>
      <c r="BN50" s="601">
        <v>0</v>
      </c>
      <c r="BO50" s="602">
        <f t="shared" si="52"/>
        <v>0.8</v>
      </c>
      <c r="BP50" s="603">
        <f t="shared" si="101"/>
        <v>0</v>
      </c>
      <c r="BQ50" s="603">
        <f t="shared" si="102"/>
        <v>0</v>
      </c>
      <c r="BR50" s="604"/>
      <c r="BS50" s="600">
        <v>50</v>
      </c>
      <c r="BT50" s="600">
        <v>52</v>
      </c>
      <c r="BU50" s="605"/>
      <c r="BV50" s="606"/>
      <c r="BW50" s="585">
        <v>8.5</v>
      </c>
      <c r="BX50" s="585"/>
      <c r="BY50" s="585"/>
      <c r="BZ50" s="585"/>
      <c r="CA50" s="607">
        <f t="shared" si="103"/>
        <v>0</v>
      </c>
      <c r="CB50" s="607">
        <f t="shared" si="104"/>
        <v>8.5</v>
      </c>
      <c r="CC50" s="608">
        <f t="shared" si="57"/>
        <v>0.43</v>
      </c>
      <c r="CD50" s="609">
        <f t="shared" si="105"/>
        <v>4.8450000000000006</v>
      </c>
      <c r="CE50" s="610">
        <f t="shared" si="50"/>
        <v>0</v>
      </c>
      <c r="CF50" s="611">
        <f t="shared" si="106"/>
        <v>4.8450000000000006</v>
      </c>
      <c r="CG50" s="1756"/>
      <c r="CH50" s="658"/>
      <c r="CI50" s="658"/>
      <c r="CJ50" s="658">
        <v>0</v>
      </c>
      <c r="CK50" s="660">
        <v>70</v>
      </c>
      <c r="CL50" s="660">
        <v>35</v>
      </c>
      <c r="CM50" s="1124">
        <v>18.8</v>
      </c>
      <c r="CN50" s="612">
        <v>2</v>
      </c>
      <c r="CO50" s="612"/>
      <c r="CP50" s="612"/>
      <c r="CQ50" s="612"/>
      <c r="CR50" s="612"/>
      <c r="CS50" s="612"/>
      <c r="CT50" s="612"/>
      <c r="CU50" s="949">
        <f t="shared" si="81"/>
        <v>0</v>
      </c>
      <c r="CV50" s="613">
        <f t="shared" si="59"/>
        <v>1</v>
      </c>
      <c r="CW50" s="614">
        <f t="shared" si="107"/>
        <v>0</v>
      </c>
      <c r="CX50" s="615">
        <f t="shared" si="108"/>
        <v>0</v>
      </c>
      <c r="CY50" s="616"/>
      <c r="CZ50" s="617">
        <v>72</v>
      </c>
      <c r="DA50" s="617">
        <v>28</v>
      </c>
      <c r="DB50" s="617">
        <v>28</v>
      </c>
      <c r="DC50" s="618">
        <v>18.8</v>
      </c>
      <c r="DD50" s="1827"/>
      <c r="DE50" s="1827"/>
      <c r="DF50" s="1827"/>
      <c r="DG50" s="619">
        <f t="shared" si="62"/>
        <v>0.43</v>
      </c>
      <c r="DH50" s="620">
        <f t="shared" si="82"/>
        <v>18.8</v>
      </c>
      <c r="DI50" s="613">
        <f t="shared" si="63"/>
        <v>0.56999999999999995</v>
      </c>
      <c r="DJ50" s="621"/>
      <c r="DK50" s="621">
        <f t="shared" si="83"/>
        <v>4.6078800000000015</v>
      </c>
      <c r="DL50" s="621">
        <f t="shared" si="109"/>
        <v>10.715999999999999</v>
      </c>
      <c r="DM50" s="622"/>
      <c r="DN50" s="623">
        <v>68</v>
      </c>
      <c r="DO50" s="624">
        <v>68</v>
      </c>
      <c r="DP50" s="1444">
        <v>175</v>
      </c>
      <c r="DQ50" s="625"/>
      <c r="DR50" s="625"/>
      <c r="DS50" s="626">
        <f t="shared" si="110"/>
        <v>0</v>
      </c>
      <c r="DT50" s="626">
        <f t="shared" si="111"/>
        <v>0</v>
      </c>
      <c r="DU50" s="627">
        <f t="shared" si="112"/>
        <v>0</v>
      </c>
      <c r="DV50" s="628"/>
      <c r="DW50" s="628"/>
      <c r="DX50" s="629">
        <v>3</v>
      </c>
      <c r="DY50" s="630"/>
      <c r="DZ50" s="631">
        <v>3</v>
      </c>
      <c r="EA50" s="632">
        <v>1</v>
      </c>
      <c r="EB50" s="633">
        <f t="shared" si="99"/>
        <v>101.89697214</v>
      </c>
      <c r="EC50" s="633">
        <v>-3</v>
      </c>
      <c r="ED50" s="633">
        <v>0</v>
      </c>
      <c r="EE50" s="634">
        <f t="shared" si="115"/>
        <v>-3</v>
      </c>
      <c r="EF50" s="642">
        <f t="shared" si="85"/>
        <v>11.172880000000001</v>
      </c>
      <c r="EG50" s="643">
        <f t="shared" si="116"/>
        <v>-0.26850731413923712</v>
      </c>
      <c r="EH50" s="644">
        <f>SUM(EE$42:EE50)/SUM(EF$42:EF50)</f>
        <v>0.39955416550065476</v>
      </c>
      <c r="EI50" s="636"/>
      <c r="EJ50" s="166">
        <f t="shared" si="87"/>
        <v>61</v>
      </c>
      <c r="EK50" s="637">
        <f t="shared" si="88"/>
        <v>178</v>
      </c>
      <c r="EL50" s="638">
        <f t="shared" si="89"/>
        <v>51.996000000000002</v>
      </c>
      <c r="EM50" s="639">
        <f t="shared" si="100"/>
        <v>3.4233402569428417</v>
      </c>
      <c r="EN50" s="640">
        <f>SUM(EK$42:EK50)/SUM(EL$42:EL50)</f>
        <v>0.96644232287581133</v>
      </c>
      <c r="EO50" s="641"/>
    </row>
    <row r="51" spans="1:145" ht="16.5" thickTop="1" thickBot="1" x14ac:dyDescent="0.3">
      <c r="A51" s="806">
        <v>45575</v>
      </c>
      <c r="B51" s="567"/>
      <c r="C51" s="568"/>
      <c r="D51" s="569">
        <f t="shared" si="90"/>
        <v>39550</v>
      </c>
      <c r="E51" s="570">
        <f t="shared" si="91"/>
        <v>0</v>
      </c>
      <c r="F51" s="570"/>
      <c r="G51" s="571">
        <f t="shared" si="72"/>
        <v>0</v>
      </c>
      <c r="H51" s="567"/>
      <c r="I51" s="572">
        <v>0</v>
      </c>
      <c r="J51" s="572">
        <v>0</v>
      </c>
      <c r="K51" s="573">
        <f t="shared" si="73"/>
        <v>0</v>
      </c>
      <c r="L51" s="574" t="e">
        <f t="shared" si="92"/>
        <v>#REF!</v>
      </c>
      <c r="M51" s="574">
        <v>0</v>
      </c>
      <c r="N51" s="573">
        <v>0</v>
      </c>
      <c r="O51" s="573">
        <v>0</v>
      </c>
      <c r="P51" s="575">
        <v>48</v>
      </c>
      <c r="Q51" s="575">
        <v>46</v>
      </c>
      <c r="R51" s="576">
        <f t="shared" si="74"/>
        <v>2</v>
      </c>
      <c r="S51" s="1152">
        <f t="shared" si="93"/>
        <v>556</v>
      </c>
      <c r="T51" s="577">
        <v>0</v>
      </c>
      <c r="U51" s="576">
        <v>0</v>
      </c>
      <c r="V51" s="578"/>
      <c r="W51" s="573">
        <v>42</v>
      </c>
      <c r="X51" s="573">
        <v>34</v>
      </c>
      <c r="Y51" s="573">
        <f t="shared" si="75"/>
        <v>8</v>
      </c>
      <c r="Z51" s="579">
        <f t="shared" si="94"/>
        <v>75</v>
      </c>
      <c r="AA51" s="580">
        <v>0</v>
      </c>
      <c r="AB51" s="581">
        <v>0</v>
      </c>
      <c r="AC51" s="582">
        <v>36</v>
      </c>
      <c r="AD51" s="582">
        <v>34</v>
      </c>
      <c r="AE51" s="573">
        <f t="shared" si="76"/>
        <v>2</v>
      </c>
      <c r="AF51" s="579">
        <f t="shared" si="95"/>
        <v>5</v>
      </c>
      <c r="AG51" s="746">
        <v>0</v>
      </c>
      <c r="AH51" s="581">
        <v>0</v>
      </c>
      <c r="AI51" s="581">
        <v>16</v>
      </c>
      <c r="AJ51" s="581">
        <v>8</v>
      </c>
      <c r="AK51" s="581">
        <f t="shared" si="77"/>
        <v>8</v>
      </c>
      <c r="AL51" s="581">
        <f t="shared" si="96"/>
        <v>2</v>
      </c>
      <c r="AM51" s="581"/>
      <c r="AN51" s="581"/>
      <c r="AO51" s="581">
        <v>0</v>
      </c>
      <c r="AP51" s="581"/>
      <c r="AQ51" s="583">
        <v>4.666666666666667</v>
      </c>
      <c r="AR51" s="584">
        <v>240</v>
      </c>
      <c r="AS51" s="585">
        <v>4.916666666666667</v>
      </c>
      <c r="AT51" s="586">
        <v>248</v>
      </c>
      <c r="AU51" s="587">
        <f t="shared" si="78"/>
        <v>488</v>
      </c>
      <c r="AV51" s="588">
        <f t="shared" si="97"/>
        <v>87</v>
      </c>
      <c r="AW51" s="589"/>
      <c r="AX51" s="589"/>
      <c r="AY51" s="590">
        <v>1500</v>
      </c>
      <c r="AZ51" s="591">
        <v>0</v>
      </c>
      <c r="BA51" s="592">
        <v>200</v>
      </c>
      <c r="BB51" s="592">
        <v>2</v>
      </c>
      <c r="BC51" s="593"/>
      <c r="BD51" s="650">
        <v>62773</v>
      </c>
      <c r="BE51" s="651">
        <f t="shared" si="98"/>
        <v>38</v>
      </c>
      <c r="BF51" s="651"/>
      <c r="BG51" s="652">
        <v>0.96</v>
      </c>
      <c r="BH51" s="653">
        <f t="shared" si="79"/>
        <v>1.5200000000000031</v>
      </c>
      <c r="BI51" s="653">
        <f t="shared" si="80"/>
        <v>36.479999999999997</v>
      </c>
      <c r="BJ51" s="654"/>
      <c r="BK51" s="655">
        <v>180</v>
      </c>
      <c r="BL51" s="655">
        <v>46</v>
      </c>
      <c r="BM51" s="617" t="s">
        <v>136</v>
      </c>
      <c r="BN51" s="601">
        <v>0</v>
      </c>
      <c r="BO51" s="602">
        <f t="shared" si="52"/>
        <v>0.8</v>
      </c>
      <c r="BP51" s="603">
        <f t="shared" si="101"/>
        <v>0</v>
      </c>
      <c r="BQ51" s="603">
        <f t="shared" si="102"/>
        <v>0</v>
      </c>
      <c r="BR51" s="604"/>
      <c r="BS51" s="600">
        <v>50</v>
      </c>
      <c r="BT51" s="600">
        <v>60</v>
      </c>
      <c r="BU51" s="605"/>
      <c r="BV51" s="606"/>
      <c r="BW51" s="585">
        <v>8.8000000000000007</v>
      </c>
      <c r="BX51" s="585"/>
      <c r="BY51" s="585"/>
      <c r="BZ51" s="585"/>
      <c r="CA51" s="607">
        <f t="shared" si="103"/>
        <v>0</v>
      </c>
      <c r="CB51" s="607">
        <f t="shared" si="104"/>
        <v>8.8000000000000007</v>
      </c>
      <c r="CC51" s="608">
        <f t="shared" si="57"/>
        <v>0.43</v>
      </c>
      <c r="CD51" s="609">
        <f t="shared" si="105"/>
        <v>5.0160000000000009</v>
      </c>
      <c r="CE51" s="610">
        <f t="shared" si="50"/>
        <v>0</v>
      </c>
      <c r="CF51" s="611">
        <f t="shared" si="106"/>
        <v>5.0160000000000009</v>
      </c>
      <c r="CG51" s="1756"/>
      <c r="CH51" s="658"/>
      <c r="CI51" s="658"/>
      <c r="CJ51" s="658">
        <v>0</v>
      </c>
      <c r="CK51" s="660">
        <v>76</v>
      </c>
      <c r="CL51" s="660">
        <v>45</v>
      </c>
      <c r="CM51" s="1124">
        <v>80.5</v>
      </c>
      <c r="CN51" s="612" t="s">
        <v>190</v>
      </c>
      <c r="CO51" s="612"/>
      <c r="CP51" s="612"/>
      <c r="CQ51" s="612"/>
      <c r="CR51" s="612"/>
      <c r="CS51" s="612"/>
      <c r="CT51" s="612"/>
      <c r="CU51" s="949">
        <f t="shared" si="81"/>
        <v>62.5</v>
      </c>
      <c r="CV51" s="613">
        <f t="shared" si="59"/>
        <v>1</v>
      </c>
      <c r="CW51" s="614">
        <f t="shared" si="107"/>
        <v>0</v>
      </c>
      <c r="CX51" s="615">
        <f t="shared" si="108"/>
        <v>62.5</v>
      </c>
      <c r="CY51" s="616"/>
      <c r="CZ51" s="617">
        <v>74</v>
      </c>
      <c r="DA51" s="617">
        <v>30</v>
      </c>
      <c r="DB51" s="617">
        <v>0</v>
      </c>
      <c r="DC51" s="618">
        <v>18</v>
      </c>
      <c r="DD51" s="1827"/>
      <c r="DE51" s="1827"/>
      <c r="DF51" s="1827"/>
      <c r="DG51" s="619">
        <f t="shared" si="62"/>
        <v>0.43</v>
      </c>
      <c r="DH51" s="620">
        <f t="shared" si="82"/>
        <v>18</v>
      </c>
      <c r="DI51" s="613">
        <f t="shared" si="63"/>
        <v>0.56999999999999995</v>
      </c>
      <c r="DJ51" s="621"/>
      <c r="DK51" s="621">
        <f t="shared" si="83"/>
        <v>4.4118000000000004</v>
      </c>
      <c r="DL51" s="621">
        <f t="shared" si="109"/>
        <v>10.26</v>
      </c>
      <c r="DM51" s="622"/>
      <c r="DN51" s="623">
        <v>66</v>
      </c>
      <c r="DO51" s="624">
        <v>66</v>
      </c>
      <c r="DP51" s="1444">
        <v>180</v>
      </c>
      <c r="DQ51" s="625"/>
      <c r="DR51" s="625"/>
      <c r="DS51" s="626">
        <f t="shared" si="110"/>
        <v>0</v>
      </c>
      <c r="DT51" s="626">
        <f t="shared" si="111"/>
        <v>0</v>
      </c>
      <c r="DU51" s="627">
        <f t="shared" si="112"/>
        <v>0</v>
      </c>
      <c r="DV51" s="628"/>
      <c r="DW51" s="628"/>
      <c r="DX51" s="629">
        <v>3</v>
      </c>
      <c r="DY51" s="630"/>
      <c r="DZ51" s="631">
        <v>3</v>
      </c>
      <c r="EA51" s="632">
        <v>1</v>
      </c>
      <c r="EB51" s="633">
        <f t="shared" si="99"/>
        <v>101.89697214</v>
      </c>
      <c r="EC51" s="633">
        <f t="shared" si="113"/>
        <v>0</v>
      </c>
      <c r="ED51" s="633">
        <f t="shared" si="114"/>
        <v>0</v>
      </c>
      <c r="EE51" s="634">
        <f t="shared" si="115"/>
        <v>0</v>
      </c>
      <c r="EF51" s="642">
        <f t="shared" si="85"/>
        <v>10.947800000000004</v>
      </c>
      <c r="EG51" s="643">
        <f t="shared" si="116"/>
        <v>0</v>
      </c>
      <c r="EH51" s="644">
        <f>SUM(EE$42:EE51)/SUM(EF$42:EF51)</f>
        <v>0.36014801194479901</v>
      </c>
      <c r="EI51" s="636"/>
      <c r="EJ51" s="166">
        <f t="shared" si="87"/>
        <v>89</v>
      </c>
      <c r="EK51" s="637">
        <f t="shared" si="88"/>
        <v>2</v>
      </c>
      <c r="EL51" s="638">
        <f t="shared" si="89"/>
        <v>109.24</v>
      </c>
      <c r="EM51" s="639">
        <f t="shared" si="100"/>
        <v>1.830831197363603E-2</v>
      </c>
      <c r="EN51" s="640">
        <f>SUM(EK$42:EK51)/SUM(EL$42:EL51)</f>
        <v>0.86746960320766908</v>
      </c>
      <c r="EO51" s="641"/>
    </row>
    <row r="52" spans="1:145" ht="16.5" thickTop="1" thickBot="1" x14ac:dyDescent="0.3">
      <c r="A52" s="806">
        <v>45576</v>
      </c>
      <c r="B52" s="567"/>
      <c r="C52" s="568"/>
      <c r="D52" s="569">
        <f t="shared" si="90"/>
        <v>39550</v>
      </c>
      <c r="E52" s="570">
        <f t="shared" si="91"/>
        <v>0</v>
      </c>
      <c r="F52" s="570"/>
      <c r="G52" s="571">
        <f t="shared" si="72"/>
        <v>0</v>
      </c>
      <c r="H52" s="567"/>
      <c r="I52" s="572">
        <v>0</v>
      </c>
      <c r="J52" s="572">
        <v>0</v>
      </c>
      <c r="K52" s="573">
        <f t="shared" si="73"/>
        <v>0</v>
      </c>
      <c r="L52" s="574" t="e">
        <f t="shared" si="92"/>
        <v>#REF!</v>
      </c>
      <c r="M52" s="574">
        <v>0</v>
      </c>
      <c r="N52" s="573">
        <v>0</v>
      </c>
      <c r="O52" s="573">
        <v>0</v>
      </c>
      <c r="P52" s="575">
        <v>46</v>
      </c>
      <c r="Q52" s="575">
        <v>44</v>
      </c>
      <c r="R52" s="576">
        <f t="shared" si="74"/>
        <v>2</v>
      </c>
      <c r="S52" s="1152">
        <f t="shared" si="93"/>
        <v>557</v>
      </c>
      <c r="T52" s="577">
        <v>0</v>
      </c>
      <c r="U52" s="576">
        <v>0</v>
      </c>
      <c r="V52" s="578"/>
      <c r="W52" s="573">
        <v>43</v>
      </c>
      <c r="X52" s="573">
        <v>38</v>
      </c>
      <c r="Y52" s="573">
        <f t="shared" si="75"/>
        <v>5</v>
      </c>
      <c r="Z52" s="579">
        <f t="shared" si="94"/>
        <v>76</v>
      </c>
      <c r="AA52" s="580">
        <v>0</v>
      </c>
      <c r="AB52" s="581">
        <v>0</v>
      </c>
      <c r="AC52" s="582">
        <v>40</v>
      </c>
      <c r="AD52" s="582">
        <v>38</v>
      </c>
      <c r="AE52" s="573">
        <f t="shared" si="76"/>
        <v>2</v>
      </c>
      <c r="AF52" s="579">
        <f t="shared" si="95"/>
        <v>6</v>
      </c>
      <c r="AG52" s="746">
        <v>0</v>
      </c>
      <c r="AH52" s="581">
        <v>0</v>
      </c>
      <c r="AI52" s="581">
        <v>18</v>
      </c>
      <c r="AJ52" s="581">
        <v>10</v>
      </c>
      <c r="AK52" s="581">
        <f t="shared" si="77"/>
        <v>8</v>
      </c>
      <c r="AL52" s="581">
        <f t="shared" si="96"/>
        <v>3</v>
      </c>
      <c r="AM52" s="581"/>
      <c r="AN52" s="581"/>
      <c r="AO52" s="581">
        <v>0</v>
      </c>
      <c r="AP52" s="581"/>
      <c r="AQ52" s="583">
        <v>3.5</v>
      </c>
      <c r="AR52" s="584">
        <v>122</v>
      </c>
      <c r="AS52" s="585">
        <v>3.6666666666666665</v>
      </c>
      <c r="AT52" s="586">
        <v>178</v>
      </c>
      <c r="AU52" s="587">
        <f t="shared" si="78"/>
        <v>300</v>
      </c>
      <c r="AV52" s="588">
        <f t="shared" si="97"/>
        <v>-188</v>
      </c>
      <c r="AW52" s="589"/>
      <c r="AX52" s="589"/>
      <c r="AY52" s="590">
        <v>1800</v>
      </c>
      <c r="AZ52" s="591">
        <v>0</v>
      </c>
      <c r="BA52" s="592">
        <v>210</v>
      </c>
      <c r="BB52" s="592">
        <v>218</v>
      </c>
      <c r="BC52" s="593"/>
      <c r="BD52" s="594">
        <v>62824</v>
      </c>
      <c r="BE52" s="595">
        <f t="shared" si="98"/>
        <v>51</v>
      </c>
      <c r="BF52" s="595"/>
      <c r="BG52" s="596">
        <v>0.96</v>
      </c>
      <c r="BH52" s="597">
        <f t="shared" si="79"/>
        <v>2.0399999999999991</v>
      </c>
      <c r="BI52" s="597">
        <f t="shared" si="80"/>
        <v>48.96</v>
      </c>
      <c r="BJ52" s="598"/>
      <c r="BK52" s="599">
        <v>200</v>
      </c>
      <c r="BL52" s="599">
        <v>32</v>
      </c>
      <c r="BM52" s="600"/>
      <c r="BN52" s="601">
        <v>0</v>
      </c>
      <c r="BO52" s="602">
        <f t="shared" si="52"/>
        <v>0.8</v>
      </c>
      <c r="BP52" s="603">
        <f t="shared" si="101"/>
        <v>0</v>
      </c>
      <c r="BQ52" s="603">
        <f t="shared" si="102"/>
        <v>0</v>
      </c>
      <c r="BR52" s="604"/>
      <c r="BS52" s="600">
        <v>25</v>
      </c>
      <c r="BT52" s="600">
        <v>40</v>
      </c>
      <c r="BU52" s="605"/>
      <c r="BV52" s="606">
        <f t="shared" ref="BV52:BV57" si="117">AVERAGE(BW49:BW52)</f>
        <v>8.85</v>
      </c>
      <c r="BW52" s="585">
        <v>9.1999999999999993</v>
      </c>
      <c r="BX52" s="585"/>
      <c r="BY52" s="585"/>
      <c r="BZ52" s="585"/>
      <c r="CA52" s="607">
        <f t="shared" si="103"/>
        <v>0</v>
      </c>
      <c r="CB52" s="607">
        <f t="shared" si="104"/>
        <v>9.1999999999999993</v>
      </c>
      <c r="CC52" s="608">
        <f t="shared" si="57"/>
        <v>0.43</v>
      </c>
      <c r="CD52" s="609">
        <f t="shared" si="105"/>
        <v>5.2439999999999998</v>
      </c>
      <c r="CE52" s="610">
        <f t="shared" si="50"/>
        <v>0</v>
      </c>
      <c r="CF52" s="611">
        <f t="shared" si="106"/>
        <v>5.2439999999999998</v>
      </c>
      <c r="CG52" s="1756"/>
      <c r="CH52" s="658"/>
      <c r="CI52" s="658"/>
      <c r="CJ52" s="658">
        <v>0</v>
      </c>
      <c r="CK52" s="660">
        <v>76</v>
      </c>
      <c r="CL52" s="660">
        <v>30</v>
      </c>
      <c r="CM52" s="1124">
        <v>152.69999999999999</v>
      </c>
      <c r="CN52" s="645">
        <v>1</v>
      </c>
      <c r="CO52" s="645"/>
      <c r="CP52" s="645"/>
      <c r="CQ52" s="645"/>
      <c r="CR52" s="645"/>
      <c r="CS52" s="645"/>
      <c r="CT52" s="645"/>
      <c r="CU52" s="1133">
        <f t="shared" si="81"/>
        <v>152.69999999999999</v>
      </c>
      <c r="CV52" s="613">
        <f t="shared" si="59"/>
        <v>1</v>
      </c>
      <c r="CW52" s="614">
        <f t="shared" si="107"/>
        <v>0</v>
      </c>
      <c r="CX52" s="615">
        <f t="shared" si="108"/>
        <v>152.69999999999999</v>
      </c>
      <c r="CY52" s="616"/>
      <c r="CZ52" s="617">
        <v>80</v>
      </c>
      <c r="DA52" s="617">
        <v>34</v>
      </c>
      <c r="DB52" s="617">
        <v>0</v>
      </c>
      <c r="DC52" s="618">
        <v>0</v>
      </c>
      <c r="DD52" s="1827"/>
      <c r="DE52" s="1827"/>
      <c r="DF52" s="1827"/>
      <c r="DG52" s="619">
        <f t="shared" si="62"/>
        <v>0.43</v>
      </c>
      <c r="DH52" s="620">
        <f t="shared" si="82"/>
        <v>0</v>
      </c>
      <c r="DI52" s="613">
        <f t="shared" si="63"/>
        <v>0.56999999999999995</v>
      </c>
      <c r="DJ52" s="621"/>
      <c r="DK52" s="621">
        <f t="shared" si="83"/>
        <v>0</v>
      </c>
      <c r="DL52" s="621">
        <f t="shared" si="109"/>
        <v>0</v>
      </c>
      <c r="DM52" s="622"/>
      <c r="DN52" s="623">
        <v>68</v>
      </c>
      <c r="DO52" s="624">
        <v>68</v>
      </c>
      <c r="DP52" s="1444">
        <v>0</v>
      </c>
      <c r="DQ52" s="625"/>
      <c r="DR52" s="625"/>
      <c r="DS52" s="626">
        <f t="shared" si="110"/>
        <v>0</v>
      </c>
      <c r="DT52" s="626">
        <f t="shared" si="111"/>
        <v>0</v>
      </c>
      <c r="DU52" s="627">
        <f t="shared" si="112"/>
        <v>0</v>
      </c>
      <c r="DV52" s="628"/>
      <c r="DW52" s="628"/>
      <c r="DX52" s="629">
        <v>3</v>
      </c>
      <c r="DY52" s="630"/>
      <c r="DZ52" s="631">
        <v>3</v>
      </c>
      <c r="EA52" s="632">
        <v>1</v>
      </c>
      <c r="EB52" s="633">
        <f t="shared" si="99"/>
        <v>101.89697214</v>
      </c>
      <c r="EC52" s="633">
        <f t="shared" si="113"/>
        <v>0</v>
      </c>
      <c r="ED52" s="633">
        <f t="shared" si="114"/>
        <v>0</v>
      </c>
      <c r="EE52" s="634">
        <f t="shared" si="115"/>
        <v>0</v>
      </c>
      <c r="EF52" s="642">
        <f t="shared" si="85"/>
        <v>7.2839999999999989</v>
      </c>
      <c r="EG52" s="643">
        <f t="shared" si="116"/>
        <v>0</v>
      </c>
      <c r="EH52" s="644">
        <f>SUM(EE$42:EE52)/SUM(EF$42:EF52)</f>
        <v>0.33797062280894857</v>
      </c>
      <c r="EI52" s="636"/>
      <c r="EJ52" s="166">
        <f t="shared" si="87"/>
        <v>30</v>
      </c>
      <c r="EK52" s="637">
        <f t="shared" si="88"/>
        <v>218</v>
      </c>
      <c r="EL52" s="638">
        <f t="shared" si="89"/>
        <v>201.66</v>
      </c>
      <c r="EM52" s="639">
        <f t="shared" si="100"/>
        <v>1.0810274719825448</v>
      </c>
      <c r="EN52" s="640">
        <f>SUM(EK$42:EK52)/SUM(EL$42:EL52)</f>
        <v>0.90197347758926794</v>
      </c>
      <c r="EO52" s="641"/>
    </row>
    <row r="53" spans="1:145" ht="16.5" thickTop="1" thickBot="1" x14ac:dyDescent="0.3">
      <c r="A53" s="806">
        <v>45577</v>
      </c>
      <c r="B53" s="567"/>
      <c r="C53" s="568"/>
      <c r="D53" s="569">
        <f t="shared" si="90"/>
        <v>39550</v>
      </c>
      <c r="E53" s="570">
        <f t="shared" si="91"/>
        <v>0</v>
      </c>
      <c r="F53" s="570"/>
      <c r="G53" s="571">
        <f t="shared" si="72"/>
        <v>0</v>
      </c>
      <c r="H53" s="567"/>
      <c r="I53" s="572">
        <v>0</v>
      </c>
      <c r="J53" s="572">
        <v>0</v>
      </c>
      <c r="K53" s="573">
        <f t="shared" si="73"/>
        <v>0</v>
      </c>
      <c r="L53" s="574" t="e">
        <f t="shared" si="92"/>
        <v>#REF!</v>
      </c>
      <c r="M53" s="574">
        <v>0</v>
      </c>
      <c r="N53" s="573">
        <v>0</v>
      </c>
      <c r="O53" s="573">
        <v>0</v>
      </c>
      <c r="P53" s="575">
        <v>46</v>
      </c>
      <c r="Q53" s="575">
        <v>44</v>
      </c>
      <c r="R53" s="576">
        <f t="shared" si="74"/>
        <v>2</v>
      </c>
      <c r="S53" s="1152">
        <f t="shared" si="93"/>
        <v>558</v>
      </c>
      <c r="T53" s="577">
        <v>0</v>
      </c>
      <c r="U53" s="576">
        <v>0</v>
      </c>
      <c r="V53" s="578"/>
      <c r="W53" s="573">
        <v>42</v>
      </c>
      <c r="X53" s="573">
        <v>38</v>
      </c>
      <c r="Y53" s="573">
        <f t="shared" si="75"/>
        <v>4</v>
      </c>
      <c r="Z53" s="579">
        <f t="shared" si="94"/>
        <v>77</v>
      </c>
      <c r="AA53" s="580">
        <v>0</v>
      </c>
      <c r="AB53" s="581">
        <v>0</v>
      </c>
      <c r="AC53" s="582">
        <v>40</v>
      </c>
      <c r="AD53" s="582">
        <v>38</v>
      </c>
      <c r="AE53" s="573">
        <f t="shared" si="76"/>
        <v>2</v>
      </c>
      <c r="AF53" s="579">
        <f t="shared" si="95"/>
        <v>7</v>
      </c>
      <c r="AG53" s="746">
        <v>0</v>
      </c>
      <c r="AH53" s="581">
        <v>0</v>
      </c>
      <c r="AI53" s="581">
        <v>20</v>
      </c>
      <c r="AJ53" s="581">
        <v>14</v>
      </c>
      <c r="AK53" s="581">
        <f t="shared" si="77"/>
        <v>6</v>
      </c>
      <c r="AL53" s="581">
        <f t="shared" si="96"/>
        <v>4</v>
      </c>
      <c r="AM53" s="581"/>
      <c r="AN53" s="581"/>
      <c r="AO53" s="581">
        <v>0</v>
      </c>
      <c r="AP53" s="581"/>
      <c r="AQ53" s="583">
        <v>4.166666666666667</v>
      </c>
      <c r="AR53" s="584">
        <v>211</v>
      </c>
      <c r="AS53" s="585">
        <v>2.3333333333333335</v>
      </c>
      <c r="AT53" s="586">
        <v>110</v>
      </c>
      <c r="AU53" s="587">
        <f t="shared" si="78"/>
        <v>321</v>
      </c>
      <c r="AV53" s="588">
        <f t="shared" si="97"/>
        <v>21</v>
      </c>
      <c r="AW53" s="589"/>
      <c r="AX53" s="589"/>
      <c r="AY53" s="590">
        <v>1800</v>
      </c>
      <c r="AZ53" s="591">
        <v>0</v>
      </c>
      <c r="BA53" s="592">
        <v>211</v>
      </c>
      <c r="BB53" s="592">
        <v>211.6</v>
      </c>
      <c r="BC53" s="593"/>
      <c r="BD53" s="594">
        <v>62877</v>
      </c>
      <c r="BE53" s="595">
        <f t="shared" si="98"/>
        <v>53</v>
      </c>
      <c r="BF53" s="595"/>
      <c r="BG53" s="596">
        <v>0.96</v>
      </c>
      <c r="BH53" s="597">
        <f t="shared" si="79"/>
        <v>2.1200000000000045</v>
      </c>
      <c r="BI53" s="597">
        <f t="shared" si="80"/>
        <v>50.879999999999995</v>
      </c>
      <c r="BJ53" s="598"/>
      <c r="BK53" s="599">
        <v>180</v>
      </c>
      <c r="BL53" s="599">
        <v>30</v>
      </c>
      <c r="BM53" s="600"/>
      <c r="BN53" s="601">
        <v>0</v>
      </c>
      <c r="BO53" s="602">
        <f t="shared" si="52"/>
        <v>0.8</v>
      </c>
      <c r="BP53" s="603">
        <f t="shared" si="101"/>
        <v>0</v>
      </c>
      <c r="BQ53" s="603">
        <f t="shared" si="102"/>
        <v>0</v>
      </c>
      <c r="BR53" s="604"/>
      <c r="BS53" s="600">
        <v>30</v>
      </c>
      <c r="BT53" s="600">
        <v>38</v>
      </c>
      <c r="BU53" s="605"/>
      <c r="BV53" s="606">
        <f t="shared" si="117"/>
        <v>8.9250000000000007</v>
      </c>
      <c r="BW53" s="585">
        <v>9.1999999999999993</v>
      </c>
      <c r="BX53" s="585"/>
      <c r="BY53" s="585"/>
      <c r="BZ53" s="585"/>
      <c r="CA53" s="607">
        <f t="shared" si="103"/>
        <v>0</v>
      </c>
      <c r="CB53" s="607">
        <f t="shared" si="104"/>
        <v>9.1999999999999993</v>
      </c>
      <c r="CC53" s="608">
        <f t="shared" si="57"/>
        <v>0.43</v>
      </c>
      <c r="CD53" s="609">
        <f t="shared" si="105"/>
        <v>5.2439999999999998</v>
      </c>
      <c r="CE53" s="610">
        <f t="shared" si="50"/>
        <v>0</v>
      </c>
      <c r="CF53" s="611">
        <f t="shared" si="106"/>
        <v>5.2439999999999998</v>
      </c>
      <c r="CG53" s="1756"/>
      <c r="CH53" s="658"/>
      <c r="CI53" s="658"/>
      <c r="CJ53" s="658">
        <v>0</v>
      </c>
      <c r="CK53" s="660">
        <v>76</v>
      </c>
      <c r="CL53" s="660">
        <v>30</v>
      </c>
      <c r="CM53" s="1124">
        <v>110.7</v>
      </c>
      <c r="CN53" s="612" t="s">
        <v>190</v>
      </c>
      <c r="CO53" s="612"/>
      <c r="CP53" s="612"/>
      <c r="CQ53" s="612"/>
      <c r="CR53" s="612"/>
      <c r="CS53" s="612"/>
      <c r="CT53" s="612"/>
      <c r="CU53" s="949">
        <f t="shared" si="81"/>
        <v>80.7</v>
      </c>
      <c r="CV53" s="613">
        <f t="shared" si="59"/>
        <v>1</v>
      </c>
      <c r="CW53" s="614">
        <f t="shared" si="107"/>
        <v>0</v>
      </c>
      <c r="CX53" s="615">
        <f t="shared" si="108"/>
        <v>80.7</v>
      </c>
      <c r="CY53" s="616"/>
      <c r="CZ53" s="617">
        <v>70</v>
      </c>
      <c r="DA53" s="617">
        <v>10</v>
      </c>
      <c r="DB53" s="617">
        <v>0</v>
      </c>
      <c r="DC53" s="618">
        <v>30</v>
      </c>
      <c r="DD53" s="1827"/>
      <c r="DE53" s="1827"/>
      <c r="DF53" s="1827"/>
      <c r="DG53" s="619">
        <f t="shared" si="62"/>
        <v>0.43</v>
      </c>
      <c r="DH53" s="620">
        <f t="shared" si="82"/>
        <v>30</v>
      </c>
      <c r="DI53" s="613">
        <f t="shared" si="63"/>
        <v>0.56999999999999995</v>
      </c>
      <c r="DJ53" s="621"/>
      <c r="DK53" s="621">
        <f t="shared" si="83"/>
        <v>7.3530000000000024</v>
      </c>
      <c r="DL53" s="621">
        <f t="shared" si="109"/>
        <v>17.099999999999998</v>
      </c>
      <c r="DM53" s="622"/>
      <c r="DN53" s="623">
        <v>70</v>
      </c>
      <c r="DO53" s="624">
        <v>70</v>
      </c>
      <c r="DP53" s="1444">
        <v>170</v>
      </c>
      <c r="DQ53" s="625"/>
      <c r="DR53" s="625"/>
      <c r="DS53" s="626">
        <f t="shared" si="110"/>
        <v>0</v>
      </c>
      <c r="DT53" s="626">
        <f t="shared" si="111"/>
        <v>0</v>
      </c>
      <c r="DU53" s="627">
        <f t="shared" si="112"/>
        <v>0</v>
      </c>
      <c r="DV53" s="628"/>
      <c r="DW53" s="628"/>
      <c r="DX53" s="629">
        <v>3</v>
      </c>
      <c r="DY53" s="630"/>
      <c r="DZ53" s="631">
        <v>4</v>
      </c>
      <c r="EA53" s="632">
        <v>3</v>
      </c>
      <c r="EB53" s="633">
        <f t="shared" si="99"/>
        <v>140.45258322000001</v>
      </c>
      <c r="EC53" s="633">
        <f t="shared" si="113"/>
        <v>38.555611080000006</v>
      </c>
      <c r="ED53" s="633">
        <f t="shared" si="114"/>
        <v>0</v>
      </c>
      <c r="EE53" s="634">
        <f t="shared" si="115"/>
        <v>38.555611080000006</v>
      </c>
      <c r="EF53" s="642">
        <f t="shared" si="85"/>
        <v>14.717000000000006</v>
      </c>
      <c r="EG53" s="643">
        <f t="shared" si="116"/>
        <v>2.619800983896174</v>
      </c>
      <c r="EH53" s="644">
        <f>SUM(EE$42:EE53)/SUM(EF$42:EF53)</f>
        <v>0.59045517243868184</v>
      </c>
      <c r="EI53" s="636"/>
      <c r="EJ53" s="166">
        <f t="shared" si="87"/>
        <v>232.6</v>
      </c>
      <c r="EK53" s="637">
        <f t="shared" si="88"/>
        <v>211.6</v>
      </c>
      <c r="EL53" s="638">
        <f t="shared" si="89"/>
        <v>148.67999999999998</v>
      </c>
      <c r="EM53" s="639">
        <f t="shared" si="100"/>
        <v>1.4231907452246437</v>
      </c>
      <c r="EN53" s="640">
        <f>SUM(EK$42:EK53)/SUM(EL$42:EL53)</f>
        <v>0.95745229204371018</v>
      </c>
      <c r="EO53" s="641"/>
    </row>
    <row r="54" spans="1:145" ht="16.5" thickTop="1" thickBot="1" x14ac:dyDescent="0.3">
      <c r="A54" s="806">
        <v>45578</v>
      </c>
      <c r="B54" s="567"/>
      <c r="C54" s="568"/>
      <c r="D54" s="569">
        <f t="shared" si="90"/>
        <v>39550</v>
      </c>
      <c r="E54" s="570">
        <f t="shared" si="91"/>
        <v>0</v>
      </c>
      <c r="F54" s="570"/>
      <c r="G54" s="571">
        <f t="shared" si="72"/>
        <v>0</v>
      </c>
      <c r="H54" s="567"/>
      <c r="I54" s="572">
        <v>0</v>
      </c>
      <c r="J54" s="572">
        <v>0</v>
      </c>
      <c r="K54" s="573">
        <f t="shared" si="73"/>
        <v>0</v>
      </c>
      <c r="L54" s="574" t="e">
        <f t="shared" si="92"/>
        <v>#REF!</v>
      </c>
      <c r="M54" s="574">
        <v>0</v>
      </c>
      <c r="N54" s="573">
        <v>0</v>
      </c>
      <c r="O54" s="573">
        <v>0</v>
      </c>
      <c r="P54" s="575">
        <v>0</v>
      </c>
      <c r="Q54" s="575">
        <v>0</v>
      </c>
      <c r="R54" s="576">
        <f t="shared" si="74"/>
        <v>0</v>
      </c>
      <c r="S54" s="1152">
        <f t="shared" si="93"/>
        <v>558</v>
      </c>
      <c r="T54" s="577">
        <v>0</v>
      </c>
      <c r="U54" s="576">
        <v>0</v>
      </c>
      <c r="V54" s="578"/>
      <c r="W54" s="573">
        <v>0</v>
      </c>
      <c r="X54" s="573">
        <v>0</v>
      </c>
      <c r="Y54" s="573" t="str">
        <f t="shared" si="75"/>
        <v xml:space="preserve"> </v>
      </c>
      <c r="Z54" s="579">
        <f t="shared" si="94"/>
        <v>77</v>
      </c>
      <c r="AA54" s="580">
        <v>0</v>
      </c>
      <c r="AB54" s="581">
        <v>0</v>
      </c>
      <c r="AC54" s="582">
        <v>0</v>
      </c>
      <c r="AD54" s="582">
        <v>0</v>
      </c>
      <c r="AE54" s="573" t="str">
        <f t="shared" si="76"/>
        <v xml:space="preserve"> </v>
      </c>
      <c r="AF54" s="579">
        <f t="shared" si="95"/>
        <v>7</v>
      </c>
      <c r="AG54" s="746">
        <v>0</v>
      </c>
      <c r="AH54" s="581">
        <v>0</v>
      </c>
      <c r="AI54" s="581">
        <v>20</v>
      </c>
      <c r="AJ54" s="581">
        <v>8</v>
      </c>
      <c r="AK54" s="581">
        <f t="shared" si="77"/>
        <v>12</v>
      </c>
      <c r="AL54" s="581">
        <f t="shared" si="96"/>
        <v>5</v>
      </c>
      <c r="AM54" s="581"/>
      <c r="AN54" s="581"/>
      <c r="AO54" s="581">
        <v>0</v>
      </c>
      <c r="AP54" s="581"/>
      <c r="AQ54" s="583">
        <v>3.6666666666666665</v>
      </c>
      <c r="AR54" s="584">
        <v>182</v>
      </c>
      <c r="AS54" s="585">
        <v>2.3333333333333335</v>
      </c>
      <c r="AT54" s="586">
        <v>160</v>
      </c>
      <c r="AU54" s="587">
        <f t="shared" si="78"/>
        <v>342</v>
      </c>
      <c r="AV54" s="588">
        <f t="shared" si="97"/>
        <v>21</v>
      </c>
      <c r="AW54" s="589"/>
      <c r="AX54" s="589"/>
      <c r="AY54" s="590">
        <v>1700</v>
      </c>
      <c r="AZ54" s="591">
        <v>0</v>
      </c>
      <c r="BA54" s="592">
        <v>0</v>
      </c>
      <c r="BB54" s="592">
        <v>125</v>
      </c>
      <c r="BC54" s="593"/>
      <c r="BD54" s="594">
        <v>62935</v>
      </c>
      <c r="BE54" s="595">
        <f t="shared" si="98"/>
        <v>58</v>
      </c>
      <c r="BF54" s="595"/>
      <c r="BG54" s="596">
        <v>0.96</v>
      </c>
      <c r="BH54" s="597">
        <f t="shared" si="79"/>
        <v>2.3200000000000003</v>
      </c>
      <c r="BI54" s="597">
        <f t="shared" si="80"/>
        <v>55.68</v>
      </c>
      <c r="BJ54" s="598"/>
      <c r="BK54" s="599">
        <v>165</v>
      </c>
      <c r="BL54" s="599">
        <v>34</v>
      </c>
      <c r="BM54" s="600"/>
      <c r="BN54" s="601">
        <v>0</v>
      </c>
      <c r="BO54" s="602">
        <f t="shared" si="52"/>
        <v>0.8</v>
      </c>
      <c r="BP54" s="603">
        <f t="shared" si="101"/>
        <v>0</v>
      </c>
      <c r="BQ54" s="603">
        <f t="shared" si="102"/>
        <v>0</v>
      </c>
      <c r="BR54" s="604"/>
      <c r="BS54" s="600">
        <v>20</v>
      </c>
      <c r="BT54" s="600">
        <v>40</v>
      </c>
      <c r="BU54" s="605"/>
      <c r="BV54" s="606">
        <f t="shared" si="117"/>
        <v>7.875</v>
      </c>
      <c r="BW54" s="585">
        <v>4.3</v>
      </c>
      <c r="BX54" s="585"/>
      <c r="BY54" s="585"/>
      <c r="BZ54" s="585"/>
      <c r="CA54" s="607">
        <f t="shared" si="103"/>
        <v>0</v>
      </c>
      <c r="CB54" s="607">
        <f t="shared" si="104"/>
        <v>4.3</v>
      </c>
      <c r="CC54" s="608">
        <f t="shared" si="57"/>
        <v>0.43</v>
      </c>
      <c r="CD54" s="609">
        <f t="shared" si="105"/>
        <v>2.4510000000000001</v>
      </c>
      <c r="CE54" s="610">
        <f t="shared" si="50"/>
        <v>0</v>
      </c>
      <c r="CF54" s="611">
        <f t="shared" si="106"/>
        <v>2.4510000000000001</v>
      </c>
      <c r="CG54" s="1756"/>
      <c r="CH54" s="658"/>
      <c r="CI54" s="658"/>
      <c r="CJ54" s="658">
        <v>0</v>
      </c>
      <c r="CK54" s="660">
        <v>70</v>
      </c>
      <c r="CL54" s="660">
        <v>35</v>
      </c>
      <c r="CM54" s="1124">
        <v>123</v>
      </c>
      <c r="CN54" s="645">
        <v>1</v>
      </c>
      <c r="CO54" s="645"/>
      <c r="CP54" s="645"/>
      <c r="CQ54" s="645"/>
      <c r="CR54" s="645"/>
      <c r="CS54" s="645"/>
      <c r="CT54" s="645"/>
      <c r="CU54" s="1133">
        <f t="shared" si="81"/>
        <v>123</v>
      </c>
      <c r="CV54" s="613">
        <f t="shared" si="59"/>
        <v>1</v>
      </c>
      <c r="CW54" s="614">
        <f t="shared" si="107"/>
        <v>0</v>
      </c>
      <c r="CX54" s="615">
        <f t="shared" si="108"/>
        <v>123</v>
      </c>
      <c r="CY54" s="616"/>
      <c r="CZ54" s="617">
        <v>80</v>
      </c>
      <c r="DA54" s="617">
        <v>30</v>
      </c>
      <c r="DB54" s="617">
        <v>0</v>
      </c>
      <c r="DC54" s="618">
        <v>0</v>
      </c>
      <c r="DD54" s="1827"/>
      <c r="DE54" s="1827"/>
      <c r="DF54" s="1827"/>
      <c r="DG54" s="619">
        <f t="shared" si="62"/>
        <v>0.43</v>
      </c>
      <c r="DH54" s="620">
        <f t="shared" si="82"/>
        <v>0</v>
      </c>
      <c r="DI54" s="613">
        <f t="shared" si="63"/>
        <v>0.56999999999999995</v>
      </c>
      <c r="DJ54" s="621"/>
      <c r="DK54" s="621">
        <f t="shared" si="83"/>
        <v>0</v>
      </c>
      <c r="DL54" s="621">
        <f t="shared" si="109"/>
        <v>0</v>
      </c>
      <c r="DM54" s="656">
        <v>16</v>
      </c>
      <c r="DN54" s="623">
        <v>70</v>
      </c>
      <c r="DO54" s="624">
        <v>70</v>
      </c>
      <c r="DP54" s="1444">
        <v>0</v>
      </c>
      <c r="DQ54" s="625"/>
      <c r="DR54" s="625"/>
      <c r="DS54" s="626">
        <f t="shared" si="110"/>
        <v>0</v>
      </c>
      <c r="DT54" s="626">
        <f t="shared" si="111"/>
        <v>0</v>
      </c>
      <c r="DU54" s="627">
        <f t="shared" si="112"/>
        <v>0</v>
      </c>
      <c r="DV54" s="628"/>
      <c r="DW54" s="628"/>
      <c r="DX54" s="629">
        <v>3</v>
      </c>
      <c r="DY54" s="630"/>
      <c r="DZ54" s="631">
        <v>4</v>
      </c>
      <c r="EA54" s="632">
        <v>3</v>
      </c>
      <c r="EB54" s="633">
        <f t="shared" si="99"/>
        <v>140.45258322000001</v>
      </c>
      <c r="EC54" s="633">
        <f t="shared" si="113"/>
        <v>0</v>
      </c>
      <c r="ED54" s="633">
        <f t="shared" si="114"/>
        <v>0</v>
      </c>
      <c r="EE54" s="634">
        <f t="shared" si="115"/>
        <v>0</v>
      </c>
      <c r="EF54" s="642">
        <f t="shared" si="85"/>
        <v>4.7710000000000008</v>
      </c>
      <c r="EG54" s="643">
        <f t="shared" ref="EG54:EG77" si="118">EE54/EF54</f>
        <v>0</v>
      </c>
      <c r="EH54" s="644">
        <f>SUM(EE$42:EE54)/SUM(EF$42:EF54)</f>
        <v>0.57000848763456247</v>
      </c>
      <c r="EI54" s="636"/>
      <c r="EJ54" s="166">
        <f t="shared" si="87"/>
        <v>146</v>
      </c>
      <c r="EK54" s="637">
        <f t="shared" si="88"/>
        <v>125</v>
      </c>
      <c r="EL54" s="638">
        <f t="shared" si="89"/>
        <v>178.68</v>
      </c>
      <c r="EM54" s="639">
        <f t="shared" si="100"/>
        <v>0.69957465860756662</v>
      </c>
      <c r="EN54" s="640">
        <f>SUM(EK$42:EK54)/SUM(EL$42:EL54)</f>
        <v>0.92820619582713415</v>
      </c>
      <c r="EO54" s="641"/>
    </row>
    <row r="55" spans="1:145" ht="16.5" thickTop="1" thickBot="1" x14ac:dyDescent="0.3">
      <c r="A55" s="806">
        <v>45579</v>
      </c>
      <c r="B55" s="567"/>
      <c r="C55" s="568"/>
      <c r="D55" s="569">
        <f t="shared" si="90"/>
        <v>39550</v>
      </c>
      <c r="E55" s="570">
        <f t="shared" si="91"/>
        <v>0</v>
      </c>
      <c r="F55" s="570"/>
      <c r="G55" s="571">
        <f t="shared" si="72"/>
        <v>0</v>
      </c>
      <c r="H55" s="567"/>
      <c r="I55" s="572">
        <v>0</v>
      </c>
      <c r="J55" s="572">
        <v>0</v>
      </c>
      <c r="K55" s="573">
        <f t="shared" si="73"/>
        <v>0</v>
      </c>
      <c r="L55" s="574" t="e">
        <f t="shared" si="92"/>
        <v>#REF!</v>
      </c>
      <c r="M55" s="574">
        <v>0</v>
      </c>
      <c r="N55" s="573">
        <v>0</v>
      </c>
      <c r="O55" s="573">
        <v>0</v>
      </c>
      <c r="P55" s="575">
        <v>48</v>
      </c>
      <c r="Q55" s="575">
        <v>45</v>
      </c>
      <c r="R55" s="576">
        <f t="shared" si="74"/>
        <v>3</v>
      </c>
      <c r="S55" s="1152">
        <f t="shared" si="93"/>
        <v>559</v>
      </c>
      <c r="T55" s="577">
        <v>0</v>
      </c>
      <c r="U55" s="576">
        <v>0</v>
      </c>
      <c r="V55" s="578"/>
      <c r="W55" s="573">
        <v>45</v>
      </c>
      <c r="X55" s="573">
        <v>40</v>
      </c>
      <c r="Y55" s="573">
        <f t="shared" si="75"/>
        <v>5</v>
      </c>
      <c r="Z55" s="579">
        <f t="shared" si="94"/>
        <v>78</v>
      </c>
      <c r="AA55" s="580">
        <v>0</v>
      </c>
      <c r="AB55" s="581">
        <v>0</v>
      </c>
      <c r="AC55" s="582">
        <v>40</v>
      </c>
      <c r="AD55" s="582">
        <v>40</v>
      </c>
      <c r="AE55" s="573">
        <f t="shared" si="76"/>
        <v>0</v>
      </c>
      <c r="AF55" s="579">
        <f t="shared" si="95"/>
        <v>8</v>
      </c>
      <c r="AG55" s="746">
        <v>0</v>
      </c>
      <c r="AH55" s="581">
        <v>0</v>
      </c>
      <c r="AI55" s="581">
        <v>0</v>
      </c>
      <c r="AJ55" s="581">
        <v>0</v>
      </c>
      <c r="AK55" s="581" t="str">
        <f t="shared" si="77"/>
        <v xml:space="preserve"> </v>
      </c>
      <c r="AL55" s="581">
        <f t="shared" si="96"/>
        <v>5</v>
      </c>
      <c r="AM55" s="581"/>
      <c r="AN55" s="581"/>
      <c r="AO55" s="581">
        <v>0</v>
      </c>
      <c r="AP55" s="581"/>
      <c r="AQ55" s="583">
        <v>3.375</v>
      </c>
      <c r="AR55" s="584">
        <v>163</v>
      </c>
      <c r="AS55" s="585">
        <v>3.0833333333333335</v>
      </c>
      <c r="AT55" s="586">
        <v>147</v>
      </c>
      <c r="AU55" s="587">
        <f t="shared" si="78"/>
        <v>310</v>
      </c>
      <c r="AV55" s="588">
        <f t="shared" si="97"/>
        <v>-32</v>
      </c>
      <c r="AW55" s="589"/>
      <c r="AX55" s="589"/>
      <c r="AY55" s="590">
        <v>1800</v>
      </c>
      <c r="AZ55" s="591">
        <v>0</v>
      </c>
      <c r="BA55" s="592">
        <v>214</v>
      </c>
      <c r="BB55" s="592">
        <v>312</v>
      </c>
      <c r="BC55" s="593"/>
      <c r="BD55" s="594">
        <v>62975</v>
      </c>
      <c r="BE55" s="595">
        <f t="shared" si="98"/>
        <v>40</v>
      </c>
      <c r="BF55" s="595"/>
      <c r="BG55" s="596">
        <v>0.96</v>
      </c>
      <c r="BH55" s="597">
        <f t="shared" si="79"/>
        <v>1.6000000000000014</v>
      </c>
      <c r="BI55" s="597">
        <f t="shared" si="80"/>
        <v>38.4</v>
      </c>
      <c r="BJ55" s="598"/>
      <c r="BK55" s="599">
        <v>175</v>
      </c>
      <c r="BL55" s="599">
        <v>35</v>
      </c>
      <c r="BM55" s="600"/>
      <c r="BN55" s="601">
        <v>0</v>
      </c>
      <c r="BO55" s="602">
        <f t="shared" si="52"/>
        <v>0.8</v>
      </c>
      <c r="BP55" s="603">
        <f t="shared" si="101"/>
        <v>0</v>
      </c>
      <c r="BQ55" s="603">
        <f t="shared" si="102"/>
        <v>0</v>
      </c>
      <c r="BR55" s="604"/>
      <c r="BS55" s="600">
        <v>20</v>
      </c>
      <c r="BT55" s="600">
        <v>40</v>
      </c>
      <c r="BU55" s="605"/>
      <c r="BV55" s="606">
        <f t="shared" si="117"/>
        <v>5.6749999999999998</v>
      </c>
      <c r="BW55" s="585">
        <v>0</v>
      </c>
      <c r="BX55" s="585"/>
      <c r="BY55" s="585"/>
      <c r="BZ55" s="585"/>
      <c r="CA55" s="607">
        <f t="shared" si="103"/>
        <v>0</v>
      </c>
      <c r="CB55" s="607">
        <f t="shared" si="104"/>
        <v>0</v>
      </c>
      <c r="CC55" s="608">
        <f t="shared" si="57"/>
        <v>0.43</v>
      </c>
      <c r="CD55" s="609">
        <f t="shared" si="105"/>
        <v>0</v>
      </c>
      <c r="CE55" s="610">
        <f t="shared" si="50"/>
        <v>0</v>
      </c>
      <c r="CF55" s="611">
        <f t="shared" si="106"/>
        <v>0</v>
      </c>
      <c r="CG55" s="1756"/>
      <c r="CH55" s="658"/>
      <c r="CI55" s="658"/>
      <c r="CJ55" s="658">
        <v>0</v>
      </c>
      <c r="CK55" s="660">
        <v>70</v>
      </c>
      <c r="CL55" s="660">
        <v>35</v>
      </c>
      <c r="CM55" s="1124">
        <v>117</v>
      </c>
      <c r="CN55" s="645">
        <v>1</v>
      </c>
      <c r="CO55" s="645"/>
      <c r="CP55" s="645"/>
      <c r="CQ55" s="645"/>
      <c r="CR55" s="645"/>
      <c r="CS55" s="645"/>
      <c r="CT55" s="645"/>
      <c r="CU55" s="1133">
        <f t="shared" si="81"/>
        <v>117</v>
      </c>
      <c r="CV55" s="613">
        <f t="shared" si="59"/>
        <v>1</v>
      </c>
      <c r="CW55" s="614">
        <f t="shared" si="107"/>
        <v>0</v>
      </c>
      <c r="CX55" s="615">
        <f t="shared" si="108"/>
        <v>117</v>
      </c>
      <c r="CY55" s="616"/>
      <c r="CZ55" s="617">
        <v>80</v>
      </c>
      <c r="DA55" s="617">
        <v>25</v>
      </c>
      <c r="DB55" s="617">
        <v>28</v>
      </c>
      <c r="DC55" s="618">
        <v>0</v>
      </c>
      <c r="DD55" s="1827"/>
      <c r="DE55" s="1827"/>
      <c r="DF55" s="1827"/>
      <c r="DG55" s="619">
        <f t="shared" si="62"/>
        <v>0.43</v>
      </c>
      <c r="DH55" s="620">
        <f t="shared" si="82"/>
        <v>0</v>
      </c>
      <c r="DI55" s="613">
        <f t="shared" si="63"/>
        <v>0.56999999999999995</v>
      </c>
      <c r="DJ55" s="621"/>
      <c r="DK55" s="621">
        <f t="shared" si="83"/>
        <v>0</v>
      </c>
      <c r="DL55" s="621">
        <f t="shared" si="109"/>
        <v>0</v>
      </c>
      <c r="DM55" s="656">
        <v>16</v>
      </c>
      <c r="DN55" s="623">
        <v>85</v>
      </c>
      <c r="DO55" s="624">
        <v>85</v>
      </c>
      <c r="DP55" s="1444">
        <v>0</v>
      </c>
      <c r="DQ55" s="625"/>
      <c r="DR55" s="625"/>
      <c r="DS55" s="626">
        <f t="shared" si="110"/>
        <v>0</v>
      </c>
      <c r="DT55" s="626">
        <f t="shared" si="111"/>
        <v>0</v>
      </c>
      <c r="DU55" s="627">
        <f t="shared" si="112"/>
        <v>0</v>
      </c>
      <c r="DV55" s="628"/>
      <c r="DW55" s="628"/>
      <c r="DX55" s="629">
        <v>3</v>
      </c>
      <c r="DY55" s="630"/>
      <c r="DZ55" s="631">
        <v>4</v>
      </c>
      <c r="EA55" s="632">
        <v>11</v>
      </c>
      <c r="EB55" s="633">
        <f t="shared" si="99"/>
        <v>162.48436097999999</v>
      </c>
      <c r="EC55" s="633">
        <f t="shared" si="113"/>
        <v>22.031777759999983</v>
      </c>
      <c r="ED55" s="633">
        <f t="shared" si="114"/>
        <v>0</v>
      </c>
      <c r="EE55" s="634">
        <f t="shared" si="115"/>
        <v>22.031777759999983</v>
      </c>
      <c r="EF55" s="642">
        <f t="shared" si="85"/>
        <v>1.6000000000000014</v>
      </c>
      <c r="EG55" s="643">
        <f t="shared" si="118"/>
        <v>13.769861099999977</v>
      </c>
      <c r="EH55" s="644">
        <f>SUM(EE$42:EE55)/SUM(EF$42:EF55)</f>
        <v>0.72153938420944297</v>
      </c>
      <c r="EI55" s="636"/>
      <c r="EJ55" s="166">
        <f t="shared" si="87"/>
        <v>280</v>
      </c>
      <c r="EK55" s="637">
        <f t="shared" si="88"/>
        <v>312</v>
      </c>
      <c r="EL55" s="638">
        <f t="shared" si="89"/>
        <v>155.4</v>
      </c>
      <c r="EM55" s="639">
        <f t="shared" si="100"/>
        <v>2.0077220077220077</v>
      </c>
      <c r="EN55" s="640">
        <f>SUM(EK$42:EK55)/SUM(EL$42:EL55)</f>
        <v>1.0251243275221384</v>
      </c>
      <c r="EO55" s="641"/>
    </row>
    <row r="56" spans="1:145" ht="16.5" thickTop="1" thickBot="1" x14ac:dyDescent="0.3">
      <c r="A56" s="806">
        <v>45580</v>
      </c>
      <c r="B56" s="567"/>
      <c r="C56" s="568"/>
      <c r="D56" s="569">
        <f t="shared" si="90"/>
        <v>39550</v>
      </c>
      <c r="E56" s="570">
        <f t="shared" si="91"/>
        <v>0</v>
      </c>
      <c r="F56" s="570"/>
      <c r="G56" s="571">
        <f t="shared" si="72"/>
        <v>0</v>
      </c>
      <c r="H56" s="567"/>
      <c r="I56" s="572">
        <v>0</v>
      </c>
      <c r="J56" s="572">
        <v>0</v>
      </c>
      <c r="K56" s="573">
        <f t="shared" si="73"/>
        <v>0</v>
      </c>
      <c r="L56" s="574" t="e">
        <f t="shared" si="92"/>
        <v>#REF!</v>
      </c>
      <c r="M56" s="574">
        <v>0</v>
      </c>
      <c r="N56" s="573">
        <v>0</v>
      </c>
      <c r="O56" s="573">
        <v>0</v>
      </c>
      <c r="P56" s="575">
        <v>42</v>
      </c>
      <c r="Q56" s="575">
        <v>38</v>
      </c>
      <c r="R56" s="576">
        <f t="shared" si="74"/>
        <v>4</v>
      </c>
      <c r="S56" s="1152">
        <f t="shared" si="93"/>
        <v>560</v>
      </c>
      <c r="T56" s="577">
        <v>0</v>
      </c>
      <c r="U56" s="576">
        <v>0</v>
      </c>
      <c r="V56" s="578"/>
      <c r="W56" s="573">
        <v>42</v>
      </c>
      <c r="X56" s="573">
        <v>38</v>
      </c>
      <c r="Y56" s="573">
        <f t="shared" si="75"/>
        <v>4</v>
      </c>
      <c r="Z56" s="579">
        <f t="shared" si="94"/>
        <v>79</v>
      </c>
      <c r="AA56" s="580">
        <v>0</v>
      </c>
      <c r="AB56" s="581">
        <v>0</v>
      </c>
      <c r="AC56" s="582">
        <v>0</v>
      </c>
      <c r="AD56" s="582">
        <v>0</v>
      </c>
      <c r="AE56" s="573" t="str">
        <f t="shared" si="76"/>
        <v xml:space="preserve"> </v>
      </c>
      <c r="AF56" s="579">
        <f t="shared" si="95"/>
        <v>8</v>
      </c>
      <c r="AG56" s="746">
        <v>0</v>
      </c>
      <c r="AH56" s="581">
        <v>0</v>
      </c>
      <c r="AI56" s="581">
        <v>0</v>
      </c>
      <c r="AJ56" s="581">
        <v>0</v>
      </c>
      <c r="AK56" s="581" t="str">
        <f t="shared" si="77"/>
        <v xml:space="preserve"> </v>
      </c>
      <c r="AL56" s="581">
        <f t="shared" si="96"/>
        <v>5</v>
      </c>
      <c r="AM56" s="581"/>
      <c r="AN56" s="581"/>
      <c r="AO56" s="581">
        <v>0</v>
      </c>
      <c r="AP56" s="581"/>
      <c r="AQ56" s="583">
        <v>3.9166666666666665</v>
      </c>
      <c r="AR56" s="584">
        <v>195</v>
      </c>
      <c r="AS56" s="585">
        <v>3.4166666666666665</v>
      </c>
      <c r="AT56" s="586">
        <v>165</v>
      </c>
      <c r="AU56" s="587">
        <f t="shared" si="78"/>
        <v>360</v>
      </c>
      <c r="AV56" s="588">
        <f t="shared" si="97"/>
        <v>50</v>
      </c>
      <c r="AW56" s="589"/>
      <c r="AX56" s="589"/>
      <c r="AY56" s="590">
        <v>1820</v>
      </c>
      <c r="AZ56" s="591">
        <v>0</v>
      </c>
      <c r="BA56" s="592">
        <v>209</v>
      </c>
      <c r="BB56" s="592">
        <v>121</v>
      </c>
      <c r="BC56" s="593"/>
      <c r="BD56" s="594">
        <v>63020</v>
      </c>
      <c r="BE56" s="595">
        <f t="shared" si="98"/>
        <v>45</v>
      </c>
      <c r="BF56" s="595"/>
      <c r="BG56" s="596">
        <v>0.96</v>
      </c>
      <c r="BH56" s="597">
        <f t="shared" si="79"/>
        <v>1.8000000000000043</v>
      </c>
      <c r="BI56" s="597">
        <f t="shared" si="80"/>
        <v>43.199999999999996</v>
      </c>
      <c r="BJ56" s="598"/>
      <c r="BK56" s="599">
        <v>170</v>
      </c>
      <c r="BL56" s="599">
        <v>35</v>
      </c>
      <c r="BM56" s="600"/>
      <c r="BN56" s="601">
        <v>0</v>
      </c>
      <c r="BO56" s="602">
        <f t="shared" si="52"/>
        <v>0.8</v>
      </c>
      <c r="BP56" s="603">
        <f t="shared" si="101"/>
        <v>0</v>
      </c>
      <c r="BQ56" s="603">
        <f t="shared" si="102"/>
        <v>0</v>
      </c>
      <c r="BR56" s="604"/>
      <c r="BS56" s="600">
        <v>0</v>
      </c>
      <c r="BT56" s="600">
        <v>85</v>
      </c>
      <c r="BU56" s="605"/>
      <c r="BV56" s="606">
        <f t="shared" si="117"/>
        <v>6.8</v>
      </c>
      <c r="BW56" s="585">
        <v>13.7</v>
      </c>
      <c r="BX56" s="585"/>
      <c r="BY56" s="585"/>
      <c r="BZ56" s="585"/>
      <c r="CA56" s="607">
        <f t="shared" si="103"/>
        <v>0</v>
      </c>
      <c r="CB56" s="607">
        <f t="shared" si="104"/>
        <v>13.7</v>
      </c>
      <c r="CC56" s="608">
        <f t="shared" si="57"/>
        <v>0.43</v>
      </c>
      <c r="CD56" s="609">
        <f t="shared" si="105"/>
        <v>7.8090000000000002</v>
      </c>
      <c r="CE56" s="610">
        <f t="shared" si="50"/>
        <v>0</v>
      </c>
      <c r="CF56" s="611">
        <f t="shared" si="106"/>
        <v>7.8090000000000002</v>
      </c>
      <c r="CG56" s="1756"/>
      <c r="CH56" s="658"/>
      <c r="CI56" s="658"/>
      <c r="CJ56" s="658">
        <v>0</v>
      </c>
      <c r="CK56" s="660">
        <v>85</v>
      </c>
      <c r="CL56" s="660">
        <v>35</v>
      </c>
      <c r="CM56" s="1124">
        <v>123</v>
      </c>
      <c r="CN56" s="645">
        <v>1</v>
      </c>
      <c r="CO56" s="645"/>
      <c r="CP56" s="645"/>
      <c r="CQ56" s="645"/>
      <c r="CR56" s="645"/>
      <c r="CS56" s="645"/>
      <c r="CT56" s="645"/>
      <c r="CU56" s="1133">
        <f t="shared" si="81"/>
        <v>123</v>
      </c>
      <c r="CV56" s="613">
        <f t="shared" si="59"/>
        <v>1</v>
      </c>
      <c r="CW56" s="614">
        <f t="shared" si="107"/>
        <v>0</v>
      </c>
      <c r="CX56" s="615">
        <f t="shared" si="108"/>
        <v>123</v>
      </c>
      <c r="CY56" s="616"/>
      <c r="CZ56" s="617">
        <v>80</v>
      </c>
      <c r="DA56" s="617">
        <v>30</v>
      </c>
      <c r="DB56" s="617">
        <v>28</v>
      </c>
      <c r="DC56" s="618">
        <v>0</v>
      </c>
      <c r="DD56" s="1827"/>
      <c r="DE56" s="1827"/>
      <c r="DF56" s="1827"/>
      <c r="DG56" s="619">
        <f t="shared" si="62"/>
        <v>0.43</v>
      </c>
      <c r="DH56" s="620">
        <f t="shared" si="82"/>
        <v>0</v>
      </c>
      <c r="DI56" s="613">
        <f t="shared" si="63"/>
        <v>0.56999999999999995</v>
      </c>
      <c r="DJ56" s="621"/>
      <c r="DK56" s="621">
        <f t="shared" si="83"/>
        <v>0</v>
      </c>
      <c r="DL56" s="621">
        <f t="shared" si="109"/>
        <v>0</v>
      </c>
      <c r="DM56" s="656">
        <v>16</v>
      </c>
      <c r="DN56" s="623">
        <v>70</v>
      </c>
      <c r="DO56" s="624">
        <v>70</v>
      </c>
      <c r="DP56" s="1444">
        <v>0</v>
      </c>
      <c r="DQ56" s="625"/>
      <c r="DR56" s="625"/>
      <c r="DS56" s="626">
        <f t="shared" si="110"/>
        <v>0</v>
      </c>
      <c r="DT56" s="626">
        <f t="shared" si="111"/>
        <v>0</v>
      </c>
      <c r="DU56" s="627">
        <f t="shared" si="112"/>
        <v>0</v>
      </c>
      <c r="DV56" s="628"/>
      <c r="DW56" s="628"/>
      <c r="DX56" s="629">
        <v>2</v>
      </c>
      <c r="DY56" s="630"/>
      <c r="DZ56" s="631">
        <v>5</v>
      </c>
      <c r="EA56" s="632">
        <v>7</v>
      </c>
      <c r="EB56" s="633">
        <f t="shared" si="99"/>
        <v>184.51613874</v>
      </c>
      <c r="EC56" s="633">
        <f t="shared" si="113"/>
        <v>22.031777760000011</v>
      </c>
      <c r="ED56" s="633">
        <f t="shared" si="114"/>
        <v>0</v>
      </c>
      <c r="EE56" s="634">
        <f t="shared" si="115"/>
        <v>22.031777760000011</v>
      </c>
      <c r="EF56" s="642">
        <f t="shared" si="85"/>
        <v>9.6090000000000053</v>
      </c>
      <c r="EG56" s="643">
        <f t="shared" si="118"/>
        <v>2.2928273243833903</v>
      </c>
      <c r="EH56" s="644">
        <f>SUM(EE$42:EE56)/SUM(EF$42:EF56)</f>
        <v>0.82288186748514724</v>
      </c>
      <c r="EI56" s="636"/>
      <c r="EJ56" s="166">
        <f t="shared" si="87"/>
        <v>171</v>
      </c>
      <c r="EK56" s="637">
        <f t="shared" si="88"/>
        <v>121</v>
      </c>
      <c r="EL56" s="638">
        <f t="shared" si="89"/>
        <v>166.2</v>
      </c>
      <c r="EM56" s="639">
        <f t="shared" si="100"/>
        <v>0.72803850782190138</v>
      </c>
      <c r="EN56" s="640">
        <f>SUM(EK$42:EK56)/SUM(EL$42:EL56)</f>
        <v>0.99909757568345969</v>
      </c>
      <c r="EO56" s="641"/>
    </row>
    <row r="57" spans="1:145" ht="16.5" thickTop="1" thickBot="1" x14ac:dyDescent="0.3">
      <c r="A57" s="806">
        <v>45581</v>
      </c>
      <c r="B57" s="567"/>
      <c r="C57" s="568"/>
      <c r="D57" s="569">
        <f t="shared" si="90"/>
        <v>39550</v>
      </c>
      <c r="E57" s="570">
        <f t="shared" si="91"/>
        <v>0</v>
      </c>
      <c r="F57" s="570"/>
      <c r="G57" s="571">
        <f t="shared" si="72"/>
        <v>0</v>
      </c>
      <c r="H57" s="567"/>
      <c r="I57" s="572">
        <v>0</v>
      </c>
      <c r="J57" s="572">
        <v>0</v>
      </c>
      <c r="K57" s="573">
        <f t="shared" si="73"/>
        <v>0</v>
      </c>
      <c r="L57" s="574" t="e">
        <f t="shared" si="92"/>
        <v>#REF!</v>
      </c>
      <c r="M57" s="574">
        <v>0</v>
      </c>
      <c r="N57" s="573">
        <v>0</v>
      </c>
      <c r="O57" s="573">
        <v>0</v>
      </c>
      <c r="P57" s="575">
        <v>46</v>
      </c>
      <c r="Q57" s="575">
        <v>44</v>
      </c>
      <c r="R57" s="576">
        <f t="shared" si="74"/>
        <v>2</v>
      </c>
      <c r="S57" s="1152">
        <f t="shared" si="93"/>
        <v>561</v>
      </c>
      <c r="T57" s="577">
        <v>0</v>
      </c>
      <c r="U57" s="576">
        <v>0</v>
      </c>
      <c r="V57" s="578"/>
      <c r="W57" s="573">
        <v>44</v>
      </c>
      <c r="X57" s="573">
        <v>40</v>
      </c>
      <c r="Y57" s="573">
        <f t="shared" si="75"/>
        <v>4</v>
      </c>
      <c r="Z57" s="579">
        <f t="shared" si="94"/>
        <v>80</v>
      </c>
      <c r="AA57" s="580">
        <v>0</v>
      </c>
      <c r="AB57" s="581">
        <v>0</v>
      </c>
      <c r="AC57" s="582">
        <v>42</v>
      </c>
      <c r="AD57" s="582">
        <v>40</v>
      </c>
      <c r="AE57" s="573">
        <f t="shared" si="76"/>
        <v>2</v>
      </c>
      <c r="AF57" s="579">
        <f t="shared" si="95"/>
        <v>9</v>
      </c>
      <c r="AG57" s="746">
        <v>0</v>
      </c>
      <c r="AH57" s="581">
        <v>0</v>
      </c>
      <c r="AI57" s="581">
        <v>0</v>
      </c>
      <c r="AJ57" s="581">
        <v>0</v>
      </c>
      <c r="AK57" s="581" t="str">
        <f t="shared" si="77"/>
        <v xml:space="preserve"> </v>
      </c>
      <c r="AL57" s="581">
        <f t="shared" si="96"/>
        <v>5</v>
      </c>
      <c r="AM57" s="581"/>
      <c r="AN57" s="581"/>
      <c r="AO57" s="581">
        <v>0</v>
      </c>
      <c r="AP57" s="581"/>
      <c r="AQ57" s="583">
        <v>4.916666666666667</v>
      </c>
      <c r="AR57" s="584">
        <v>254</v>
      </c>
      <c r="AS57" s="585">
        <v>3.7083333333333335</v>
      </c>
      <c r="AT57" s="586">
        <v>180</v>
      </c>
      <c r="AU57" s="587">
        <f t="shared" si="78"/>
        <v>434</v>
      </c>
      <c r="AV57" s="588">
        <f t="shared" si="97"/>
        <v>74</v>
      </c>
      <c r="AW57" s="589"/>
      <c r="AX57" s="589"/>
      <c r="AY57" s="590">
        <v>1700</v>
      </c>
      <c r="AZ57" s="591">
        <v>0</v>
      </c>
      <c r="BA57" s="592">
        <v>195</v>
      </c>
      <c r="BB57" s="592">
        <v>154.66999999999999</v>
      </c>
      <c r="BC57" s="593"/>
      <c r="BD57" s="594">
        <v>63078</v>
      </c>
      <c r="BE57" s="595">
        <f t="shared" si="98"/>
        <v>58</v>
      </c>
      <c r="BF57" s="595"/>
      <c r="BG57" s="596">
        <v>0.96</v>
      </c>
      <c r="BH57" s="597">
        <f t="shared" si="79"/>
        <v>2.3200000000000003</v>
      </c>
      <c r="BI57" s="597">
        <f t="shared" si="80"/>
        <v>55.68</v>
      </c>
      <c r="BJ57" s="598"/>
      <c r="BK57" s="599">
        <v>170</v>
      </c>
      <c r="BL57" s="599">
        <v>40</v>
      </c>
      <c r="BM57" s="600"/>
      <c r="BN57" s="601">
        <v>0</v>
      </c>
      <c r="BO57" s="602">
        <f t="shared" si="52"/>
        <v>0.8</v>
      </c>
      <c r="BP57" s="603">
        <f t="shared" si="101"/>
        <v>0</v>
      </c>
      <c r="BQ57" s="603">
        <f t="shared" si="102"/>
        <v>0</v>
      </c>
      <c r="BR57" s="604"/>
      <c r="BS57" s="600">
        <v>0</v>
      </c>
      <c r="BT57" s="600">
        <v>60</v>
      </c>
      <c r="BU57" s="605"/>
      <c r="BV57" s="606">
        <f t="shared" si="117"/>
        <v>8.7750000000000004</v>
      </c>
      <c r="BW57" s="585">
        <v>17.100000000000001</v>
      </c>
      <c r="BX57" s="585"/>
      <c r="BY57" s="585"/>
      <c r="BZ57" s="585"/>
      <c r="CA57" s="607">
        <f t="shared" si="103"/>
        <v>0</v>
      </c>
      <c r="CB57" s="607">
        <f t="shared" si="104"/>
        <v>17.100000000000001</v>
      </c>
      <c r="CC57" s="608">
        <f t="shared" si="57"/>
        <v>0.43</v>
      </c>
      <c r="CD57" s="609">
        <f t="shared" si="105"/>
        <v>9.7470000000000017</v>
      </c>
      <c r="CE57" s="610">
        <f t="shared" si="50"/>
        <v>0</v>
      </c>
      <c r="CF57" s="611">
        <f t="shared" si="106"/>
        <v>9.7470000000000017</v>
      </c>
      <c r="CG57" s="1756"/>
      <c r="CH57" s="658"/>
      <c r="CI57" s="658"/>
      <c r="CJ57" s="658">
        <v>0</v>
      </c>
      <c r="CK57" s="660">
        <v>82</v>
      </c>
      <c r="CL57" s="660">
        <v>35</v>
      </c>
      <c r="CM57" s="1124">
        <v>109.6</v>
      </c>
      <c r="CN57" s="612" t="s">
        <v>190</v>
      </c>
      <c r="CO57" s="612"/>
      <c r="CP57" s="612"/>
      <c r="CQ57" s="612"/>
      <c r="CR57" s="612"/>
      <c r="CS57" s="612"/>
      <c r="CT57" s="612"/>
      <c r="CU57" s="949">
        <v>60</v>
      </c>
      <c r="CV57" s="613">
        <f t="shared" si="59"/>
        <v>1</v>
      </c>
      <c r="CW57" s="614">
        <f t="shared" si="107"/>
        <v>0</v>
      </c>
      <c r="CX57" s="615">
        <f t="shared" si="108"/>
        <v>60</v>
      </c>
      <c r="CY57" s="616"/>
      <c r="CZ57" s="617">
        <v>67</v>
      </c>
      <c r="DA57" s="617">
        <v>10</v>
      </c>
      <c r="DB57" s="617">
        <v>0</v>
      </c>
      <c r="DC57" s="618">
        <f>CM57-CU57</f>
        <v>49.599999999999994</v>
      </c>
      <c r="DD57" s="1827"/>
      <c r="DE57" s="1827"/>
      <c r="DF57" s="1827"/>
      <c r="DG57" s="619">
        <f t="shared" si="62"/>
        <v>0.43</v>
      </c>
      <c r="DH57" s="620">
        <f t="shared" si="82"/>
        <v>49.599999999999994</v>
      </c>
      <c r="DI57" s="613">
        <f t="shared" si="63"/>
        <v>0.56999999999999995</v>
      </c>
      <c r="DJ57" s="621"/>
      <c r="DK57" s="621">
        <f t="shared" si="83"/>
        <v>12.156960000000002</v>
      </c>
      <c r="DL57" s="621">
        <f t="shared" si="109"/>
        <v>28.271999999999995</v>
      </c>
      <c r="DM57" s="622">
        <v>16</v>
      </c>
      <c r="DN57" s="623">
        <v>70</v>
      </c>
      <c r="DO57" s="624">
        <v>70</v>
      </c>
      <c r="DP57" s="1444">
        <v>170</v>
      </c>
      <c r="DQ57" s="625"/>
      <c r="DR57" s="625"/>
      <c r="DS57" s="626">
        <f t="shared" si="110"/>
        <v>0</v>
      </c>
      <c r="DT57" s="626">
        <f t="shared" si="111"/>
        <v>0</v>
      </c>
      <c r="DU57" s="627">
        <f t="shared" si="112"/>
        <v>0</v>
      </c>
      <c r="DV57" s="628"/>
      <c r="DW57" s="628"/>
      <c r="DX57" s="629">
        <v>2</v>
      </c>
      <c r="DY57" s="630"/>
      <c r="DZ57" s="631">
        <v>6</v>
      </c>
      <c r="EA57" s="632">
        <v>2.5</v>
      </c>
      <c r="EB57" s="633">
        <f t="shared" si="99"/>
        <v>205.17093039</v>
      </c>
      <c r="EC57" s="633">
        <f t="shared" si="113"/>
        <v>20.654791649999993</v>
      </c>
      <c r="ED57" s="633">
        <f t="shared" si="114"/>
        <v>0</v>
      </c>
      <c r="EE57" s="634">
        <f t="shared" si="115"/>
        <v>20.654791649999993</v>
      </c>
      <c r="EF57" s="642">
        <f t="shared" si="85"/>
        <v>24.223960000000005</v>
      </c>
      <c r="EG57" s="643">
        <f>EE57/EF57</f>
        <v>0.85265958373445083</v>
      </c>
      <c r="EH57" s="644">
        <f>SUM(EE$42:EE57)/SUM(EF$42:EF57)</f>
        <v>0.82704640016230069</v>
      </c>
      <c r="EI57" s="636"/>
      <c r="EJ57" s="166">
        <f t="shared" si="87"/>
        <v>228.67</v>
      </c>
      <c r="EK57" s="637">
        <f t="shared" si="88"/>
        <v>154.66999999999999</v>
      </c>
      <c r="EL57" s="638">
        <f t="shared" si="89"/>
        <v>143.952</v>
      </c>
      <c r="EM57" s="639">
        <f t="shared" si="100"/>
        <v>1.0744553740135601</v>
      </c>
      <c r="EN57" s="640">
        <f>SUM(EK$42:EK57)/SUM(EL$42:EL57)</f>
        <v>1.0044124045105882</v>
      </c>
      <c r="EO57" s="641"/>
    </row>
    <row r="58" spans="1:145" ht="16.5" thickTop="1" thickBot="1" x14ac:dyDescent="0.3">
      <c r="A58" s="806">
        <v>45582</v>
      </c>
      <c r="B58" s="567"/>
      <c r="C58" s="568"/>
      <c r="D58" s="569">
        <f t="shared" si="90"/>
        <v>39550</v>
      </c>
      <c r="E58" s="570">
        <f t="shared" si="91"/>
        <v>0</v>
      </c>
      <c r="F58" s="570"/>
      <c r="G58" s="571">
        <f t="shared" si="72"/>
        <v>0</v>
      </c>
      <c r="H58" s="567"/>
      <c r="I58" s="572">
        <v>0</v>
      </c>
      <c r="J58" s="572">
        <v>0</v>
      </c>
      <c r="K58" s="573">
        <f t="shared" si="73"/>
        <v>0</v>
      </c>
      <c r="L58" s="574" t="e">
        <f t="shared" si="92"/>
        <v>#REF!</v>
      </c>
      <c r="M58" s="574">
        <v>0</v>
      </c>
      <c r="N58" s="573">
        <v>0</v>
      </c>
      <c r="O58" s="573">
        <v>0</v>
      </c>
      <c r="P58" s="575">
        <v>48</v>
      </c>
      <c r="Q58" s="575">
        <v>44</v>
      </c>
      <c r="R58" s="576">
        <f t="shared" si="74"/>
        <v>4</v>
      </c>
      <c r="S58" s="1152">
        <f t="shared" si="93"/>
        <v>562</v>
      </c>
      <c r="T58" s="577">
        <v>0</v>
      </c>
      <c r="U58" s="576">
        <v>0</v>
      </c>
      <c r="V58" s="578"/>
      <c r="W58" s="573">
        <v>44</v>
      </c>
      <c r="X58" s="573">
        <v>40</v>
      </c>
      <c r="Y58" s="573">
        <f t="shared" si="75"/>
        <v>4</v>
      </c>
      <c r="Z58" s="579">
        <f t="shared" si="94"/>
        <v>81</v>
      </c>
      <c r="AA58" s="580">
        <v>0</v>
      </c>
      <c r="AB58" s="581">
        <v>0</v>
      </c>
      <c r="AC58" s="582">
        <v>40</v>
      </c>
      <c r="AD58" s="582">
        <v>41</v>
      </c>
      <c r="AE58" s="573">
        <f t="shared" si="76"/>
        <v>-1</v>
      </c>
      <c r="AF58" s="579">
        <f t="shared" si="95"/>
        <v>10</v>
      </c>
      <c r="AG58" s="746">
        <v>0</v>
      </c>
      <c r="AH58" s="581">
        <v>0</v>
      </c>
      <c r="AI58" s="581">
        <v>0</v>
      </c>
      <c r="AJ58" s="581">
        <v>0</v>
      </c>
      <c r="AK58" s="581" t="str">
        <f t="shared" si="77"/>
        <v xml:space="preserve"> </v>
      </c>
      <c r="AL58" s="581">
        <f t="shared" si="96"/>
        <v>5</v>
      </c>
      <c r="AM58" s="581"/>
      <c r="AN58" s="581"/>
      <c r="AO58" s="581">
        <v>0</v>
      </c>
      <c r="AP58" s="581"/>
      <c r="AQ58" s="583">
        <v>5.916666666666667</v>
      </c>
      <c r="AR58" s="584">
        <v>312</v>
      </c>
      <c r="AS58" s="585">
        <v>3.7083333333333335</v>
      </c>
      <c r="AT58" s="586">
        <v>180</v>
      </c>
      <c r="AU58" s="587">
        <f t="shared" si="78"/>
        <v>492</v>
      </c>
      <c r="AV58" s="588">
        <f t="shared" si="97"/>
        <v>58</v>
      </c>
      <c r="AW58" s="589"/>
      <c r="AX58" s="589"/>
      <c r="AY58" s="590">
        <v>1700</v>
      </c>
      <c r="AZ58" s="591">
        <v>0</v>
      </c>
      <c r="BA58" s="592">
        <v>194</v>
      </c>
      <c r="BB58" s="592">
        <v>79.8</v>
      </c>
      <c r="BC58" s="593"/>
      <c r="BD58" s="594">
        <v>63124</v>
      </c>
      <c r="BE58" s="595">
        <f t="shared" si="98"/>
        <v>46</v>
      </c>
      <c r="BF58" s="595"/>
      <c r="BG58" s="596">
        <v>0.96</v>
      </c>
      <c r="BH58" s="597">
        <f t="shared" si="79"/>
        <v>1.8400000000000034</v>
      </c>
      <c r="BI58" s="597">
        <f t="shared" si="80"/>
        <v>44.16</v>
      </c>
      <c r="BJ58" s="598"/>
      <c r="BK58" s="599">
        <v>170</v>
      </c>
      <c r="BL58" s="599">
        <v>40</v>
      </c>
      <c r="BM58" s="600"/>
      <c r="BN58" s="601">
        <v>0</v>
      </c>
      <c r="BO58" s="602">
        <f t="shared" si="52"/>
        <v>0.8</v>
      </c>
      <c r="BP58" s="603">
        <f t="shared" si="101"/>
        <v>0</v>
      </c>
      <c r="BQ58" s="603">
        <f t="shared" si="102"/>
        <v>0</v>
      </c>
      <c r="BR58" s="604"/>
      <c r="BS58" s="600">
        <v>30</v>
      </c>
      <c r="BT58" s="600">
        <v>85</v>
      </c>
      <c r="BU58" s="605"/>
      <c r="BV58" s="606">
        <f>AVERAGE(BW55:BW58)</f>
        <v>10.199999999999999</v>
      </c>
      <c r="BW58" s="585">
        <v>10</v>
      </c>
      <c r="BX58" s="585"/>
      <c r="BY58" s="585"/>
      <c r="BZ58" s="585"/>
      <c r="CA58" s="607">
        <f t="shared" si="103"/>
        <v>0</v>
      </c>
      <c r="CB58" s="607">
        <f t="shared" si="104"/>
        <v>10</v>
      </c>
      <c r="CC58" s="608">
        <f t="shared" si="57"/>
        <v>0.43</v>
      </c>
      <c r="CD58" s="609">
        <f t="shared" si="105"/>
        <v>5.7000000000000011</v>
      </c>
      <c r="CE58" s="610">
        <f t="shared" si="50"/>
        <v>0</v>
      </c>
      <c r="CF58" s="611">
        <f t="shared" si="106"/>
        <v>5.7000000000000011</v>
      </c>
      <c r="CG58" s="1756"/>
      <c r="CH58" s="658"/>
      <c r="CI58" s="658"/>
      <c r="CJ58" s="658">
        <v>0</v>
      </c>
      <c r="CK58" s="660">
        <v>78</v>
      </c>
      <c r="CL58" s="660">
        <v>42</v>
      </c>
      <c r="CM58" s="1124">
        <v>27.5</v>
      </c>
      <c r="CN58" s="612">
        <v>2</v>
      </c>
      <c r="CO58" s="612"/>
      <c r="CP58" s="612"/>
      <c r="CQ58" s="612"/>
      <c r="CR58" s="612"/>
      <c r="CS58" s="612"/>
      <c r="CT58" s="612"/>
      <c r="CU58" s="949">
        <f>CM58-DC58</f>
        <v>0</v>
      </c>
      <c r="CV58" s="613">
        <f t="shared" si="59"/>
        <v>1</v>
      </c>
      <c r="CW58" s="614">
        <f t="shared" si="107"/>
        <v>0</v>
      </c>
      <c r="CX58" s="615">
        <f t="shared" si="108"/>
        <v>0</v>
      </c>
      <c r="CY58" s="616"/>
      <c r="CZ58" s="617">
        <v>74</v>
      </c>
      <c r="DA58" s="617">
        <v>20</v>
      </c>
      <c r="DB58" s="617">
        <v>0</v>
      </c>
      <c r="DC58" s="618">
        <v>27.5</v>
      </c>
      <c r="DD58" s="1827"/>
      <c r="DE58" s="1827"/>
      <c r="DF58" s="1827"/>
      <c r="DG58" s="619">
        <f t="shared" si="62"/>
        <v>0.43</v>
      </c>
      <c r="DH58" s="620">
        <f t="shared" si="82"/>
        <v>27.5</v>
      </c>
      <c r="DI58" s="613">
        <f t="shared" si="63"/>
        <v>0.56999999999999995</v>
      </c>
      <c r="DJ58" s="621"/>
      <c r="DK58" s="621">
        <f t="shared" si="83"/>
        <v>6.7402500000000014</v>
      </c>
      <c r="DL58" s="621">
        <f t="shared" si="109"/>
        <v>15.674999999999999</v>
      </c>
      <c r="DM58" s="622">
        <v>16</v>
      </c>
      <c r="DN58" s="623">
        <v>70</v>
      </c>
      <c r="DO58" s="624">
        <v>70</v>
      </c>
      <c r="DP58" s="1444">
        <v>180</v>
      </c>
      <c r="DQ58" s="625"/>
      <c r="DR58" s="625"/>
      <c r="DS58" s="626">
        <f t="shared" si="110"/>
        <v>0</v>
      </c>
      <c r="DT58" s="626">
        <f t="shared" si="111"/>
        <v>0</v>
      </c>
      <c r="DU58" s="627">
        <f t="shared" si="112"/>
        <v>0</v>
      </c>
      <c r="DV58" s="628"/>
      <c r="DW58" s="628"/>
      <c r="DX58" s="629">
        <v>2</v>
      </c>
      <c r="DY58" s="630"/>
      <c r="DZ58" s="631">
        <v>6</v>
      </c>
      <c r="EA58" s="632">
        <v>3</v>
      </c>
      <c r="EB58" s="633">
        <f t="shared" si="99"/>
        <v>206.54791650000001</v>
      </c>
      <c r="EC58" s="633">
        <f t="shared" si="113"/>
        <v>1.3769861100000185</v>
      </c>
      <c r="ED58" s="633">
        <f t="shared" si="114"/>
        <v>0</v>
      </c>
      <c r="EE58" s="634">
        <f t="shared" si="115"/>
        <v>1.3769861100000185</v>
      </c>
      <c r="EF58" s="642">
        <f t="shared" si="85"/>
        <v>14.280250000000006</v>
      </c>
      <c r="EG58" s="643">
        <f t="shared" si="118"/>
        <v>9.6425910610809892E-2</v>
      </c>
      <c r="EH58" s="644">
        <f>SUM(EE$42:EE58)/SUM(EF$42:EF58)</f>
        <v>0.77139815527478173</v>
      </c>
      <c r="EI58" s="636"/>
      <c r="EJ58" s="166">
        <f t="shared" si="87"/>
        <v>137.80000000000001</v>
      </c>
      <c r="EK58" s="637">
        <f t="shared" si="88"/>
        <v>79.8</v>
      </c>
      <c r="EL58" s="638">
        <f t="shared" si="89"/>
        <v>59.834999999999994</v>
      </c>
      <c r="EM58" s="639">
        <f>IF(EL58=0,0,EK58/EL58)</f>
        <v>1.3336675858611182</v>
      </c>
      <c r="EN58" s="640">
        <f>SUM(EK$42:EK58)/SUM(EL$42:EL58)</f>
        <v>1.0137898109333192</v>
      </c>
      <c r="EO58" s="641"/>
    </row>
    <row r="59" spans="1:145" ht="16.5" thickTop="1" thickBot="1" x14ac:dyDescent="0.3">
      <c r="A59" s="806">
        <v>45583</v>
      </c>
      <c r="B59" s="567"/>
      <c r="C59" s="568"/>
      <c r="D59" s="569">
        <f t="shared" si="90"/>
        <v>39550</v>
      </c>
      <c r="E59" s="570">
        <f t="shared" si="91"/>
        <v>0</v>
      </c>
      <c r="F59" s="570"/>
      <c r="G59" s="571">
        <f t="shared" si="72"/>
        <v>0</v>
      </c>
      <c r="H59" s="567"/>
      <c r="I59" s="572">
        <v>0</v>
      </c>
      <c r="J59" s="572">
        <v>0</v>
      </c>
      <c r="K59" s="573">
        <f t="shared" si="73"/>
        <v>0</v>
      </c>
      <c r="L59" s="574" t="e">
        <f t="shared" si="92"/>
        <v>#REF!</v>
      </c>
      <c r="M59" s="574">
        <v>0</v>
      </c>
      <c r="N59" s="573">
        <v>0</v>
      </c>
      <c r="O59" s="573">
        <v>0</v>
      </c>
      <c r="P59" s="575">
        <v>0</v>
      </c>
      <c r="Q59" s="575">
        <v>0</v>
      </c>
      <c r="R59" s="576">
        <f t="shared" si="74"/>
        <v>0</v>
      </c>
      <c r="S59" s="1152">
        <f t="shared" si="93"/>
        <v>562</v>
      </c>
      <c r="T59" s="577">
        <v>0</v>
      </c>
      <c r="U59" s="576">
        <v>0</v>
      </c>
      <c r="V59" s="578"/>
      <c r="W59" s="573">
        <v>0</v>
      </c>
      <c r="X59" s="573">
        <v>0</v>
      </c>
      <c r="Y59" s="573" t="str">
        <f t="shared" si="75"/>
        <v xml:space="preserve"> </v>
      </c>
      <c r="Z59" s="579">
        <f t="shared" si="94"/>
        <v>81</v>
      </c>
      <c r="AA59" s="580">
        <v>0</v>
      </c>
      <c r="AB59" s="581">
        <v>0</v>
      </c>
      <c r="AC59" s="582">
        <v>0</v>
      </c>
      <c r="AD59" s="582">
        <v>0</v>
      </c>
      <c r="AE59" s="573" t="str">
        <f t="shared" si="76"/>
        <v xml:space="preserve"> </v>
      </c>
      <c r="AF59" s="579">
        <f t="shared" si="95"/>
        <v>10</v>
      </c>
      <c r="AG59" s="746">
        <v>0</v>
      </c>
      <c r="AH59" s="581">
        <v>0</v>
      </c>
      <c r="AI59" s="581">
        <v>0</v>
      </c>
      <c r="AJ59" s="581">
        <v>0</v>
      </c>
      <c r="AK59" s="581" t="str">
        <f t="shared" si="77"/>
        <v xml:space="preserve"> </v>
      </c>
      <c r="AL59" s="581">
        <f t="shared" si="96"/>
        <v>5</v>
      </c>
      <c r="AM59" s="581"/>
      <c r="AN59" s="581"/>
      <c r="AO59" s="581">
        <v>0</v>
      </c>
      <c r="AP59" s="581"/>
      <c r="AQ59" s="583">
        <v>5.291666666666667</v>
      </c>
      <c r="AR59" s="584">
        <v>273</v>
      </c>
      <c r="AS59" s="585">
        <v>3.7083333333333335</v>
      </c>
      <c r="AT59" s="586">
        <v>180</v>
      </c>
      <c r="AU59" s="587">
        <f t="shared" si="78"/>
        <v>453</v>
      </c>
      <c r="AV59" s="588">
        <f t="shared" si="97"/>
        <v>-39</v>
      </c>
      <c r="AW59" s="589"/>
      <c r="AX59" s="657"/>
      <c r="AY59" s="590">
        <f>AVERAGE(AY55:AY58)</f>
        <v>1755</v>
      </c>
      <c r="AZ59" s="591">
        <v>0</v>
      </c>
      <c r="BA59" s="592"/>
      <c r="BB59" s="592">
        <v>134</v>
      </c>
      <c r="BC59" s="593"/>
      <c r="BD59" s="594">
        <v>63166</v>
      </c>
      <c r="BE59" s="595">
        <f t="shared" si="98"/>
        <v>42</v>
      </c>
      <c r="BF59" s="595"/>
      <c r="BG59" s="596">
        <v>0.96</v>
      </c>
      <c r="BH59" s="597">
        <f t="shared" si="79"/>
        <v>1.6799999999999997</v>
      </c>
      <c r="BI59" s="597">
        <f t="shared" si="80"/>
        <v>40.32</v>
      </c>
      <c r="BJ59" s="598"/>
      <c r="BK59" s="599">
        <v>0</v>
      </c>
      <c r="BL59" s="599">
        <v>0</v>
      </c>
      <c r="BM59" s="600"/>
      <c r="BN59" s="601">
        <v>0</v>
      </c>
      <c r="BO59" s="602">
        <f t="shared" si="52"/>
        <v>0.8</v>
      </c>
      <c r="BP59" s="603">
        <f t="shared" si="101"/>
        <v>0</v>
      </c>
      <c r="BQ59" s="603">
        <f t="shared" si="102"/>
        <v>0</v>
      </c>
      <c r="BR59" s="604"/>
      <c r="BS59" s="600">
        <v>22</v>
      </c>
      <c r="BT59" s="600">
        <v>0</v>
      </c>
      <c r="BU59" s="605"/>
      <c r="BV59" s="606">
        <f t="shared" ref="BV59:BV64" si="119">AVERAGE(BW56:BW59)</f>
        <v>11.75</v>
      </c>
      <c r="BW59" s="585">
        <v>6.2</v>
      </c>
      <c r="BX59" s="585"/>
      <c r="BY59" s="585"/>
      <c r="BZ59" s="585"/>
      <c r="CA59" s="607">
        <f t="shared" si="103"/>
        <v>0</v>
      </c>
      <c r="CB59" s="607">
        <f t="shared" si="104"/>
        <v>6.2</v>
      </c>
      <c r="CC59" s="608">
        <f t="shared" si="57"/>
        <v>0.43</v>
      </c>
      <c r="CD59" s="609">
        <f t="shared" si="105"/>
        <v>3.5340000000000007</v>
      </c>
      <c r="CE59" s="610">
        <f t="shared" si="50"/>
        <v>0</v>
      </c>
      <c r="CF59" s="611">
        <f t="shared" si="106"/>
        <v>3.5340000000000007</v>
      </c>
      <c r="CG59" s="1756"/>
      <c r="CH59" s="658"/>
      <c r="CI59" s="658"/>
      <c r="CJ59" s="658">
        <v>0</v>
      </c>
      <c r="CK59" s="660">
        <v>28</v>
      </c>
      <c r="CL59" s="660">
        <v>78</v>
      </c>
      <c r="CM59" s="1124">
        <v>55.3</v>
      </c>
      <c r="CN59" s="612" t="s">
        <v>190</v>
      </c>
      <c r="CO59" s="612"/>
      <c r="CP59" s="612"/>
      <c r="CQ59" s="612"/>
      <c r="CR59" s="612"/>
      <c r="CS59" s="612"/>
      <c r="CT59" s="612"/>
      <c r="CU59" s="949">
        <f>CM59-DC59</f>
        <v>35.299999999999997</v>
      </c>
      <c r="CV59" s="613">
        <f t="shared" si="59"/>
        <v>1</v>
      </c>
      <c r="CW59" s="614">
        <f t="shared" si="107"/>
        <v>0</v>
      </c>
      <c r="CX59" s="615">
        <f t="shared" si="108"/>
        <v>35.299999999999997</v>
      </c>
      <c r="CY59" s="616"/>
      <c r="CZ59" s="617">
        <v>65</v>
      </c>
      <c r="DA59" s="617">
        <v>12</v>
      </c>
      <c r="DB59" s="617">
        <v>0</v>
      </c>
      <c r="DC59" s="618">
        <v>20</v>
      </c>
      <c r="DD59" s="1827"/>
      <c r="DE59" s="1827"/>
      <c r="DF59" s="1827"/>
      <c r="DG59" s="619">
        <f t="shared" si="62"/>
        <v>0.43</v>
      </c>
      <c r="DH59" s="620">
        <f t="shared" si="82"/>
        <v>20</v>
      </c>
      <c r="DI59" s="613">
        <f t="shared" si="63"/>
        <v>0.56999999999999995</v>
      </c>
      <c r="DJ59" s="621"/>
      <c r="DK59" s="621">
        <f t="shared" si="83"/>
        <v>4.902000000000001</v>
      </c>
      <c r="DL59" s="621">
        <f t="shared" si="109"/>
        <v>11.399999999999999</v>
      </c>
      <c r="DM59" s="622">
        <v>16</v>
      </c>
      <c r="DN59" s="623">
        <v>60</v>
      </c>
      <c r="DO59" s="624">
        <v>60</v>
      </c>
      <c r="DP59" s="1444">
        <v>170</v>
      </c>
      <c r="DQ59" s="625"/>
      <c r="DR59" s="625"/>
      <c r="DS59" s="626">
        <f t="shared" si="110"/>
        <v>0</v>
      </c>
      <c r="DT59" s="626">
        <f t="shared" si="111"/>
        <v>0</v>
      </c>
      <c r="DU59" s="627">
        <f t="shared" si="112"/>
        <v>0</v>
      </c>
      <c r="DV59" s="628"/>
      <c r="DW59" s="628"/>
      <c r="DX59" s="629">
        <v>3</v>
      </c>
      <c r="DY59" s="630"/>
      <c r="DZ59" s="631">
        <v>6</v>
      </c>
      <c r="EA59" s="632">
        <v>3</v>
      </c>
      <c r="EB59" s="633">
        <f t="shared" si="99"/>
        <v>206.54791650000001</v>
      </c>
      <c r="EC59" s="633">
        <f t="shared" si="113"/>
        <v>0</v>
      </c>
      <c r="ED59" s="633">
        <f t="shared" si="114"/>
        <v>0</v>
      </c>
      <c r="EE59" s="634">
        <f t="shared" si="115"/>
        <v>0</v>
      </c>
      <c r="EF59" s="642">
        <f t="shared" si="85"/>
        <v>10.116000000000001</v>
      </c>
      <c r="EG59" s="643">
        <f t="shared" si="118"/>
        <v>0</v>
      </c>
      <c r="EH59" s="644">
        <f>SUM(EE$42:EE59)/SUM(EF$42:EF59)</f>
        <v>0.73190797524174067</v>
      </c>
      <c r="EI59" s="636"/>
      <c r="EJ59" s="166">
        <v>0</v>
      </c>
      <c r="EK59" s="637">
        <f t="shared" si="88"/>
        <v>134</v>
      </c>
      <c r="EL59" s="638">
        <f t="shared" si="89"/>
        <v>87.02000000000001</v>
      </c>
      <c r="EM59" s="639">
        <f t="shared" si="100"/>
        <v>1.539875890599862</v>
      </c>
      <c r="EN59" s="640">
        <f>SUM(EK$42:EK59)/SUM(EL$42:EL59)</f>
        <v>1.0347138079608977</v>
      </c>
      <c r="EO59" s="641"/>
    </row>
    <row r="60" spans="1:145" ht="16.5" thickTop="1" thickBot="1" x14ac:dyDescent="0.3">
      <c r="A60" s="806">
        <v>45584</v>
      </c>
      <c r="B60" s="567"/>
      <c r="C60" s="568"/>
      <c r="D60" s="569">
        <f t="shared" si="90"/>
        <v>39550</v>
      </c>
      <c r="E60" s="570">
        <f t="shared" si="91"/>
        <v>0</v>
      </c>
      <c r="F60" s="570"/>
      <c r="G60" s="571">
        <f t="shared" si="72"/>
        <v>0</v>
      </c>
      <c r="H60" s="567"/>
      <c r="I60" s="572">
        <v>0</v>
      </c>
      <c r="J60" s="572">
        <v>0</v>
      </c>
      <c r="K60" s="573">
        <f t="shared" si="73"/>
        <v>0</v>
      </c>
      <c r="L60" s="574" t="e">
        <f t="shared" si="92"/>
        <v>#REF!</v>
      </c>
      <c r="M60" s="574">
        <v>0</v>
      </c>
      <c r="N60" s="573">
        <v>0</v>
      </c>
      <c r="O60" s="573">
        <v>0</v>
      </c>
      <c r="P60" s="575">
        <v>0</v>
      </c>
      <c r="Q60" s="575">
        <v>0</v>
      </c>
      <c r="R60" s="576">
        <f t="shared" si="74"/>
        <v>0</v>
      </c>
      <c r="S60" s="1152">
        <f t="shared" si="93"/>
        <v>562</v>
      </c>
      <c r="T60" s="577">
        <v>0</v>
      </c>
      <c r="U60" s="576">
        <v>0</v>
      </c>
      <c r="V60" s="578"/>
      <c r="W60" s="573">
        <v>0</v>
      </c>
      <c r="X60" s="573">
        <v>0</v>
      </c>
      <c r="Y60" s="573" t="str">
        <f t="shared" si="75"/>
        <v xml:space="preserve"> </v>
      </c>
      <c r="Z60" s="579">
        <f t="shared" si="94"/>
        <v>81</v>
      </c>
      <c r="AA60" s="580">
        <v>0</v>
      </c>
      <c r="AB60" s="581">
        <v>0</v>
      </c>
      <c r="AC60" s="582">
        <v>0</v>
      </c>
      <c r="AD60" s="582">
        <v>0</v>
      </c>
      <c r="AE60" s="573" t="str">
        <f t="shared" si="76"/>
        <v xml:space="preserve"> </v>
      </c>
      <c r="AF60" s="579">
        <f t="shared" si="95"/>
        <v>10</v>
      </c>
      <c r="AG60" s="746">
        <v>0</v>
      </c>
      <c r="AH60" s="581">
        <v>0</v>
      </c>
      <c r="AI60" s="581">
        <v>16</v>
      </c>
      <c r="AJ60" s="581">
        <v>15</v>
      </c>
      <c r="AK60" s="581">
        <f t="shared" si="77"/>
        <v>1</v>
      </c>
      <c r="AL60" s="581">
        <f t="shared" si="96"/>
        <v>6</v>
      </c>
      <c r="AM60" s="581"/>
      <c r="AN60" s="581"/>
      <c r="AO60" s="581">
        <v>0</v>
      </c>
      <c r="AP60" s="581"/>
      <c r="AQ60" s="583">
        <v>6.208333333333333</v>
      </c>
      <c r="AR60" s="584">
        <v>326</v>
      </c>
      <c r="AS60" s="585">
        <v>3.625</v>
      </c>
      <c r="AT60" s="586">
        <v>175</v>
      </c>
      <c r="AU60" s="587">
        <f t="shared" si="78"/>
        <v>501</v>
      </c>
      <c r="AV60" s="588">
        <f t="shared" si="97"/>
        <v>48</v>
      </c>
      <c r="AW60" s="589"/>
      <c r="AX60" s="589"/>
      <c r="AY60" s="590">
        <v>0</v>
      </c>
      <c r="AZ60" s="591">
        <v>0</v>
      </c>
      <c r="BA60" s="592">
        <v>0</v>
      </c>
      <c r="BB60" s="592">
        <v>21</v>
      </c>
      <c r="BC60" s="593"/>
      <c r="BD60" s="594">
        <v>63210</v>
      </c>
      <c r="BE60" s="595">
        <f t="shared" si="98"/>
        <v>44</v>
      </c>
      <c r="BF60" s="595"/>
      <c r="BG60" s="596">
        <v>0.96</v>
      </c>
      <c r="BH60" s="597">
        <f t="shared" si="79"/>
        <v>1.7600000000000051</v>
      </c>
      <c r="BI60" s="597">
        <f t="shared" si="80"/>
        <v>42.239999999999995</v>
      </c>
      <c r="BJ60" s="598"/>
      <c r="BK60" s="599">
        <v>175</v>
      </c>
      <c r="BL60" s="599">
        <v>40</v>
      </c>
      <c r="BM60" s="600"/>
      <c r="BN60" s="601">
        <v>0</v>
      </c>
      <c r="BO60" s="602">
        <f t="shared" si="52"/>
        <v>0.8</v>
      </c>
      <c r="BP60" s="603">
        <f t="shared" si="101"/>
        <v>0</v>
      </c>
      <c r="BQ60" s="603">
        <f t="shared" si="102"/>
        <v>0</v>
      </c>
      <c r="BR60" s="604"/>
      <c r="BS60" s="600">
        <v>0</v>
      </c>
      <c r="BT60" s="600">
        <v>12</v>
      </c>
      <c r="BU60" s="605"/>
      <c r="BV60" s="606">
        <f t="shared" si="119"/>
        <v>11.075000000000001</v>
      </c>
      <c r="BW60" s="585">
        <v>11</v>
      </c>
      <c r="BX60" s="585"/>
      <c r="BY60" s="585"/>
      <c r="BZ60" s="585"/>
      <c r="CA60" s="607">
        <f t="shared" si="103"/>
        <v>0</v>
      </c>
      <c r="CB60" s="607">
        <f t="shared" si="104"/>
        <v>11</v>
      </c>
      <c r="CC60" s="608">
        <f t="shared" si="57"/>
        <v>0.43</v>
      </c>
      <c r="CD60" s="609">
        <f t="shared" si="105"/>
        <v>6.2700000000000005</v>
      </c>
      <c r="CE60" s="610">
        <f t="shared" si="50"/>
        <v>0</v>
      </c>
      <c r="CF60" s="611">
        <f t="shared" si="106"/>
        <v>6.2700000000000005</v>
      </c>
      <c r="CG60" s="1756"/>
      <c r="CH60" s="658"/>
      <c r="CI60" s="658"/>
      <c r="CJ60" s="658">
        <v>0</v>
      </c>
      <c r="CK60" s="660">
        <v>76</v>
      </c>
      <c r="CL60" s="660">
        <v>64</v>
      </c>
      <c r="CM60" s="1124">
        <v>19</v>
      </c>
      <c r="CN60" s="612">
        <v>2</v>
      </c>
      <c r="CO60" s="612"/>
      <c r="CP60" s="612"/>
      <c r="CQ60" s="612"/>
      <c r="CR60" s="612"/>
      <c r="CS60" s="612"/>
      <c r="CT60" s="612"/>
      <c r="CU60" s="949">
        <f>CM60-DC60</f>
        <v>0</v>
      </c>
      <c r="CV60" s="613">
        <f t="shared" si="59"/>
        <v>1</v>
      </c>
      <c r="CW60" s="614">
        <f t="shared" si="107"/>
        <v>0</v>
      </c>
      <c r="CX60" s="615">
        <f t="shared" si="108"/>
        <v>0</v>
      </c>
      <c r="CY60" s="616"/>
      <c r="CZ60" s="617">
        <v>0</v>
      </c>
      <c r="DA60" s="617">
        <v>16</v>
      </c>
      <c r="DB60" s="617">
        <v>0</v>
      </c>
      <c r="DC60" s="618">
        <v>19</v>
      </c>
      <c r="DD60" s="1827"/>
      <c r="DE60" s="1827"/>
      <c r="DF60" s="1827"/>
      <c r="DG60" s="619">
        <f t="shared" si="62"/>
        <v>0.43</v>
      </c>
      <c r="DH60" s="620">
        <f t="shared" si="82"/>
        <v>19</v>
      </c>
      <c r="DI60" s="613">
        <f t="shared" si="63"/>
        <v>0.56999999999999995</v>
      </c>
      <c r="DJ60" s="621"/>
      <c r="DK60" s="621">
        <f t="shared" si="83"/>
        <v>4.6569000000000011</v>
      </c>
      <c r="DL60" s="621">
        <f t="shared" si="109"/>
        <v>10.829999999999998</v>
      </c>
      <c r="DM60" s="622"/>
      <c r="DN60" s="623">
        <v>58</v>
      </c>
      <c r="DO60" s="624">
        <v>58</v>
      </c>
      <c r="DP60" s="1444">
        <v>180</v>
      </c>
      <c r="DQ60" s="625"/>
      <c r="DR60" s="625"/>
      <c r="DS60" s="626">
        <f t="shared" si="110"/>
        <v>0</v>
      </c>
      <c r="DT60" s="626">
        <f t="shared" si="111"/>
        <v>0</v>
      </c>
      <c r="DU60" s="627">
        <f t="shared" si="112"/>
        <v>0</v>
      </c>
      <c r="DV60" s="628"/>
      <c r="DW60" s="628"/>
      <c r="DX60" s="629">
        <v>3</v>
      </c>
      <c r="DY60" s="630"/>
      <c r="DZ60" s="631">
        <v>6</v>
      </c>
      <c r="EA60" s="632">
        <v>3</v>
      </c>
      <c r="EB60" s="633">
        <f t="shared" si="99"/>
        <v>206.54791650000001</v>
      </c>
      <c r="EC60" s="633">
        <f t="shared" si="113"/>
        <v>0</v>
      </c>
      <c r="ED60" s="633">
        <f t="shared" si="114"/>
        <v>0</v>
      </c>
      <c r="EE60" s="634">
        <f t="shared" si="115"/>
        <v>0</v>
      </c>
      <c r="EF60" s="642">
        <f t="shared" si="85"/>
        <v>12.686900000000005</v>
      </c>
      <c r="EG60" s="643">
        <f t="shared" si="118"/>
        <v>0</v>
      </c>
      <c r="EH60" s="644">
        <f>SUM(EE$42:EE60)/SUM(EF$42:EF60)</f>
        <v>0.68775203873355728</v>
      </c>
      <c r="EI60" s="636"/>
      <c r="EJ60" s="166">
        <f t="shared" ref="EJ60:EJ72" si="120">EK60+AV60</f>
        <v>69</v>
      </c>
      <c r="EK60" s="637">
        <f t="shared" si="88"/>
        <v>21</v>
      </c>
      <c r="EL60" s="638">
        <f t="shared" si="89"/>
        <v>53.069999999999993</v>
      </c>
      <c r="EM60" s="639">
        <f t="shared" si="100"/>
        <v>0.39570378745053708</v>
      </c>
      <c r="EN60" s="640">
        <f>SUM(EK$42:EK60)/SUM(EL$42:EL60)</f>
        <v>1.0195810867433974</v>
      </c>
      <c r="EO60" s="641"/>
    </row>
    <row r="61" spans="1:145" ht="16.5" thickTop="1" thickBot="1" x14ac:dyDescent="0.3">
      <c r="A61" s="806">
        <v>45585</v>
      </c>
      <c r="B61" s="567"/>
      <c r="C61" s="568"/>
      <c r="D61" s="569">
        <f t="shared" si="90"/>
        <v>39550</v>
      </c>
      <c r="E61" s="570">
        <f t="shared" si="91"/>
        <v>0</v>
      </c>
      <c r="F61" s="570"/>
      <c r="G61" s="571">
        <f t="shared" si="72"/>
        <v>0</v>
      </c>
      <c r="H61" s="567"/>
      <c r="I61" s="572">
        <v>0</v>
      </c>
      <c r="J61" s="572">
        <v>0</v>
      </c>
      <c r="K61" s="573">
        <f t="shared" si="73"/>
        <v>0</v>
      </c>
      <c r="L61" s="574" t="e">
        <f t="shared" si="92"/>
        <v>#REF!</v>
      </c>
      <c r="M61" s="574">
        <v>0</v>
      </c>
      <c r="N61" s="573">
        <v>0</v>
      </c>
      <c r="O61" s="573">
        <v>0</v>
      </c>
      <c r="P61" s="575">
        <v>48</v>
      </c>
      <c r="Q61" s="575">
        <v>45</v>
      </c>
      <c r="R61" s="576">
        <f t="shared" si="74"/>
        <v>3</v>
      </c>
      <c r="S61" s="1152">
        <f t="shared" si="93"/>
        <v>563</v>
      </c>
      <c r="T61" s="577">
        <v>0</v>
      </c>
      <c r="U61" s="576">
        <v>0</v>
      </c>
      <c r="V61" s="578"/>
      <c r="W61" s="573">
        <v>43</v>
      </c>
      <c r="X61" s="573">
        <v>40</v>
      </c>
      <c r="Y61" s="573">
        <f t="shared" si="75"/>
        <v>3</v>
      </c>
      <c r="Z61" s="579">
        <f t="shared" si="94"/>
        <v>82</v>
      </c>
      <c r="AA61" s="580">
        <v>0</v>
      </c>
      <c r="AB61" s="581">
        <v>0</v>
      </c>
      <c r="AC61" s="582">
        <v>40</v>
      </c>
      <c r="AD61" s="582">
        <v>41</v>
      </c>
      <c r="AE61" s="573">
        <f t="shared" si="76"/>
        <v>-1</v>
      </c>
      <c r="AF61" s="579">
        <f t="shared" si="95"/>
        <v>11</v>
      </c>
      <c r="AG61" s="746">
        <v>0</v>
      </c>
      <c r="AH61" s="581">
        <v>0</v>
      </c>
      <c r="AI61" s="581">
        <v>18</v>
      </c>
      <c r="AJ61" s="581">
        <v>17</v>
      </c>
      <c r="AK61" s="581">
        <f t="shared" si="77"/>
        <v>1</v>
      </c>
      <c r="AL61" s="581">
        <f t="shared" si="96"/>
        <v>7</v>
      </c>
      <c r="AM61" s="581"/>
      <c r="AN61" s="581"/>
      <c r="AO61" s="581">
        <v>0</v>
      </c>
      <c r="AP61" s="581"/>
      <c r="AQ61" s="583">
        <v>3.5416666666666665</v>
      </c>
      <c r="AR61" s="584">
        <v>176</v>
      </c>
      <c r="AS61" s="585">
        <v>3.625</v>
      </c>
      <c r="AT61" s="586">
        <v>175</v>
      </c>
      <c r="AU61" s="587">
        <f t="shared" si="78"/>
        <v>351</v>
      </c>
      <c r="AV61" s="588">
        <f t="shared" si="97"/>
        <v>-150</v>
      </c>
      <c r="AW61" s="589"/>
      <c r="AX61" s="589"/>
      <c r="AY61" s="590">
        <v>1700</v>
      </c>
      <c r="AZ61" s="591">
        <v>0</v>
      </c>
      <c r="BA61" s="592">
        <v>224</v>
      </c>
      <c r="BB61" s="592">
        <v>211.25</v>
      </c>
      <c r="BC61" s="593"/>
      <c r="BD61" s="594">
        <v>63263</v>
      </c>
      <c r="BE61" s="595">
        <f t="shared" si="98"/>
        <v>53</v>
      </c>
      <c r="BF61" s="595"/>
      <c r="BG61" s="596">
        <v>0.96</v>
      </c>
      <c r="BH61" s="597">
        <f t="shared" si="79"/>
        <v>2.1200000000000045</v>
      </c>
      <c r="BI61" s="597">
        <f t="shared" si="80"/>
        <v>50.879999999999995</v>
      </c>
      <c r="BJ61" s="598"/>
      <c r="BK61" s="599">
        <v>170</v>
      </c>
      <c r="BL61" s="599">
        <v>40</v>
      </c>
      <c r="BM61" s="600"/>
      <c r="BN61" s="601">
        <v>0</v>
      </c>
      <c r="BO61" s="602">
        <f t="shared" si="52"/>
        <v>0.8</v>
      </c>
      <c r="BP61" s="603">
        <f t="shared" si="101"/>
        <v>0</v>
      </c>
      <c r="BQ61" s="603">
        <f t="shared" si="102"/>
        <v>0</v>
      </c>
      <c r="BR61" s="604"/>
      <c r="BS61" s="600">
        <v>0</v>
      </c>
      <c r="BT61" s="600">
        <v>0</v>
      </c>
      <c r="BU61" s="605"/>
      <c r="BV61" s="606">
        <f t="shared" si="119"/>
        <v>9.2750000000000004</v>
      </c>
      <c r="BW61" s="585">
        <v>9.9</v>
      </c>
      <c r="BX61" s="585"/>
      <c r="BY61" s="585"/>
      <c r="BZ61" s="585"/>
      <c r="CA61" s="607">
        <f t="shared" si="103"/>
        <v>0</v>
      </c>
      <c r="CB61" s="607">
        <f t="shared" si="104"/>
        <v>9.9</v>
      </c>
      <c r="CC61" s="608">
        <f t="shared" si="57"/>
        <v>0.43</v>
      </c>
      <c r="CD61" s="609">
        <f t="shared" si="105"/>
        <v>5.6430000000000007</v>
      </c>
      <c r="CE61" s="610">
        <f t="shared" si="50"/>
        <v>0</v>
      </c>
      <c r="CF61" s="611">
        <f t="shared" si="106"/>
        <v>5.6430000000000007</v>
      </c>
      <c r="CG61" s="1756"/>
      <c r="CH61" s="658"/>
      <c r="CI61" s="658"/>
      <c r="CJ61" s="658">
        <v>0</v>
      </c>
      <c r="CK61" s="660">
        <v>74</v>
      </c>
      <c r="CL61" s="660">
        <v>31</v>
      </c>
      <c r="CM61" s="1124">
        <v>139.4</v>
      </c>
      <c r="CN61" s="645">
        <v>1</v>
      </c>
      <c r="CO61" s="645"/>
      <c r="CP61" s="645"/>
      <c r="CQ61" s="645"/>
      <c r="CR61" s="645"/>
      <c r="CS61" s="645"/>
      <c r="CT61" s="645"/>
      <c r="CU61" s="1133">
        <f>CM61-DC61</f>
        <v>139.4</v>
      </c>
      <c r="CV61" s="613">
        <f t="shared" si="59"/>
        <v>1</v>
      </c>
      <c r="CW61" s="614">
        <f t="shared" si="107"/>
        <v>0</v>
      </c>
      <c r="CX61" s="615">
        <f t="shared" si="108"/>
        <v>139.4</v>
      </c>
      <c r="CY61" s="616"/>
      <c r="CZ61" s="617">
        <v>90</v>
      </c>
      <c r="DA61" s="617">
        <v>12</v>
      </c>
      <c r="DB61" s="617">
        <v>30</v>
      </c>
      <c r="DC61" s="618">
        <v>0</v>
      </c>
      <c r="DD61" s="1827"/>
      <c r="DE61" s="1827"/>
      <c r="DF61" s="1827"/>
      <c r="DG61" s="619">
        <f t="shared" si="62"/>
        <v>0.43</v>
      </c>
      <c r="DH61" s="620">
        <f t="shared" si="82"/>
        <v>0</v>
      </c>
      <c r="DI61" s="613">
        <f t="shared" si="63"/>
        <v>0.56999999999999995</v>
      </c>
      <c r="DJ61" s="621"/>
      <c r="DK61" s="621">
        <f t="shared" si="83"/>
        <v>0</v>
      </c>
      <c r="DL61" s="621">
        <f t="shared" si="109"/>
        <v>0</v>
      </c>
      <c r="DM61" s="622">
        <f>SUM(DM54:DM60)</f>
        <v>96</v>
      </c>
      <c r="DN61" s="623">
        <v>60</v>
      </c>
      <c r="DO61" s="624">
        <v>60</v>
      </c>
      <c r="DP61" s="1445">
        <v>0</v>
      </c>
      <c r="DQ61" s="625"/>
      <c r="DR61" s="625"/>
      <c r="DS61" s="626">
        <f t="shared" si="110"/>
        <v>0</v>
      </c>
      <c r="DT61" s="626">
        <f t="shared" si="111"/>
        <v>0</v>
      </c>
      <c r="DU61" s="627">
        <f t="shared" si="112"/>
        <v>0</v>
      </c>
      <c r="DV61" s="628"/>
      <c r="DW61" s="628"/>
      <c r="DX61" s="629">
        <v>3</v>
      </c>
      <c r="DY61" s="630"/>
      <c r="DZ61" s="631">
        <v>6</v>
      </c>
      <c r="EA61" s="632">
        <v>3</v>
      </c>
      <c r="EB61" s="633">
        <f t="shared" si="99"/>
        <v>206.54791650000001</v>
      </c>
      <c r="EC61" s="633">
        <f t="shared" si="113"/>
        <v>0</v>
      </c>
      <c r="ED61" s="633">
        <f t="shared" si="114"/>
        <v>0</v>
      </c>
      <c r="EE61" s="634">
        <f t="shared" si="115"/>
        <v>0</v>
      </c>
      <c r="EF61" s="642">
        <f t="shared" si="85"/>
        <v>7.7630000000000052</v>
      </c>
      <c r="EG61" s="643">
        <f t="shared" si="118"/>
        <v>0</v>
      </c>
      <c r="EH61" s="644">
        <f>SUM(EE$42:EE61)/SUM(EF$42:EF61)</f>
        <v>0.66326731073943823</v>
      </c>
      <c r="EI61" s="636"/>
      <c r="EJ61" s="166">
        <f t="shared" si="120"/>
        <v>61.25</v>
      </c>
      <c r="EK61" s="637">
        <f t="shared" si="88"/>
        <v>211.25</v>
      </c>
      <c r="EL61" s="638">
        <f t="shared" si="89"/>
        <v>190.28</v>
      </c>
      <c r="EM61" s="639">
        <f t="shared" si="100"/>
        <v>1.1102060121925583</v>
      </c>
      <c r="EN61" s="640">
        <f>SUM(EK$42:EK61)/SUM(EL$42:EL61)</f>
        <v>1.0266737247091948</v>
      </c>
      <c r="EO61" s="641"/>
    </row>
    <row r="62" spans="1:145" ht="16.5" thickTop="1" thickBot="1" x14ac:dyDescent="0.3">
      <c r="A62" s="806">
        <v>45586</v>
      </c>
      <c r="B62" s="567"/>
      <c r="C62" s="568"/>
      <c r="D62" s="569">
        <f t="shared" si="90"/>
        <v>39550</v>
      </c>
      <c r="E62" s="570">
        <f t="shared" si="91"/>
        <v>0</v>
      </c>
      <c r="F62" s="570"/>
      <c r="G62" s="571">
        <f t="shared" si="72"/>
        <v>0</v>
      </c>
      <c r="H62" s="567"/>
      <c r="I62" s="572">
        <v>0</v>
      </c>
      <c r="J62" s="572">
        <v>0</v>
      </c>
      <c r="K62" s="573">
        <f t="shared" si="73"/>
        <v>0</v>
      </c>
      <c r="L62" s="574" t="e">
        <f t="shared" si="92"/>
        <v>#REF!</v>
      </c>
      <c r="M62" s="574">
        <v>0</v>
      </c>
      <c r="N62" s="573">
        <v>0</v>
      </c>
      <c r="O62" s="573">
        <v>0</v>
      </c>
      <c r="P62" s="575">
        <v>48</v>
      </c>
      <c r="Q62" s="575">
        <v>45</v>
      </c>
      <c r="R62" s="576">
        <f t="shared" si="74"/>
        <v>3</v>
      </c>
      <c r="S62" s="1152">
        <f t="shared" si="93"/>
        <v>564</v>
      </c>
      <c r="T62" s="577">
        <v>0</v>
      </c>
      <c r="U62" s="576">
        <v>0</v>
      </c>
      <c r="V62" s="578"/>
      <c r="W62" s="573">
        <v>42</v>
      </c>
      <c r="X62" s="573">
        <v>39</v>
      </c>
      <c r="Y62" s="573">
        <f t="shared" si="75"/>
        <v>3</v>
      </c>
      <c r="Z62" s="579">
        <f t="shared" si="94"/>
        <v>83</v>
      </c>
      <c r="AA62" s="580">
        <v>0</v>
      </c>
      <c r="AB62" s="581">
        <v>0</v>
      </c>
      <c r="AC62" s="582">
        <v>42</v>
      </c>
      <c r="AD62" s="582">
        <v>41</v>
      </c>
      <c r="AE62" s="573">
        <f t="shared" si="76"/>
        <v>1</v>
      </c>
      <c r="AF62" s="579">
        <f t="shared" si="95"/>
        <v>12</v>
      </c>
      <c r="AG62" s="746">
        <v>0</v>
      </c>
      <c r="AH62" s="581">
        <v>0</v>
      </c>
      <c r="AI62" s="581">
        <v>17</v>
      </c>
      <c r="AJ62" s="581">
        <v>15</v>
      </c>
      <c r="AK62" s="581">
        <f t="shared" si="77"/>
        <v>2</v>
      </c>
      <c r="AL62" s="581">
        <f t="shared" si="96"/>
        <v>8</v>
      </c>
      <c r="AM62" s="581"/>
      <c r="AN62" s="581"/>
      <c r="AO62" s="581">
        <v>0</v>
      </c>
      <c r="AP62" s="581"/>
      <c r="AQ62" s="583">
        <v>6.083333333333333</v>
      </c>
      <c r="AR62" s="584">
        <v>321</v>
      </c>
      <c r="AS62" s="585">
        <v>3.625</v>
      </c>
      <c r="AT62" s="586">
        <v>175</v>
      </c>
      <c r="AU62" s="587">
        <f t="shared" si="78"/>
        <v>496</v>
      </c>
      <c r="AV62" s="588">
        <f t="shared" si="97"/>
        <v>145</v>
      </c>
      <c r="AW62" s="589"/>
      <c r="AX62" s="589"/>
      <c r="AY62" s="590">
        <v>1650</v>
      </c>
      <c r="AZ62" s="591">
        <v>0</v>
      </c>
      <c r="BA62" s="592">
        <v>225</v>
      </c>
      <c r="BB62" s="592">
        <v>96</v>
      </c>
      <c r="BC62" s="593"/>
      <c r="BD62" s="594">
        <v>63307</v>
      </c>
      <c r="BE62" s="595">
        <f t="shared" si="98"/>
        <v>44</v>
      </c>
      <c r="BF62" s="595"/>
      <c r="BG62" s="596">
        <v>0.96</v>
      </c>
      <c r="BH62" s="597">
        <f t="shared" si="79"/>
        <v>1.7600000000000051</v>
      </c>
      <c r="BI62" s="597">
        <f t="shared" si="80"/>
        <v>42.239999999999995</v>
      </c>
      <c r="BJ62" s="598"/>
      <c r="BK62" s="599">
        <v>165</v>
      </c>
      <c r="BL62" s="599">
        <v>32</v>
      </c>
      <c r="BM62" s="600"/>
      <c r="BN62" s="601">
        <v>0</v>
      </c>
      <c r="BO62" s="602">
        <f t="shared" si="52"/>
        <v>0.8</v>
      </c>
      <c r="BP62" s="603">
        <f t="shared" si="101"/>
        <v>0</v>
      </c>
      <c r="BQ62" s="603">
        <f t="shared" si="102"/>
        <v>0</v>
      </c>
      <c r="BR62" s="604"/>
      <c r="BS62" s="600">
        <v>0</v>
      </c>
      <c r="BT62" s="600">
        <v>38</v>
      </c>
      <c r="BU62" s="605"/>
      <c r="BV62" s="606">
        <f t="shared" si="119"/>
        <v>8.9</v>
      </c>
      <c r="BW62" s="585">
        <v>8.5</v>
      </c>
      <c r="BX62" s="585"/>
      <c r="BY62" s="585"/>
      <c r="BZ62" s="585"/>
      <c r="CA62" s="607">
        <f t="shared" si="103"/>
        <v>0</v>
      </c>
      <c r="CB62" s="607">
        <f t="shared" si="104"/>
        <v>8.5</v>
      </c>
      <c r="CC62" s="608">
        <f t="shared" si="57"/>
        <v>0.43</v>
      </c>
      <c r="CD62" s="609">
        <f t="shared" si="105"/>
        <v>4.8450000000000006</v>
      </c>
      <c r="CE62" s="610">
        <f t="shared" si="50"/>
        <v>0</v>
      </c>
      <c r="CF62" s="611">
        <f t="shared" si="106"/>
        <v>4.8450000000000006</v>
      </c>
      <c r="CG62" s="1756"/>
      <c r="CH62" s="658"/>
      <c r="CI62" s="658"/>
      <c r="CJ62" s="658">
        <v>0</v>
      </c>
      <c r="CK62" s="660">
        <v>75</v>
      </c>
      <c r="CL62" s="660">
        <v>32</v>
      </c>
      <c r="CM62" s="1124">
        <v>87.6</v>
      </c>
      <c r="CN62" s="612" t="s">
        <v>190</v>
      </c>
      <c r="CO62" s="612"/>
      <c r="CP62" s="612"/>
      <c r="CQ62" s="612"/>
      <c r="CR62" s="612"/>
      <c r="CS62" s="612"/>
      <c r="CT62" s="612"/>
      <c r="CU62" s="949">
        <v>57.7</v>
      </c>
      <c r="CV62" s="613">
        <f t="shared" si="59"/>
        <v>1</v>
      </c>
      <c r="CW62" s="614">
        <f t="shared" si="107"/>
        <v>0</v>
      </c>
      <c r="CX62" s="615">
        <f t="shared" si="108"/>
        <v>57.7</v>
      </c>
      <c r="CY62" s="616"/>
      <c r="CZ62" s="617">
        <v>70</v>
      </c>
      <c r="DA62" s="617">
        <v>34</v>
      </c>
      <c r="DB62" s="617">
        <v>0</v>
      </c>
      <c r="DC62" s="618">
        <f>CM62-CU62</f>
        <v>29.899999999999991</v>
      </c>
      <c r="DD62" s="1827"/>
      <c r="DE62" s="1827"/>
      <c r="DF62" s="1827"/>
      <c r="DG62" s="619">
        <f t="shared" si="62"/>
        <v>0.43</v>
      </c>
      <c r="DH62" s="620">
        <f t="shared" si="82"/>
        <v>29.899999999999991</v>
      </c>
      <c r="DI62" s="613">
        <f t="shared" si="63"/>
        <v>0.56999999999999995</v>
      </c>
      <c r="DJ62" s="621"/>
      <c r="DK62" s="621">
        <f t="shared" si="83"/>
        <v>7.3284900000000004</v>
      </c>
      <c r="DL62" s="621">
        <f t="shared" si="109"/>
        <v>17.042999999999992</v>
      </c>
      <c r="DM62" s="622">
        <v>30</v>
      </c>
      <c r="DN62" s="623">
        <v>66</v>
      </c>
      <c r="DO62" s="624">
        <v>66</v>
      </c>
      <c r="DP62" s="1445">
        <v>175</v>
      </c>
      <c r="DQ62" s="625"/>
      <c r="DR62" s="625"/>
      <c r="DS62" s="626">
        <f t="shared" si="110"/>
        <v>0</v>
      </c>
      <c r="DT62" s="626">
        <f t="shared" si="111"/>
        <v>0</v>
      </c>
      <c r="DU62" s="627">
        <f t="shared" si="112"/>
        <v>0</v>
      </c>
      <c r="DV62" s="628"/>
      <c r="DW62" s="628"/>
      <c r="DX62" s="629">
        <v>3</v>
      </c>
      <c r="DY62" s="630"/>
      <c r="DZ62" s="631">
        <v>6</v>
      </c>
      <c r="EA62" s="632">
        <v>10</v>
      </c>
      <c r="EB62" s="633">
        <f t="shared" si="99"/>
        <v>225.82572204000002</v>
      </c>
      <c r="EC62" s="633">
        <f t="shared" si="113"/>
        <v>19.277805540000003</v>
      </c>
      <c r="ED62" s="633">
        <f t="shared" si="114"/>
        <v>0</v>
      </c>
      <c r="EE62" s="634">
        <f t="shared" si="115"/>
        <v>19.277805540000003</v>
      </c>
      <c r="EF62" s="642">
        <f t="shared" si="85"/>
        <v>13.933490000000006</v>
      </c>
      <c r="EG62" s="643">
        <f t="shared" si="118"/>
        <v>1.3835590035231657</v>
      </c>
      <c r="EH62" s="644">
        <f>SUM(EE$42:EE62)/SUM(EF$42:EF62)</f>
        <v>0.70652882802496786</v>
      </c>
      <c r="EI62" s="636"/>
      <c r="EJ62" s="166">
        <f t="shared" si="120"/>
        <v>241</v>
      </c>
      <c r="EK62" s="637">
        <f t="shared" si="88"/>
        <v>96</v>
      </c>
      <c r="EL62" s="638">
        <f t="shared" si="89"/>
        <v>116.98299999999999</v>
      </c>
      <c r="EM62" s="639">
        <f t="shared" si="100"/>
        <v>0.82063205764940217</v>
      </c>
      <c r="EN62" s="640">
        <f>SUM(EK$42:EK62)/SUM(EL$42:EL62)</f>
        <v>1.017214937926076</v>
      </c>
      <c r="EO62" s="641"/>
    </row>
    <row r="63" spans="1:145" ht="16.5" thickTop="1" thickBot="1" x14ac:dyDescent="0.3">
      <c r="A63" s="806">
        <v>45587</v>
      </c>
      <c r="B63" s="567"/>
      <c r="C63" s="568"/>
      <c r="D63" s="569">
        <f t="shared" si="90"/>
        <v>39550</v>
      </c>
      <c r="E63" s="570">
        <f t="shared" si="91"/>
        <v>0</v>
      </c>
      <c r="F63" s="570"/>
      <c r="G63" s="571">
        <f t="shared" si="72"/>
        <v>0</v>
      </c>
      <c r="H63" s="567"/>
      <c r="I63" s="572">
        <v>0</v>
      </c>
      <c r="J63" s="572">
        <v>0</v>
      </c>
      <c r="K63" s="573">
        <f t="shared" si="73"/>
        <v>0</v>
      </c>
      <c r="L63" s="574" t="e">
        <f t="shared" si="92"/>
        <v>#REF!</v>
      </c>
      <c r="M63" s="574">
        <v>0</v>
      </c>
      <c r="N63" s="573">
        <v>0</v>
      </c>
      <c r="O63" s="573">
        <v>0</v>
      </c>
      <c r="P63" s="575">
        <v>48</v>
      </c>
      <c r="Q63" s="575">
        <v>45</v>
      </c>
      <c r="R63" s="576">
        <f t="shared" si="74"/>
        <v>3</v>
      </c>
      <c r="S63" s="1152">
        <f t="shared" si="93"/>
        <v>565</v>
      </c>
      <c r="T63" s="577">
        <v>0</v>
      </c>
      <c r="U63" s="576">
        <v>0</v>
      </c>
      <c r="V63" s="578"/>
      <c r="W63" s="573">
        <v>45</v>
      </c>
      <c r="X63" s="573">
        <v>40</v>
      </c>
      <c r="Y63" s="573">
        <f t="shared" si="75"/>
        <v>5</v>
      </c>
      <c r="Z63" s="579">
        <f t="shared" si="94"/>
        <v>84</v>
      </c>
      <c r="AA63" s="580">
        <v>0</v>
      </c>
      <c r="AB63" s="581">
        <v>0</v>
      </c>
      <c r="AC63" s="582">
        <v>40</v>
      </c>
      <c r="AD63" s="582">
        <v>40</v>
      </c>
      <c r="AE63" s="573">
        <f t="shared" si="76"/>
        <v>0</v>
      </c>
      <c r="AF63" s="579">
        <f t="shared" si="95"/>
        <v>13</v>
      </c>
      <c r="AG63" s="746">
        <v>0</v>
      </c>
      <c r="AH63" s="581">
        <v>0</v>
      </c>
      <c r="AI63" s="581">
        <v>17</v>
      </c>
      <c r="AJ63" s="581">
        <v>15</v>
      </c>
      <c r="AK63" s="581">
        <f t="shared" si="77"/>
        <v>2</v>
      </c>
      <c r="AL63" s="581">
        <f t="shared" si="96"/>
        <v>9</v>
      </c>
      <c r="AM63" s="581"/>
      <c r="AN63" s="581"/>
      <c r="AO63" s="581">
        <v>0</v>
      </c>
      <c r="AP63" s="581"/>
      <c r="AQ63" s="583">
        <v>4.125</v>
      </c>
      <c r="AR63" s="584">
        <v>211</v>
      </c>
      <c r="AS63" s="585">
        <v>3.625</v>
      </c>
      <c r="AT63" s="586">
        <v>175</v>
      </c>
      <c r="AU63" s="587">
        <f t="shared" si="78"/>
        <v>386</v>
      </c>
      <c r="AV63" s="588">
        <f t="shared" si="97"/>
        <v>-110</v>
      </c>
      <c r="AW63" s="589"/>
      <c r="AX63" s="589"/>
      <c r="AY63" s="590">
        <v>1599</v>
      </c>
      <c r="AZ63" s="591">
        <v>0</v>
      </c>
      <c r="BA63" s="592">
        <v>202</v>
      </c>
      <c r="BB63" s="592">
        <v>163</v>
      </c>
      <c r="BC63" s="593"/>
      <c r="BD63" s="594">
        <v>63354</v>
      </c>
      <c r="BE63" s="595">
        <f t="shared" si="98"/>
        <v>47</v>
      </c>
      <c r="BF63" s="595"/>
      <c r="BG63" s="596">
        <v>0.96</v>
      </c>
      <c r="BH63" s="597">
        <f t="shared" si="79"/>
        <v>1.8800000000000026</v>
      </c>
      <c r="BI63" s="597">
        <f t="shared" si="80"/>
        <v>45.12</v>
      </c>
      <c r="BJ63" s="598"/>
      <c r="BK63" s="599">
        <v>190</v>
      </c>
      <c r="BL63" s="599">
        <v>28</v>
      </c>
      <c r="BM63" s="600"/>
      <c r="BN63" s="601">
        <v>0</v>
      </c>
      <c r="BO63" s="602">
        <f t="shared" si="52"/>
        <v>0.8</v>
      </c>
      <c r="BP63" s="603">
        <f t="shared" ref="BP63:BP87" si="121">BN63-(BN63*BO63)</f>
        <v>0</v>
      </c>
      <c r="BQ63" s="603">
        <f t="shared" ref="BQ63:BQ87" si="122">BN63*BO63</f>
        <v>0</v>
      </c>
      <c r="BR63" s="604"/>
      <c r="BS63" s="600">
        <v>20</v>
      </c>
      <c r="BT63" s="600">
        <v>30</v>
      </c>
      <c r="BU63" s="605"/>
      <c r="BV63" s="606">
        <f t="shared" si="119"/>
        <v>7.35</v>
      </c>
      <c r="BW63" s="585">
        <v>0</v>
      </c>
      <c r="BX63" s="585"/>
      <c r="BY63" s="585"/>
      <c r="BZ63" s="585"/>
      <c r="CA63" s="607">
        <f t="shared" ref="CA63:CA87" si="123">BW63-CB63</f>
        <v>0</v>
      </c>
      <c r="CB63" s="607">
        <f t="shared" ref="CB63:CB87" si="124">BW63</f>
        <v>0</v>
      </c>
      <c r="CC63" s="608">
        <f t="shared" si="57"/>
        <v>0.43</v>
      </c>
      <c r="CD63" s="609">
        <f t="shared" ref="CD63:CD87" si="125">CB63*(1-CC63)</f>
        <v>0</v>
      </c>
      <c r="CE63" s="610">
        <f t="shared" si="50"/>
        <v>0</v>
      </c>
      <c r="CF63" s="611">
        <f t="shared" ref="CF63:CF87" si="126">CD63</f>
        <v>0</v>
      </c>
      <c r="CG63" s="1756"/>
      <c r="CH63" s="658"/>
      <c r="CI63" s="658"/>
      <c r="CJ63" s="658">
        <v>0</v>
      </c>
      <c r="CK63" s="660">
        <v>0</v>
      </c>
      <c r="CL63" s="660">
        <v>34</v>
      </c>
      <c r="CM63" s="1124">
        <v>122</v>
      </c>
      <c r="CN63" s="612">
        <v>1</v>
      </c>
      <c r="CO63" s="612"/>
      <c r="CP63" s="612"/>
      <c r="CQ63" s="612">
        <f>4*24</f>
        <v>96</v>
      </c>
      <c r="CR63" s="612"/>
      <c r="CS63" s="612"/>
      <c r="CT63" s="612"/>
      <c r="CU63" s="949">
        <v>122</v>
      </c>
      <c r="CV63" s="613">
        <f t="shared" si="59"/>
        <v>1</v>
      </c>
      <c r="CW63" s="614">
        <f t="shared" ref="CW63:CW87" si="127">CU63-(CU63*CV63)</f>
        <v>0</v>
      </c>
      <c r="CX63" s="615">
        <f t="shared" ref="CX63:CX87" si="128">CU63*CV63</f>
        <v>122</v>
      </c>
      <c r="CY63" s="616"/>
      <c r="CZ63" s="617">
        <v>82</v>
      </c>
      <c r="DA63" s="617">
        <v>32</v>
      </c>
      <c r="DB63" s="617">
        <v>28</v>
      </c>
      <c r="DC63" s="618">
        <f>CM63-CU63</f>
        <v>0</v>
      </c>
      <c r="DD63" s="1827"/>
      <c r="DE63" s="1827"/>
      <c r="DF63" s="1827"/>
      <c r="DG63" s="619">
        <f t="shared" si="62"/>
        <v>0.43</v>
      </c>
      <c r="DH63" s="620">
        <f t="shared" si="82"/>
        <v>0</v>
      </c>
      <c r="DI63" s="613">
        <f t="shared" si="63"/>
        <v>0.56999999999999995</v>
      </c>
      <c r="DJ63" s="621"/>
      <c r="DK63" s="621">
        <f t="shared" si="83"/>
        <v>0</v>
      </c>
      <c r="DL63" s="621">
        <f t="shared" ref="DL63:DL87" si="129">DH63*DI63</f>
        <v>0</v>
      </c>
      <c r="DM63" s="622">
        <f>DM61/DM62</f>
        <v>3.2</v>
      </c>
      <c r="DN63" s="623">
        <v>68</v>
      </c>
      <c r="DO63" s="624">
        <v>68</v>
      </c>
      <c r="DP63" s="1445">
        <v>170</v>
      </c>
      <c r="DQ63" s="625"/>
      <c r="DR63" s="625"/>
      <c r="DS63" s="626">
        <f t="shared" ref="DS63:DS87" si="130">(DQ63*12+DR63)*2.75397222</f>
        <v>0</v>
      </c>
      <c r="DT63" s="626">
        <f t="shared" ref="DT63:DT87" si="131">IF(DS63-DS62&lt;0,0,IF(SUM(DQ63:DR63)&gt;0,DS63-DS62,0))</f>
        <v>0</v>
      </c>
      <c r="DU63" s="627">
        <f t="shared" ref="DU63:DU87" si="132">IF(DS63=0,0,IF(DS63-DS62&lt;0,DS63-DS62,0))</f>
        <v>0</v>
      </c>
      <c r="DV63" s="628"/>
      <c r="DW63" s="628"/>
      <c r="DX63" s="629">
        <v>3</v>
      </c>
      <c r="DY63" s="630"/>
      <c r="DZ63" s="631">
        <v>7</v>
      </c>
      <c r="EA63" s="632">
        <v>4.5</v>
      </c>
      <c r="EB63" s="633">
        <f t="shared" si="99"/>
        <v>243.72654147</v>
      </c>
      <c r="EC63" s="633">
        <f t="shared" si="113"/>
        <v>17.900819429999984</v>
      </c>
      <c r="ED63" s="633">
        <f t="shared" si="114"/>
        <v>0</v>
      </c>
      <c r="EE63" s="634">
        <f t="shared" si="115"/>
        <v>17.900819429999984</v>
      </c>
      <c r="EF63" s="642">
        <f t="shared" si="85"/>
        <v>1.8800000000000026</v>
      </c>
      <c r="EG63" s="643">
        <f t="shared" si="118"/>
        <v>9.5217124627659366</v>
      </c>
      <c r="EH63" s="644">
        <f>SUM(EE$42:EE63)/SUM(EF$42:EF63)</f>
        <v>0.77739147511747586</v>
      </c>
      <c r="EI63" s="636"/>
      <c r="EJ63" s="166">
        <f t="shared" si="120"/>
        <v>53</v>
      </c>
      <c r="EK63" s="637">
        <f t="shared" si="88"/>
        <v>163</v>
      </c>
      <c r="EL63" s="638">
        <f t="shared" si="89"/>
        <v>167.12</v>
      </c>
      <c r="EM63" s="639">
        <f t="shared" si="100"/>
        <v>0.97534705600765914</v>
      </c>
      <c r="EN63" s="640">
        <f>SUM(EK$42:EK63)/SUM(EL$42:EL63)</f>
        <v>1.014638141661621</v>
      </c>
      <c r="EO63" s="641"/>
    </row>
    <row r="64" spans="1:145" ht="16.5" thickTop="1" thickBot="1" x14ac:dyDescent="0.3">
      <c r="A64" s="806">
        <v>45588</v>
      </c>
      <c r="B64" s="567"/>
      <c r="C64" s="568"/>
      <c r="D64" s="569">
        <f t="shared" si="90"/>
        <v>39550</v>
      </c>
      <c r="E64" s="570">
        <f t="shared" si="91"/>
        <v>0</v>
      </c>
      <c r="F64" s="570"/>
      <c r="G64" s="571">
        <f t="shared" si="72"/>
        <v>0</v>
      </c>
      <c r="H64" s="567"/>
      <c r="I64" s="572">
        <v>0</v>
      </c>
      <c r="J64" s="572">
        <v>0</v>
      </c>
      <c r="K64" s="573">
        <f t="shared" si="73"/>
        <v>0</v>
      </c>
      <c r="L64" s="574" t="e">
        <f t="shared" si="92"/>
        <v>#REF!</v>
      </c>
      <c r="M64" s="574">
        <v>0</v>
      </c>
      <c r="N64" s="573">
        <v>0</v>
      </c>
      <c r="O64" s="573">
        <v>0</v>
      </c>
      <c r="P64" s="575">
        <v>48</v>
      </c>
      <c r="Q64" s="575">
        <v>45</v>
      </c>
      <c r="R64" s="576">
        <f t="shared" si="74"/>
        <v>3</v>
      </c>
      <c r="S64" s="1152">
        <f t="shared" si="93"/>
        <v>566</v>
      </c>
      <c r="T64" s="577">
        <v>0</v>
      </c>
      <c r="U64" s="576">
        <v>0</v>
      </c>
      <c r="V64" s="578"/>
      <c r="W64" s="573">
        <v>45</v>
      </c>
      <c r="X64" s="573">
        <v>40</v>
      </c>
      <c r="Y64" s="573">
        <f t="shared" si="75"/>
        <v>5</v>
      </c>
      <c r="Z64" s="579">
        <f t="shared" si="94"/>
        <v>85</v>
      </c>
      <c r="AA64" s="580">
        <v>0</v>
      </c>
      <c r="AB64" s="581">
        <v>0</v>
      </c>
      <c r="AC64" s="582">
        <v>40</v>
      </c>
      <c r="AD64" s="582">
        <v>42</v>
      </c>
      <c r="AE64" s="573">
        <f t="shared" si="76"/>
        <v>-2</v>
      </c>
      <c r="AF64" s="579">
        <f t="shared" si="95"/>
        <v>14</v>
      </c>
      <c r="AG64" s="746">
        <v>0</v>
      </c>
      <c r="AH64" s="581">
        <v>0</v>
      </c>
      <c r="AI64" s="581">
        <v>0</v>
      </c>
      <c r="AJ64" s="581">
        <v>0</v>
      </c>
      <c r="AK64" s="581" t="str">
        <f t="shared" si="77"/>
        <v xml:space="preserve"> </v>
      </c>
      <c r="AL64" s="581">
        <f t="shared" si="96"/>
        <v>9</v>
      </c>
      <c r="AM64" s="581"/>
      <c r="AN64" s="581"/>
      <c r="AO64" s="581">
        <v>0</v>
      </c>
      <c r="AP64" s="581"/>
      <c r="AQ64" s="583">
        <v>6.875</v>
      </c>
      <c r="AR64" s="584">
        <v>365</v>
      </c>
      <c r="AS64" s="585">
        <v>3.625</v>
      </c>
      <c r="AT64" s="586">
        <v>175</v>
      </c>
      <c r="AU64" s="587">
        <f t="shared" si="78"/>
        <v>540</v>
      </c>
      <c r="AV64" s="588">
        <f t="shared" si="97"/>
        <v>154</v>
      </c>
      <c r="AW64" s="589"/>
      <c r="AX64" s="589"/>
      <c r="AY64" s="590">
        <v>1560</v>
      </c>
      <c r="AZ64" s="591">
        <v>0</v>
      </c>
      <c r="BA64" s="592">
        <v>204</v>
      </c>
      <c r="BB64" s="592">
        <v>113</v>
      </c>
      <c r="BC64" s="593"/>
      <c r="BD64" s="594">
        <v>63401</v>
      </c>
      <c r="BE64" s="595">
        <f t="shared" si="98"/>
        <v>47</v>
      </c>
      <c r="BF64" s="595"/>
      <c r="BG64" s="596">
        <v>0.96</v>
      </c>
      <c r="BH64" s="597">
        <f t="shared" si="79"/>
        <v>1.8800000000000026</v>
      </c>
      <c r="BI64" s="597">
        <f t="shared" si="80"/>
        <v>45.12</v>
      </c>
      <c r="BJ64" s="598"/>
      <c r="BK64" s="599">
        <v>175</v>
      </c>
      <c r="BL64" s="599">
        <v>4</v>
      </c>
      <c r="BM64" s="600"/>
      <c r="BN64" s="601">
        <v>0</v>
      </c>
      <c r="BO64" s="602">
        <f t="shared" si="52"/>
        <v>0.8</v>
      </c>
      <c r="BP64" s="603">
        <f t="shared" si="121"/>
        <v>0</v>
      </c>
      <c r="BQ64" s="603">
        <f t="shared" si="122"/>
        <v>0</v>
      </c>
      <c r="BR64" s="604"/>
      <c r="BS64" s="600">
        <v>0</v>
      </c>
      <c r="BT64" s="600">
        <v>0</v>
      </c>
      <c r="BU64" s="605"/>
      <c r="BV64" s="606">
        <f t="shared" si="119"/>
        <v>4.5999999999999996</v>
      </c>
      <c r="BW64" s="585">
        <v>0</v>
      </c>
      <c r="BX64" s="585"/>
      <c r="BY64" s="585"/>
      <c r="BZ64" s="585"/>
      <c r="CA64" s="607">
        <f t="shared" si="123"/>
        <v>0</v>
      </c>
      <c r="CB64" s="607">
        <f t="shared" si="124"/>
        <v>0</v>
      </c>
      <c r="CC64" s="608">
        <f t="shared" si="57"/>
        <v>0.43</v>
      </c>
      <c r="CD64" s="609">
        <f t="shared" si="125"/>
        <v>0</v>
      </c>
      <c r="CE64" s="610">
        <f t="shared" si="50"/>
        <v>0</v>
      </c>
      <c r="CF64" s="611">
        <f t="shared" si="126"/>
        <v>0</v>
      </c>
      <c r="CG64" s="1756"/>
      <c r="CH64" s="658"/>
      <c r="CI64" s="658"/>
      <c r="CJ64" s="658">
        <v>0</v>
      </c>
      <c r="CK64" s="660">
        <v>68</v>
      </c>
      <c r="CL64" s="660">
        <v>62</v>
      </c>
      <c r="CM64" s="1124">
        <v>56.6</v>
      </c>
      <c r="CN64" s="612" t="s">
        <v>190</v>
      </c>
      <c r="CO64" s="612"/>
      <c r="CP64" s="612"/>
      <c r="CQ64" s="612"/>
      <c r="CR64" s="612"/>
      <c r="CS64" s="612"/>
      <c r="CT64" s="612"/>
      <c r="CU64" s="949">
        <v>24</v>
      </c>
      <c r="CV64" s="613">
        <f t="shared" si="59"/>
        <v>1</v>
      </c>
      <c r="CW64" s="614">
        <f t="shared" si="127"/>
        <v>0</v>
      </c>
      <c r="CX64" s="615">
        <f t="shared" si="128"/>
        <v>24</v>
      </c>
      <c r="CY64" s="616"/>
      <c r="CZ64" s="617">
        <v>20</v>
      </c>
      <c r="DA64" s="617">
        <v>70</v>
      </c>
      <c r="DB64" s="617">
        <v>0</v>
      </c>
      <c r="DC64" s="618">
        <f>CM64-CU64</f>
        <v>32.6</v>
      </c>
      <c r="DD64" s="1827"/>
      <c r="DE64" s="1827"/>
      <c r="DF64" s="1827"/>
      <c r="DG64" s="619">
        <f t="shared" si="62"/>
        <v>0.43</v>
      </c>
      <c r="DH64" s="620">
        <f t="shared" si="82"/>
        <v>32.6</v>
      </c>
      <c r="DI64" s="613">
        <f t="shared" si="63"/>
        <v>0.56999999999999995</v>
      </c>
      <c r="DJ64" s="621"/>
      <c r="DK64" s="621">
        <f t="shared" si="83"/>
        <v>7.990260000000001</v>
      </c>
      <c r="DL64" s="621">
        <f t="shared" si="129"/>
        <v>18.582000000000001</v>
      </c>
      <c r="DM64" s="622"/>
      <c r="DN64" s="623">
        <v>60</v>
      </c>
      <c r="DO64" s="624">
        <v>60</v>
      </c>
      <c r="DP64" s="1445">
        <v>175</v>
      </c>
      <c r="DQ64" s="625"/>
      <c r="DR64" s="625"/>
      <c r="DS64" s="626">
        <f t="shared" si="130"/>
        <v>0</v>
      </c>
      <c r="DT64" s="626">
        <f t="shared" si="131"/>
        <v>0</v>
      </c>
      <c r="DU64" s="627">
        <f t="shared" si="132"/>
        <v>0</v>
      </c>
      <c r="DV64" s="628"/>
      <c r="DW64" s="628"/>
      <c r="DX64" s="629">
        <v>3</v>
      </c>
      <c r="DY64" s="630"/>
      <c r="DZ64" s="631">
        <v>7</v>
      </c>
      <c r="EA64" s="632">
        <v>4.5</v>
      </c>
      <c r="EB64" s="633">
        <f t="shared" si="99"/>
        <v>243.72654147</v>
      </c>
      <c r="EC64" s="633">
        <f t="shared" si="113"/>
        <v>0</v>
      </c>
      <c r="ED64" s="633">
        <f t="shared" si="114"/>
        <v>0</v>
      </c>
      <c r="EE64" s="634">
        <f t="shared" si="115"/>
        <v>0</v>
      </c>
      <c r="EF64" s="642">
        <f t="shared" si="85"/>
        <v>9.8702600000000036</v>
      </c>
      <c r="EG64" s="643">
        <f t="shared" si="118"/>
        <v>0</v>
      </c>
      <c r="EH64" s="644">
        <f>SUM(EE$42:EE64)/SUM(EF$42:EF64)</f>
        <v>0.74591082717968327</v>
      </c>
      <c r="EI64" s="636"/>
      <c r="EJ64" s="166">
        <f t="shared" si="120"/>
        <v>267</v>
      </c>
      <c r="EK64" s="637">
        <f t="shared" si="88"/>
        <v>113</v>
      </c>
      <c r="EL64" s="638">
        <f t="shared" si="89"/>
        <v>87.701999999999998</v>
      </c>
      <c r="EM64" s="639">
        <f t="shared" si="100"/>
        <v>1.2884540831451963</v>
      </c>
      <c r="EN64" s="640">
        <f>SUM(EK$42:EK64)/SUM(EL$42:EL64)</f>
        <v>1.0232052382491506</v>
      </c>
      <c r="EO64" s="641"/>
    </row>
    <row r="65" spans="1:146" ht="16.5" thickTop="1" thickBot="1" x14ac:dyDescent="0.3">
      <c r="A65" s="806">
        <v>45589</v>
      </c>
      <c r="B65" s="567"/>
      <c r="C65" s="568"/>
      <c r="D65" s="569">
        <f t="shared" si="90"/>
        <v>39550</v>
      </c>
      <c r="E65" s="570">
        <f t="shared" si="91"/>
        <v>0</v>
      </c>
      <c r="F65" s="570"/>
      <c r="G65" s="571">
        <f t="shared" si="72"/>
        <v>0</v>
      </c>
      <c r="H65" s="567"/>
      <c r="I65" s="572">
        <v>0</v>
      </c>
      <c r="J65" s="572">
        <v>0</v>
      </c>
      <c r="K65" s="573">
        <f t="shared" si="73"/>
        <v>0</v>
      </c>
      <c r="L65" s="574" t="e">
        <f t="shared" si="92"/>
        <v>#REF!</v>
      </c>
      <c r="M65" s="574">
        <v>0</v>
      </c>
      <c r="N65" s="573">
        <v>0</v>
      </c>
      <c r="O65" s="573">
        <v>0</v>
      </c>
      <c r="P65" s="575">
        <v>45</v>
      </c>
      <c r="Q65" s="575">
        <v>45</v>
      </c>
      <c r="R65" s="576">
        <f t="shared" si="74"/>
        <v>0</v>
      </c>
      <c r="S65" s="1152">
        <f t="shared" si="93"/>
        <v>567</v>
      </c>
      <c r="T65" s="577">
        <v>0</v>
      </c>
      <c r="U65" s="576">
        <v>0</v>
      </c>
      <c r="V65" s="578"/>
      <c r="W65" s="573">
        <v>45</v>
      </c>
      <c r="X65" s="573">
        <v>40</v>
      </c>
      <c r="Y65" s="573">
        <f t="shared" si="75"/>
        <v>5</v>
      </c>
      <c r="Z65" s="579">
        <f t="shared" si="94"/>
        <v>86</v>
      </c>
      <c r="AA65" s="580">
        <v>0</v>
      </c>
      <c r="AB65" s="581">
        <v>0</v>
      </c>
      <c r="AC65" s="582">
        <v>40</v>
      </c>
      <c r="AD65" s="582">
        <v>40</v>
      </c>
      <c r="AE65" s="573">
        <f t="shared" si="76"/>
        <v>0</v>
      </c>
      <c r="AF65" s="579">
        <f t="shared" si="95"/>
        <v>15</v>
      </c>
      <c r="AG65" s="746">
        <v>0</v>
      </c>
      <c r="AH65" s="581">
        <v>0</v>
      </c>
      <c r="AI65" s="581">
        <v>0</v>
      </c>
      <c r="AJ65" s="581">
        <v>0</v>
      </c>
      <c r="AK65" s="581" t="str">
        <f t="shared" si="77"/>
        <v xml:space="preserve"> </v>
      </c>
      <c r="AL65" s="581">
        <f t="shared" si="96"/>
        <v>9</v>
      </c>
      <c r="AM65" s="581"/>
      <c r="AN65" s="581"/>
      <c r="AO65" s="581">
        <v>0</v>
      </c>
      <c r="AP65" s="581"/>
      <c r="AQ65" s="583">
        <v>5.666666666666667</v>
      </c>
      <c r="AR65" s="584">
        <v>297</v>
      </c>
      <c r="AS65" s="585">
        <v>3.625</v>
      </c>
      <c r="AT65" s="586">
        <v>175</v>
      </c>
      <c r="AU65" s="587">
        <f t="shared" si="78"/>
        <v>472</v>
      </c>
      <c r="AV65" s="588">
        <f t="shared" si="97"/>
        <v>-68</v>
      </c>
      <c r="AW65" s="589"/>
      <c r="AX65" s="589"/>
      <c r="AY65" s="590">
        <v>0</v>
      </c>
      <c r="AZ65" s="591">
        <v>0</v>
      </c>
      <c r="BA65" s="592">
        <v>198</v>
      </c>
      <c r="BB65" s="592">
        <v>155</v>
      </c>
      <c r="BC65" s="593"/>
      <c r="BD65" s="594">
        <v>63450</v>
      </c>
      <c r="BE65" s="595">
        <f t="shared" si="98"/>
        <v>49</v>
      </c>
      <c r="BF65" s="595"/>
      <c r="BG65" s="596">
        <v>0.96</v>
      </c>
      <c r="BH65" s="597">
        <f t="shared" si="79"/>
        <v>1.9600000000000009</v>
      </c>
      <c r="BI65" s="597">
        <f t="shared" si="80"/>
        <v>47.04</v>
      </c>
      <c r="BJ65" s="598"/>
      <c r="BK65" s="599">
        <v>170</v>
      </c>
      <c r="BL65" s="599">
        <v>22</v>
      </c>
      <c r="BM65" s="600"/>
      <c r="BN65" s="601">
        <v>22</v>
      </c>
      <c r="BO65" s="602">
        <f t="shared" si="52"/>
        <v>0.8</v>
      </c>
      <c r="BP65" s="603">
        <f t="shared" si="121"/>
        <v>4.3999999999999986</v>
      </c>
      <c r="BQ65" s="603">
        <f t="shared" si="122"/>
        <v>17.600000000000001</v>
      </c>
      <c r="BR65" s="604"/>
      <c r="BS65" s="600">
        <v>60</v>
      </c>
      <c r="BT65" s="600">
        <v>22</v>
      </c>
      <c r="BU65" s="605"/>
      <c r="BV65" s="606"/>
      <c r="BW65" s="585">
        <v>14.1</v>
      </c>
      <c r="BX65" s="585"/>
      <c r="BY65" s="585"/>
      <c r="BZ65" s="585"/>
      <c r="CA65" s="607">
        <f t="shared" si="123"/>
        <v>0</v>
      </c>
      <c r="CB65" s="607">
        <f t="shared" si="124"/>
        <v>14.1</v>
      </c>
      <c r="CC65" s="608">
        <f t="shared" si="57"/>
        <v>0.43</v>
      </c>
      <c r="CD65" s="609">
        <f t="shared" si="125"/>
        <v>8.0370000000000008</v>
      </c>
      <c r="CE65" s="610">
        <f t="shared" si="50"/>
        <v>0</v>
      </c>
      <c r="CF65" s="611">
        <f t="shared" si="126"/>
        <v>8.0370000000000008</v>
      </c>
      <c r="CG65" s="1756"/>
      <c r="CH65" s="658"/>
      <c r="CI65" s="658"/>
      <c r="CJ65" s="658">
        <v>0</v>
      </c>
      <c r="CK65" s="660">
        <v>72</v>
      </c>
      <c r="CL65" s="660">
        <v>30</v>
      </c>
      <c r="CM65" s="1124">
        <v>129</v>
      </c>
      <c r="CN65" s="612">
        <v>1</v>
      </c>
      <c r="CO65" s="612"/>
      <c r="CP65" s="612"/>
      <c r="CQ65" s="612"/>
      <c r="CR65" s="612"/>
      <c r="CS65" s="612"/>
      <c r="CT65" s="612"/>
      <c r="CU65" s="949">
        <f>CM65-DC65</f>
        <v>129</v>
      </c>
      <c r="CV65" s="613">
        <f t="shared" si="59"/>
        <v>1</v>
      </c>
      <c r="CW65" s="614">
        <f t="shared" si="127"/>
        <v>0</v>
      </c>
      <c r="CX65" s="615">
        <f t="shared" si="128"/>
        <v>129</v>
      </c>
      <c r="CY65" s="616"/>
      <c r="CZ65" s="617">
        <v>80</v>
      </c>
      <c r="DA65" s="617">
        <v>50</v>
      </c>
      <c r="DB65" s="617">
        <v>28</v>
      </c>
      <c r="DC65" s="618">
        <v>0</v>
      </c>
      <c r="DD65" s="1827"/>
      <c r="DE65" s="1827"/>
      <c r="DF65" s="1827"/>
      <c r="DG65" s="619">
        <f t="shared" si="62"/>
        <v>0.43</v>
      </c>
      <c r="DH65" s="620">
        <f t="shared" si="82"/>
        <v>0</v>
      </c>
      <c r="DI65" s="613">
        <f t="shared" si="63"/>
        <v>0.56999999999999995</v>
      </c>
      <c r="DJ65" s="621"/>
      <c r="DK65" s="621">
        <f t="shared" si="83"/>
        <v>0</v>
      </c>
      <c r="DL65" s="621">
        <f t="shared" si="129"/>
        <v>0</v>
      </c>
      <c r="DM65" s="622"/>
      <c r="DN65" s="623">
        <v>68</v>
      </c>
      <c r="DO65" s="624">
        <v>68</v>
      </c>
      <c r="DP65" s="1445">
        <v>160</v>
      </c>
      <c r="DQ65" s="625"/>
      <c r="DR65" s="625"/>
      <c r="DS65" s="626">
        <f t="shared" si="130"/>
        <v>0</v>
      </c>
      <c r="DT65" s="626">
        <f t="shared" si="131"/>
        <v>0</v>
      </c>
      <c r="DU65" s="627">
        <f t="shared" si="132"/>
        <v>0</v>
      </c>
      <c r="DV65" s="628"/>
      <c r="DW65" s="628"/>
      <c r="DX65" s="629">
        <v>3</v>
      </c>
      <c r="DY65" s="630"/>
      <c r="DZ65" s="631">
        <v>7</v>
      </c>
      <c r="EA65" s="632">
        <v>4.5</v>
      </c>
      <c r="EB65" s="633">
        <f t="shared" si="99"/>
        <v>243.72654147</v>
      </c>
      <c r="EC65" s="633">
        <f t="shared" si="113"/>
        <v>0</v>
      </c>
      <c r="ED65" s="633">
        <f t="shared" si="114"/>
        <v>0</v>
      </c>
      <c r="EE65" s="634">
        <f t="shared" si="115"/>
        <v>0</v>
      </c>
      <c r="EF65" s="642">
        <f t="shared" si="85"/>
        <v>14.397</v>
      </c>
      <c r="EG65" s="643">
        <f t="shared" si="118"/>
        <v>0</v>
      </c>
      <c r="EH65" s="644">
        <f>SUM(EE$42:EE65)/SUM(EF$42:EF65)</f>
        <v>0.70430916887861561</v>
      </c>
      <c r="EI65" s="636"/>
      <c r="EJ65" s="166">
        <f t="shared" si="120"/>
        <v>87</v>
      </c>
      <c r="EK65" s="637">
        <f t="shared" si="88"/>
        <v>155</v>
      </c>
      <c r="EL65" s="638">
        <f t="shared" si="89"/>
        <v>193.64</v>
      </c>
      <c r="EM65" s="639">
        <f t="shared" si="100"/>
        <v>0.80045445155959516</v>
      </c>
      <c r="EN65" s="640">
        <f>SUM(EK$42:EK65)/SUM(EL$42:EL65)</f>
        <v>1.0088116516958241</v>
      </c>
      <c r="EO65" s="641"/>
    </row>
    <row r="66" spans="1:146" ht="16.5" thickTop="1" thickBot="1" x14ac:dyDescent="0.3">
      <c r="A66" s="806">
        <v>45590</v>
      </c>
      <c r="B66" s="567"/>
      <c r="C66" s="568"/>
      <c r="D66" s="569">
        <f t="shared" si="90"/>
        <v>39550</v>
      </c>
      <c r="E66" s="570">
        <f t="shared" si="91"/>
        <v>0</v>
      </c>
      <c r="F66" s="570"/>
      <c r="G66" s="571">
        <f t="shared" si="72"/>
        <v>0</v>
      </c>
      <c r="H66" s="567"/>
      <c r="I66" s="572">
        <v>0</v>
      </c>
      <c r="J66" s="572">
        <v>0</v>
      </c>
      <c r="K66" s="573">
        <f t="shared" si="73"/>
        <v>0</v>
      </c>
      <c r="L66" s="574" t="e">
        <f t="shared" si="92"/>
        <v>#REF!</v>
      </c>
      <c r="M66" s="574">
        <v>0</v>
      </c>
      <c r="N66" s="573">
        <v>0</v>
      </c>
      <c r="O66" s="573">
        <v>0</v>
      </c>
      <c r="P66" s="575">
        <v>44</v>
      </c>
      <c r="Q66" s="575">
        <v>42</v>
      </c>
      <c r="R66" s="576">
        <f t="shared" si="74"/>
        <v>2</v>
      </c>
      <c r="S66" s="1152">
        <f t="shared" si="93"/>
        <v>568</v>
      </c>
      <c r="T66" s="577">
        <v>0</v>
      </c>
      <c r="U66" s="576">
        <v>0</v>
      </c>
      <c r="V66" s="578"/>
      <c r="W66" s="573">
        <v>40</v>
      </c>
      <c r="X66" s="573">
        <v>36</v>
      </c>
      <c r="Y66" s="573">
        <f t="shared" si="75"/>
        <v>4</v>
      </c>
      <c r="Z66" s="579">
        <f t="shared" si="94"/>
        <v>87</v>
      </c>
      <c r="AA66" s="580">
        <v>0</v>
      </c>
      <c r="AB66" s="581">
        <v>0</v>
      </c>
      <c r="AC66" s="582">
        <v>40</v>
      </c>
      <c r="AD66" s="582">
        <v>36</v>
      </c>
      <c r="AE66" s="573">
        <f t="shared" si="76"/>
        <v>4</v>
      </c>
      <c r="AF66" s="579">
        <f t="shared" si="95"/>
        <v>16</v>
      </c>
      <c r="AG66" s="746">
        <v>0</v>
      </c>
      <c r="AH66" s="581">
        <v>0</v>
      </c>
      <c r="AI66" s="581">
        <v>0</v>
      </c>
      <c r="AJ66" s="581">
        <v>0</v>
      </c>
      <c r="AK66" s="581" t="str">
        <f t="shared" si="77"/>
        <v xml:space="preserve"> </v>
      </c>
      <c r="AL66" s="581">
        <f t="shared" si="96"/>
        <v>9</v>
      </c>
      <c r="AM66" s="581"/>
      <c r="AN66" s="581"/>
      <c r="AO66" s="581">
        <v>0</v>
      </c>
      <c r="AP66" s="581"/>
      <c r="AQ66" s="583">
        <v>7.25</v>
      </c>
      <c r="AR66" s="584">
        <v>389</v>
      </c>
      <c r="AS66" s="585">
        <v>3.625</v>
      </c>
      <c r="AT66" s="586">
        <v>175</v>
      </c>
      <c r="AU66" s="587">
        <f t="shared" si="78"/>
        <v>564</v>
      </c>
      <c r="AV66" s="588">
        <f t="shared" si="97"/>
        <v>92</v>
      </c>
      <c r="AW66" s="589"/>
      <c r="AX66" s="589"/>
      <c r="AY66" s="590">
        <v>1550</v>
      </c>
      <c r="AZ66" s="591">
        <v>0</v>
      </c>
      <c r="BA66" s="592">
        <v>227</v>
      </c>
      <c r="BB66" s="592">
        <v>93.9</v>
      </c>
      <c r="BC66" s="593"/>
      <c r="BD66" s="594">
        <v>63498</v>
      </c>
      <c r="BE66" s="595">
        <f t="shared" si="98"/>
        <v>48</v>
      </c>
      <c r="BF66" s="595"/>
      <c r="BG66" s="596">
        <v>0.96</v>
      </c>
      <c r="BH66" s="597">
        <f t="shared" si="79"/>
        <v>1.9200000000000017</v>
      </c>
      <c r="BI66" s="597">
        <f t="shared" si="80"/>
        <v>46.08</v>
      </c>
      <c r="BJ66" s="598"/>
      <c r="BK66" s="599">
        <v>0</v>
      </c>
      <c r="BL66" s="599">
        <v>0</v>
      </c>
      <c r="BM66" s="600"/>
      <c r="BN66" s="601">
        <v>0</v>
      </c>
      <c r="BO66" s="602">
        <f t="shared" si="52"/>
        <v>0.8</v>
      </c>
      <c r="BP66" s="603">
        <f t="shared" si="121"/>
        <v>0</v>
      </c>
      <c r="BQ66" s="603">
        <f t="shared" si="122"/>
        <v>0</v>
      </c>
      <c r="BR66" s="604"/>
      <c r="BS66" s="600">
        <v>0</v>
      </c>
      <c r="BT66" s="600">
        <v>0</v>
      </c>
      <c r="BU66" s="605"/>
      <c r="BV66" s="606"/>
      <c r="BW66" s="585">
        <v>13.7</v>
      </c>
      <c r="BX66" s="585"/>
      <c r="BY66" s="585"/>
      <c r="BZ66" s="585"/>
      <c r="CA66" s="607">
        <f t="shared" si="123"/>
        <v>0</v>
      </c>
      <c r="CB66" s="607">
        <f t="shared" si="124"/>
        <v>13.7</v>
      </c>
      <c r="CC66" s="608">
        <f t="shared" si="57"/>
        <v>0.43</v>
      </c>
      <c r="CD66" s="609">
        <f t="shared" si="125"/>
        <v>7.8090000000000002</v>
      </c>
      <c r="CE66" s="610">
        <f t="shared" si="50"/>
        <v>0</v>
      </c>
      <c r="CF66" s="611">
        <f t="shared" si="126"/>
        <v>7.8090000000000002</v>
      </c>
      <c r="CG66" s="1756"/>
      <c r="CH66" s="658"/>
      <c r="CI66" s="658"/>
      <c r="CJ66" s="658">
        <v>0</v>
      </c>
      <c r="CK66" s="660">
        <v>78</v>
      </c>
      <c r="CL66" s="660">
        <v>60</v>
      </c>
      <c r="CM66" s="1124">
        <v>103</v>
      </c>
      <c r="CN66" s="612" t="s">
        <v>190</v>
      </c>
      <c r="CO66" s="612"/>
      <c r="CP66" s="612"/>
      <c r="CQ66" s="612"/>
      <c r="CR66" s="612"/>
      <c r="CS66" s="612"/>
      <c r="CT66" s="612"/>
      <c r="CU66" s="949">
        <f>CM66-DC66</f>
        <v>83</v>
      </c>
      <c r="CV66" s="613">
        <f t="shared" si="59"/>
        <v>1</v>
      </c>
      <c r="CW66" s="614">
        <f t="shared" si="127"/>
        <v>0</v>
      </c>
      <c r="CX66" s="615">
        <f t="shared" si="128"/>
        <v>83</v>
      </c>
      <c r="CY66" s="616"/>
      <c r="CZ66" s="617">
        <v>72</v>
      </c>
      <c r="DA66" s="617">
        <v>12</v>
      </c>
      <c r="DB66" s="617">
        <v>0</v>
      </c>
      <c r="DC66" s="618">
        <v>20</v>
      </c>
      <c r="DD66" s="1827"/>
      <c r="DE66" s="1827"/>
      <c r="DF66" s="1827"/>
      <c r="DG66" s="619">
        <f t="shared" si="62"/>
        <v>0.43</v>
      </c>
      <c r="DH66" s="620">
        <f t="shared" si="82"/>
        <v>20</v>
      </c>
      <c r="DI66" s="613">
        <f t="shared" si="63"/>
        <v>0.56999999999999995</v>
      </c>
      <c r="DJ66" s="621"/>
      <c r="DK66" s="621">
        <f t="shared" si="83"/>
        <v>4.902000000000001</v>
      </c>
      <c r="DL66" s="621">
        <f t="shared" si="129"/>
        <v>11.399999999999999</v>
      </c>
      <c r="DM66" s="622"/>
      <c r="DN66" s="623">
        <v>64</v>
      </c>
      <c r="DO66" s="624">
        <v>64</v>
      </c>
      <c r="DP66" s="1445">
        <v>170</v>
      </c>
      <c r="DQ66" s="625"/>
      <c r="DR66" s="625"/>
      <c r="DS66" s="626">
        <f t="shared" si="130"/>
        <v>0</v>
      </c>
      <c r="DT66" s="626">
        <f t="shared" si="131"/>
        <v>0</v>
      </c>
      <c r="DU66" s="627">
        <f t="shared" si="132"/>
        <v>0</v>
      </c>
      <c r="DV66" s="628"/>
      <c r="DW66" s="628"/>
      <c r="DX66" s="629">
        <v>3</v>
      </c>
      <c r="DY66" s="630"/>
      <c r="DZ66" s="631">
        <v>8</v>
      </c>
      <c r="EA66" s="632">
        <v>4</v>
      </c>
      <c r="EB66" s="633">
        <f t="shared" si="99"/>
        <v>275.397222</v>
      </c>
      <c r="EC66" s="633">
        <f t="shared" si="113"/>
        <v>31.670680529999998</v>
      </c>
      <c r="ED66" s="633">
        <f t="shared" si="114"/>
        <v>0</v>
      </c>
      <c r="EE66" s="634">
        <f t="shared" si="115"/>
        <v>31.670680529999998</v>
      </c>
      <c r="EF66" s="642">
        <f t="shared" si="85"/>
        <v>14.631000000000004</v>
      </c>
      <c r="EG66" s="643">
        <f t="shared" si="118"/>
        <v>2.1646285646914079</v>
      </c>
      <c r="EH66" s="644">
        <f>SUM(EE$42:EE66)/SUM(EF$42:EF66)</f>
        <v>0.78263956507613319</v>
      </c>
      <c r="EI66" s="636"/>
      <c r="EJ66" s="166">
        <f t="shared" si="120"/>
        <v>185.9</v>
      </c>
      <c r="EK66" s="637">
        <f t="shared" si="88"/>
        <v>93.9</v>
      </c>
      <c r="EL66" s="638">
        <f t="shared" si="89"/>
        <v>140.47999999999999</v>
      </c>
      <c r="EM66" s="639">
        <f t="shared" si="100"/>
        <v>0.66842255125284744</v>
      </c>
      <c r="EN66" s="640">
        <f>SUM(EK$42:EK66)/SUM(EL$42:EL66)</f>
        <v>0.99356941266622323</v>
      </c>
      <c r="EO66" s="641"/>
    </row>
    <row r="67" spans="1:146" ht="16.5" thickTop="1" thickBot="1" x14ac:dyDescent="0.3">
      <c r="A67" s="806">
        <v>45591</v>
      </c>
      <c r="B67" s="567"/>
      <c r="C67" s="568"/>
      <c r="D67" s="569">
        <f t="shared" si="90"/>
        <v>39550</v>
      </c>
      <c r="E67" s="570">
        <f t="shared" si="91"/>
        <v>0</v>
      </c>
      <c r="F67" s="570"/>
      <c r="G67" s="571">
        <f t="shared" si="72"/>
        <v>0</v>
      </c>
      <c r="H67" s="567"/>
      <c r="I67" s="572">
        <v>0</v>
      </c>
      <c r="J67" s="572">
        <v>0</v>
      </c>
      <c r="K67" s="573">
        <f t="shared" si="73"/>
        <v>0</v>
      </c>
      <c r="L67" s="574" t="e">
        <f t="shared" si="92"/>
        <v>#REF!</v>
      </c>
      <c r="M67" s="574">
        <v>0</v>
      </c>
      <c r="N67" s="573">
        <v>0</v>
      </c>
      <c r="O67" s="573">
        <v>0</v>
      </c>
      <c r="P67" s="575">
        <v>46</v>
      </c>
      <c r="Q67" s="575">
        <v>42</v>
      </c>
      <c r="R67" s="576">
        <f t="shared" si="74"/>
        <v>4</v>
      </c>
      <c r="S67" s="1152">
        <f t="shared" si="93"/>
        <v>569</v>
      </c>
      <c r="T67" s="577">
        <v>0</v>
      </c>
      <c r="U67" s="576">
        <v>0</v>
      </c>
      <c r="V67" s="578"/>
      <c r="W67" s="573">
        <v>42</v>
      </c>
      <c r="X67" s="573">
        <v>39</v>
      </c>
      <c r="Y67" s="573">
        <f t="shared" si="75"/>
        <v>3</v>
      </c>
      <c r="Z67" s="579">
        <f t="shared" si="94"/>
        <v>88</v>
      </c>
      <c r="AA67" s="580">
        <v>0</v>
      </c>
      <c r="AB67" s="581">
        <v>0</v>
      </c>
      <c r="AC67" s="582">
        <v>40</v>
      </c>
      <c r="AD67" s="582">
        <v>39</v>
      </c>
      <c r="AE67" s="573">
        <f t="shared" si="76"/>
        <v>1</v>
      </c>
      <c r="AF67" s="579">
        <f t="shared" si="95"/>
        <v>17</v>
      </c>
      <c r="AG67" s="746">
        <v>0</v>
      </c>
      <c r="AH67" s="581">
        <v>0</v>
      </c>
      <c r="AI67" s="581">
        <v>0</v>
      </c>
      <c r="AJ67" s="581">
        <v>0</v>
      </c>
      <c r="AK67" s="581" t="str">
        <f t="shared" si="77"/>
        <v xml:space="preserve"> </v>
      </c>
      <c r="AL67" s="581">
        <f t="shared" si="96"/>
        <v>9</v>
      </c>
      <c r="AM67" s="581"/>
      <c r="AN67" s="581"/>
      <c r="AO67" s="581">
        <v>0</v>
      </c>
      <c r="AP67" s="581"/>
      <c r="AQ67" s="583">
        <v>4.916666666666667</v>
      </c>
      <c r="AR67" s="584">
        <v>254</v>
      </c>
      <c r="AS67" s="585">
        <v>3.625</v>
      </c>
      <c r="AT67" s="586">
        <v>175</v>
      </c>
      <c r="AU67" s="587">
        <f t="shared" si="78"/>
        <v>429</v>
      </c>
      <c r="AV67" s="588">
        <f t="shared" si="97"/>
        <v>-135</v>
      </c>
      <c r="AW67" s="589"/>
      <c r="AX67" s="589"/>
      <c r="AY67" s="590">
        <v>1625</v>
      </c>
      <c r="AZ67" s="591">
        <v>0</v>
      </c>
      <c r="BA67" s="592">
        <v>224</v>
      </c>
      <c r="BB67" s="592">
        <v>225</v>
      </c>
      <c r="BC67" s="593"/>
      <c r="BD67" s="594">
        <v>63542</v>
      </c>
      <c r="BE67" s="595">
        <f t="shared" si="98"/>
        <v>44</v>
      </c>
      <c r="BF67" s="595"/>
      <c r="BG67" s="596">
        <v>0.96</v>
      </c>
      <c r="BH67" s="597">
        <f t="shared" si="79"/>
        <v>1.7600000000000051</v>
      </c>
      <c r="BI67" s="597">
        <f t="shared" si="80"/>
        <v>42.239999999999995</v>
      </c>
      <c r="BJ67" s="598"/>
      <c r="BK67" s="599">
        <v>160</v>
      </c>
      <c r="BL67" s="599">
        <v>30</v>
      </c>
      <c r="BM67" s="600"/>
      <c r="BN67" s="601">
        <v>0</v>
      </c>
      <c r="BO67" s="602">
        <f t="shared" si="52"/>
        <v>0.8</v>
      </c>
      <c r="BP67" s="603">
        <f t="shared" si="121"/>
        <v>0</v>
      </c>
      <c r="BQ67" s="603">
        <f t="shared" si="122"/>
        <v>0</v>
      </c>
      <c r="BR67" s="604"/>
      <c r="BS67" s="600">
        <v>60</v>
      </c>
      <c r="BT67" s="600">
        <v>23</v>
      </c>
      <c r="BU67" s="605"/>
      <c r="BV67" s="606"/>
      <c r="BW67" s="585">
        <v>13.4</v>
      </c>
      <c r="BX67" s="585"/>
      <c r="BY67" s="585"/>
      <c r="BZ67" s="585"/>
      <c r="CA67" s="607">
        <f t="shared" si="123"/>
        <v>0</v>
      </c>
      <c r="CB67" s="607">
        <f t="shared" si="124"/>
        <v>13.4</v>
      </c>
      <c r="CC67" s="608">
        <f t="shared" si="57"/>
        <v>0.43</v>
      </c>
      <c r="CD67" s="609">
        <f t="shared" si="125"/>
        <v>7.6380000000000008</v>
      </c>
      <c r="CE67" s="610">
        <f t="shared" si="50"/>
        <v>0</v>
      </c>
      <c r="CF67" s="611">
        <f t="shared" si="126"/>
        <v>7.6380000000000008</v>
      </c>
      <c r="CG67" s="1756"/>
      <c r="CH67" s="658"/>
      <c r="CI67" s="658"/>
      <c r="CJ67" s="658">
        <v>0</v>
      </c>
      <c r="CK67" s="660">
        <v>83</v>
      </c>
      <c r="CL67" s="660">
        <v>40</v>
      </c>
      <c r="CM67" s="1124">
        <v>19.5</v>
      </c>
      <c r="CN67" s="612">
        <v>2</v>
      </c>
      <c r="CO67" s="612"/>
      <c r="CP67" s="612"/>
      <c r="CQ67" s="612"/>
      <c r="CR67" s="612"/>
      <c r="CS67" s="612"/>
      <c r="CT67" s="612"/>
      <c r="CU67" s="949">
        <f>CM67-DC67</f>
        <v>0</v>
      </c>
      <c r="CV67" s="613">
        <f t="shared" si="59"/>
        <v>1</v>
      </c>
      <c r="CW67" s="614">
        <f t="shared" si="127"/>
        <v>0</v>
      </c>
      <c r="CX67" s="615">
        <f t="shared" si="128"/>
        <v>0</v>
      </c>
      <c r="CY67" s="616"/>
      <c r="CZ67" s="617">
        <v>4</v>
      </c>
      <c r="DA67" s="617">
        <v>23</v>
      </c>
      <c r="DB67" s="617">
        <v>0</v>
      </c>
      <c r="DC67" s="618">
        <v>19.5</v>
      </c>
      <c r="DD67" s="1827"/>
      <c r="DE67" s="1827"/>
      <c r="DF67" s="1827"/>
      <c r="DG67" s="619">
        <f t="shared" si="62"/>
        <v>0.43</v>
      </c>
      <c r="DH67" s="620">
        <f t="shared" si="82"/>
        <v>19.5</v>
      </c>
      <c r="DI67" s="613">
        <f t="shared" si="63"/>
        <v>0.56999999999999995</v>
      </c>
      <c r="DJ67" s="621"/>
      <c r="DK67" s="621">
        <f t="shared" si="83"/>
        <v>4.7794500000000015</v>
      </c>
      <c r="DL67" s="621">
        <f t="shared" si="129"/>
        <v>11.114999999999998</v>
      </c>
      <c r="DM67" s="622"/>
      <c r="DN67" s="623">
        <v>65</v>
      </c>
      <c r="DO67" s="624">
        <v>65</v>
      </c>
      <c r="DP67" s="1445">
        <v>170</v>
      </c>
      <c r="DQ67" s="625"/>
      <c r="DR67" s="625"/>
      <c r="DS67" s="626">
        <f t="shared" si="130"/>
        <v>0</v>
      </c>
      <c r="DT67" s="626">
        <f t="shared" si="131"/>
        <v>0</v>
      </c>
      <c r="DU67" s="627">
        <f t="shared" si="132"/>
        <v>0</v>
      </c>
      <c r="DV67" s="628"/>
      <c r="DW67" s="628"/>
      <c r="DX67" s="629">
        <v>3</v>
      </c>
      <c r="DY67" s="630"/>
      <c r="DZ67" s="631">
        <v>3</v>
      </c>
      <c r="EA67" s="632">
        <v>3</v>
      </c>
      <c r="EB67" s="633">
        <f t="shared" si="99"/>
        <v>107.40491658000001</v>
      </c>
      <c r="EC67" s="633">
        <f t="shared" si="113"/>
        <v>0</v>
      </c>
      <c r="ED67" s="633">
        <f t="shared" si="114"/>
        <v>-167.99230541999998</v>
      </c>
      <c r="EE67" s="634">
        <f t="shared" si="115"/>
        <v>0</v>
      </c>
      <c r="EF67" s="642">
        <f t="shared" si="85"/>
        <v>14.177450000000007</v>
      </c>
      <c r="EG67" s="643">
        <f t="shared" si="118"/>
        <v>0</v>
      </c>
      <c r="EH67" s="644">
        <f>SUM(EE$42:EE67)/SUM(EF$42:EF67)</f>
        <v>0.74397061621756688</v>
      </c>
      <c r="EI67" s="636"/>
      <c r="EJ67" s="166">
        <f t="shared" si="120"/>
        <v>90</v>
      </c>
      <c r="EK67" s="637">
        <f t="shared" si="88"/>
        <v>225</v>
      </c>
      <c r="EL67" s="638">
        <f t="shared" si="89"/>
        <v>53.35499999999999</v>
      </c>
      <c r="EM67" s="639">
        <f t="shared" si="100"/>
        <v>4.2170368287883058</v>
      </c>
      <c r="EN67" s="640">
        <f>SUM(EK$42:EK67)/SUM(EL$42:EL67)</f>
        <v>1.0474749016548561</v>
      </c>
      <c r="EO67" s="641"/>
    </row>
    <row r="68" spans="1:146" ht="16.5" thickTop="1" thickBot="1" x14ac:dyDescent="0.3">
      <c r="A68" s="806">
        <v>45592</v>
      </c>
      <c r="B68" s="567"/>
      <c r="C68" s="568"/>
      <c r="D68" s="569">
        <f t="shared" si="90"/>
        <v>39550</v>
      </c>
      <c r="E68" s="570">
        <f t="shared" si="91"/>
        <v>0</v>
      </c>
      <c r="F68" s="570"/>
      <c r="G68" s="571">
        <f t="shared" si="72"/>
        <v>0</v>
      </c>
      <c r="H68" s="567"/>
      <c r="I68" s="572">
        <v>0</v>
      </c>
      <c r="J68" s="572">
        <v>0</v>
      </c>
      <c r="K68" s="573">
        <f t="shared" si="73"/>
        <v>0</v>
      </c>
      <c r="L68" s="574" t="e">
        <f t="shared" si="92"/>
        <v>#REF!</v>
      </c>
      <c r="M68" s="574">
        <v>0</v>
      </c>
      <c r="N68" s="573">
        <v>0</v>
      </c>
      <c r="O68" s="573">
        <v>0</v>
      </c>
      <c r="P68" s="575">
        <v>48</v>
      </c>
      <c r="Q68" s="575">
        <v>46</v>
      </c>
      <c r="R68" s="576">
        <f t="shared" si="74"/>
        <v>2</v>
      </c>
      <c r="S68" s="1152">
        <f t="shared" si="93"/>
        <v>570</v>
      </c>
      <c r="T68" s="577">
        <v>0</v>
      </c>
      <c r="U68" s="576">
        <v>0</v>
      </c>
      <c r="V68" s="578"/>
      <c r="W68" s="573">
        <v>44</v>
      </c>
      <c r="X68" s="573">
        <v>39</v>
      </c>
      <c r="Y68" s="573">
        <f t="shared" si="75"/>
        <v>5</v>
      </c>
      <c r="Z68" s="579">
        <f t="shared" si="94"/>
        <v>89</v>
      </c>
      <c r="AA68" s="580">
        <v>0</v>
      </c>
      <c r="AB68" s="581">
        <v>0</v>
      </c>
      <c r="AC68" s="582">
        <v>41</v>
      </c>
      <c r="AD68" s="582">
        <v>39</v>
      </c>
      <c r="AE68" s="573">
        <f t="shared" si="76"/>
        <v>2</v>
      </c>
      <c r="AF68" s="579">
        <f t="shared" si="95"/>
        <v>18</v>
      </c>
      <c r="AG68" s="746">
        <v>0</v>
      </c>
      <c r="AH68" s="581">
        <v>0</v>
      </c>
      <c r="AI68" s="581">
        <v>0</v>
      </c>
      <c r="AJ68" s="581">
        <v>0</v>
      </c>
      <c r="AK68" s="581" t="str">
        <f t="shared" si="77"/>
        <v xml:space="preserve"> </v>
      </c>
      <c r="AL68" s="581">
        <f t="shared" si="96"/>
        <v>9</v>
      </c>
      <c r="AM68" s="581"/>
      <c r="AN68" s="581"/>
      <c r="AO68" s="581">
        <v>0</v>
      </c>
      <c r="AP68" s="581"/>
      <c r="AQ68" s="583">
        <v>6.083333333333333</v>
      </c>
      <c r="AR68" s="584">
        <v>321</v>
      </c>
      <c r="AS68" s="585">
        <v>3.625</v>
      </c>
      <c r="AT68" s="586">
        <v>175</v>
      </c>
      <c r="AU68" s="587">
        <f t="shared" si="78"/>
        <v>496</v>
      </c>
      <c r="AV68" s="588">
        <f t="shared" si="97"/>
        <v>67</v>
      </c>
      <c r="AW68" s="589"/>
      <c r="AX68" s="589"/>
      <c r="AY68" s="590">
        <v>1500</v>
      </c>
      <c r="AZ68" s="591">
        <v>0</v>
      </c>
      <c r="BA68" s="592">
        <v>234</v>
      </c>
      <c r="BB68" s="592">
        <v>0</v>
      </c>
      <c r="BC68" s="593"/>
      <c r="BD68" s="594">
        <v>63590</v>
      </c>
      <c r="BE68" s="595">
        <f t="shared" si="98"/>
        <v>48</v>
      </c>
      <c r="BF68" s="595"/>
      <c r="BG68" s="596">
        <v>0.96</v>
      </c>
      <c r="BH68" s="597">
        <f t="shared" si="79"/>
        <v>1.9200000000000017</v>
      </c>
      <c r="BI68" s="597">
        <f t="shared" si="80"/>
        <v>46.08</v>
      </c>
      <c r="BJ68" s="598"/>
      <c r="BK68" s="599">
        <v>165</v>
      </c>
      <c r="BL68" s="599">
        <v>35</v>
      </c>
      <c r="BM68" s="600"/>
      <c r="BN68" s="601">
        <v>0</v>
      </c>
      <c r="BO68" s="602">
        <f t="shared" si="52"/>
        <v>0.8</v>
      </c>
      <c r="BP68" s="603">
        <f t="shared" si="121"/>
        <v>0</v>
      </c>
      <c r="BQ68" s="603">
        <f t="shared" si="122"/>
        <v>0</v>
      </c>
      <c r="BR68" s="604"/>
      <c r="BS68" s="600">
        <v>40</v>
      </c>
      <c r="BT68" s="600">
        <v>31</v>
      </c>
      <c r="BU68" s="605"/>
      <c r="BV68" s="606"/>
      <c r="BW68" s="585">
        <v>11</v>
      </c>
      <c r="BX68" s="585"/>
      <c r="BY68" s="585"/>
      <c r="BZ68" s="585"/>
      <c r="CA68" s="607">
        <f t="shared" si="123"/>
        <v>0</v>
      </c>
      <c r="CB68" s="607">
        <f t="shared" si="124"/>
        <v>11</v>
      </c>
      <c r="CC68" s="608">
        <f t="shared" si="57"/>
        <v>0.43</v>
      </c>
      <c r="CD68" s="609">
        <f t="shared" si="125"/>
        <v>6.2700000000000005</v>
      </c>
      <c r="CE68" s="610">
        <f t="shared" si="50"/>
        <v>0</v>
      </c>
      <c r="CF68" s="611">
        <f t="shared" si="126"/>
        <v>6.2700000000000005</v>
      </c>
      <c r="CG68" s="1756"/>
      <c r="CH68" s="658"/>
      <c r="CI68" s="658"/>
      <c r="CJ68" s="658">
        <v>0</v>
      </c>
      <c r="CK68" s="660">
        <v>78</v>
      </c>
      <c r="CL68" s="660">
        <v>61</v>
      </c>
      <c r="CM68" s="1124">
        <v>17.5</v>
      </c>
      <c r="CN68" s="612">
        <v>2</v>
      </c>
      <c r="CO68" s="612"/>
      <c r="CP68" s="612">
        <v>7872.8</v>
      </c>
      <c r="CQ68" s="612"/>
      <c r="CR68" s="612"/>
      <c r="CS68" s="612"/>
      <c r="CT68" s="612"/>
      <c r="CU68" s="949">
        <f>CM68-DC68</f>
        <v>0</v>
      </c>
      <c r="CV68" s="613">
        <f t="shared" si="59"/>
        <v>1</v>
      </c>
      <c r="CW68" s="614">
        <f t="shared" si="127"/>
        <v>0</v>
      </c>
      <c r="CX68" s="615">
        <f t="shared" si="128"/>
        <v>0</v>
      </c>
      <c r="CY68" s="616"/>
      <c r="CZ68" s="617">
        <v>9</v>
      </c>
      <c r="DA68" s="617">
        <v>30</v>
      </c>
      <c r="DB68" s="617">
        <v>0</v>
      </c>
      <c r="DC68" s="618">
        <v>17.5</v>
      </c>
      <c r="DD68" s="1827"/>
      <c r="DE68" s="1827"/>
      <c r="DF68" s="1827"/>
      <c r="DG68" s="619">
        <f t="shared" si="62"/>
        <v>0.43</v>
      </c>
      <c r="DH68" s="620">
        <f t="shared" si="82"/>
        <v>17.5</v>
      </c>
      <c r="DI68" s="613">
        <f t="shared" si="63"/>
        <v>0.56999999999999995</v>
      </c>
      <c r="DJ68" s="621"/>
      <c r="DK68" s="621">
        <f t="shared" si="83"/>
        <v>4.2892500000000009</v>
      </c>
      <c r="DL68" s="621">
        <f t="shared" si="129"/>
        <v>9.9749999999999996</v>
      </c>
      <c r="DM68" s="622"/>
      <c r="DN68" s="623">
        <v>70</v>
      </c>
      <c r="DO68" s="624">
        <v>70</v>
      </c>
      <c r="DP68" s="1445">
        <v>165</v>
      </c>
      <c r="DQ68" s="625"/>
      <c r="DR68" s="625"/>
      <c r="DS68" s="626">
        <f t="shared" si="130"/>
        <v>0</v>
      </c>
      <c r="DT68" s="626">
        <f t="shared" si="131"/>
        <v>0</v>
      </c>
      <c r="DU68" s="627">
        <f t="shared" si="132"/>
        <v>0</v>
      </c>
      <c r="DV68" s="628"/>
      <c r="DW68" s="628"/>
      <c r="DX68" s="629">
        <v>3</v>
      </c>
      <c r="DY68" s="630"/>
      <c r="DZ68" s="631">
        <v>3</v>
      </c>
      <c r="EA68" s="632">
        <v>3</v>
      </c>
      <c r="EB68" s="633">
        <f t="shared" si="99"/>
        <v>107.40491658000001</v>
      </c>
      <c r="EC68" s="633">
        <f t="shared" si="113"/>
        <v>0</v>
      </c>
      <c r="ED68" s="633">
        <f t="shared" si="114"/>
        <v>0</v>
      </c>
      <c r="EE68" s="634">
        <f t="shared" si="115"/>
        <v>0</v>
      </c>
      <c r="EF68" s="642">
        <f t="shared" si="85"/>
        <v>12.479250000000002</v>
      </c>
      <c r="EG68" s="643">
        <f t="shared" si="118"/>
        <v>0</v>
      </c>
      <c r="EH68" s="644">
        <f>SUM(EE$42:EE68)/SUM(EF$42:EF68)</f>
        <v>0.71296371564932481</v>
      </c>
      <c r="EI68" s="636"/>
      <c r="EJ68" s="166">
        <f t="shared" si="120"/>
        <v>67</v>
      </c>
      <c r="EK68" s="637">
        <f t="shared" si="88"/>
        <v>0</v>
      </c>
      <c r="EL68" s="638">
        <f t="shared" si="89"/>
        <v>56.055</v>
      </c>
      <c r="EM68" s="639">
        <f t="shared" si="100"/>
        <v>0</v>
      </c>
      <c r="EN68" s="640">
        <f>SUM(EK$42:EK68)/SUM(EL$42:EL68)</f>
        <v>1.0293894789755695</v>
      </c>
      <c r="EO68" s="641"/>
    </row>
    <row r="69" spans="1:146" ht="16.5" thickTop="1" thickBot="1" x14ac:dyDescent="0.3">
      <c r="A69" s="806">
        <v>45593</v>
      </c>
      <c r="B69" s="567"/>
      <c r="C69" s="568"/>
      <c r="D69" s="569">
        <f t="shared" si="90"/>
        <v>39550</v>
      </c>
      <c r="E69" s="570">
        <f t="shared" si="91"/>
        <v>0</v>
      </c>
      <c r="F69" s="570"/>
      <c r="G69" s="571">
        <f t="shared" si="72"/>
        <v>0</v>
      </c>
      <c r="H69" s="567"/>
      <c r="I69" s="572">
        <v>0</v>
      </c>
      <c r="J69" s="572">
        <v>0</v>
      </c>
      <c r="K69" s="573">
        <f t="shared" si="73"/>
        <v>0</v>
      </c>
      <c r="L69" s="574" t="e">
        <f t="shared" si="92"/>
        <v>#REF!</v>
      </c>
      <c r="M69" s="574">
        <v>0</v>
      </c>
      <c r="N69" s="573">
        <v>0</v>
      </c>
      <c r="O69" s="573">
        <v>0</v>
      </c>
      <c r="P69" s="575">
        <v>47</v>
      </c>
      <c r="Q69" s="575">
        <v>45</v>
      </c>
      <c r="R69" s="576">
        <f t="shared" si="74"/>
        <v>2</v>
      </c>
      <c r="S69" s="1152">
        <f t="shared" si="93"/>
        <v>571</v>
      </c>
      <c r="T69" s="577">
        <v>0</v>
      </c>
      <c r="U69" s="576">
        <v>0</v>
      </c>
      <c r="V69" s="578"/>
      <c r="W69" s="573">
        <v>44</v>
      </c>
      <c r="X69" s="573">
        <v>40</v>
      </c>
      <c r="Y69" s="573">
        <f t="shared" si="75"/>
        <v>4</v>
      </c>
      <c r="Z69" s="579">
        <f t="shared" si="94"/>
        <v>90</v>
      </c>
      <c r="AA69" s="580">
        <v>0</v>
      </c>
      <c r="AB69" s="581">
        <v>0</v>
      </c>
      <c r="AC69" s="582">
        <v>39</v>
      </c>
      <c r="AD69" s="582">
        <v>39</v>
      </c>
      <c r="AE69" s="573">
        <f t="shared" si="76"/>
        <v>0</v>
      </c>
      <c r="AF69" s="579">
        <f t="shared" si="95"/>
        <v>19</v>
      </c>
      <c r="AG69" s="746">
        <v>0</v>
      </c>
      <c r="AH69" s="581">
        <v>0</v>
      </c>
      <c r="AI69" s="581">
        <v>0</v>
      </c>
      <c r="AJ69" s="581">
        <v>0</v>
      </c>
      <c r="AK69" s="581" t="str">
        <f t="shared" si="77"/>
        <v xml:space="preserve"> </v>
      </c>
      <c r="AL69" s="581">
        <f t="shared" si="96"/>
        <v>9</v>
      </c>
      <c r="AM69" s="581"/>
      <c r="AN69" s="581"/>
      <c r="AO69" s="581">
        <v>0</v>
      </c>
      <c r="AP69" s="581"/>
      <c r="AQ69" s="583">
        <v>5.416666666666667</v>
      </c>
      <c r="AR69" s="584">
        <v>283</v>
      </c>
      <c r="AS69" s="585">
        <v>3.625</v>
      </c>
      <c r="AT69" s="586">
        <v>175</v>
      </c>
      <c r="AU69" s="587">
        <f t="shared" si="78"/>
        <v>458</v>
      </c>
      <c r="AV69" s="588">
        <f t="shared" si="97"/>
        <v>-38</v>
      </c>
      <c r="AW69" s="589"/>
      <c r="AX69" s="589"/>
      <c r="AY69" s="590">
        <v>1650</v>
      </c>
      <c r="AZ69" s="591">
        <v>0</v>
      </c>
      <c r="BA69" s="592">
        <v>225</v>
      </c>
      <c r="BB69" s="592">
        <v>0</v>
      </c>
      <c r="BC69" s="593"/>
      <c r="BD69" s="594">
        <v>63634</v>
      </c>
      <c r="BE69" s="595">
        <f t="shared" si="98"/>
        <v>44</v>
      </c>
      <c r="BF69" s="595"/>
      <c r="BG69" s="596">
        <v>0.96</v>
      </c>
      <c r="BH69" s="597">
        <f t="shared" si="79"/>
        <v>1.7600000000000051</v>
      </c>
      <c r="BI69" s="597">
        <f t="shared" si="80"/>
        <v>42.239999999999995</v>
      </c>
      <c r="BJ69" s="598"/>
      <c r="BK69" s="599">
        <v>160</v>
      </c>
      <c r="BL69" s="599">
        <v>30</v>
      </c>
      <c r="BM69" s="600"/>
      <c r="BN69" s="601">
        <v>0</v>
      </c>
      <c r="BO69" s="602">
        <f t="shared" si="52"/>
        <v>0.8</v>
      </c>
      <c r="BP69" s="603">
        <f t="shared" si="121"/>
        <v>0</v>
      </c>
      <c r="BQ69" s="603">
        <f t="shared" si="122"/>
        <v>0</v>
      </c>
      <c r="BR69" s="604"/>
      <c r="BS69" s="600">
        <v>20</v>
      </c>
      <c r="BT69" s="600">
        <v>30</v>
      </c>
      <c r="BU69" s="605"/>
      <c r="BV69" s="606"/>
      <c r="BW69" s="585">
        <v>8.1999999999999993</v>
      </c>
      <c r="BX69" s="585"/>
      <c r="BY69" s="585"/>
      <c r="BZ69" s="585"/>
      <c r="CA69" s="607">
        <f t="shared" si="123"/>
        <v>0</v>
      </c>
      <c r="CB69" s="607">
        <f t="shared" si="124"/>
        <v>8.1999999999999993</v>
      </c>
      <c r="CC69" s="608">
        <f t="shared" si="57"/>
        <v>0.43</v>
      </c>
      <c r="CD69" s="609">
        <f t="shared" si="125"/>
        <v>4.6740000000000004</v>
      </c>
      <c r="CE69" s="610">
        <f t="shared" si="50"/>
        <v>0</v>
      </c>
      <c r="CF69" s="611">
        <f t="shared" si="126"/>
        <v>4.6740000000000004</v>
      </c>
      <c r="CG69" s="1756"/>
      <c r="CH69" s="658"/>
      <c r="CI69" s="658"/>
      <c r="CJ69" s="658">
        <v>0</v>
      </c>
      <c r="CK69" s="660">
        <v>75</v>
      </c>
      <c r="CL69" s="660">
        <v>75</v>
      </c>
      <c r="CM69" s="1124">
        <v>16.2</v>
      </c>
      <c r="CN69" s="612">
        <v>2</v>
      </c>
      <c r="CO69" s="612"/>
      <c r="CP69" s="612">
        <v>7872.8</v>
      </c>
      <c r="CQ69" s="612"/>
      <c r="CR69" s="612"/>
      <c r="CS69" s="612"/>
      <c r="CT69" s="612"/>
      <c r="CU69" s="949">
        <f>CM69-DC69</f>
        <v>0</v>
      </c>
      <c r="CV69" s="613">
        <f t="shared" si="59"/>
        <v>1</v>
      </c>
      <c r="CW69" s="614">
        <f t="shared" si="127"/>
        <v>0</v>
      </c>
      <c r="CX69" s="615">
        <f t="shared" si="128"/>
        <v>0</v>
      </c>
      <c r="CY69" s="616"/>
      <c r="CZ69" s="617">
        <v>0</v>
      </c>
      <c r="DA69" s="617">
        <v>38</v>
      </c>
      <c r="DB69" s="617">
        <v>28</v>
      </c>
      <c r="DC69" s="618">
        <v>16.2</v>
      </c>
      <c r="DD69" s="1827"/>
      <c r="DE69" s="1827"/>
      <c r="DF69" s="1827"/>
      <c r="DG69" s="619">
        <f t="shared" si="62"/>
        <v>0.43</v>
      </c>
      <c r="DH69" s="620">
        <f t="shared" si="82"/>
        <v>16.2</v>
      </c>
      <c r="DI69" s="613">
        <f t="shared" si="63"/>
        <v>0.56999999999999995</v>
      </c>
      <c r="DJ69" s="621"/>
      <c r="DK69" s="621">
        <f t="shared" si="83"/>
        <v>3.9706200000000011</v>
      </c>
      <c r="DL69" s="621">
        <f t="shared" si="129"/>
        <v>9.2339999999999982</v>
      </c>
      <c r="DM69" s="622"/>
      <c r="DN69" s="623">
        <v>72</v>
      </c>
      <c r="DO69" s="624">
        <v>72</v>
      </c>
      <c r="DP69" s="1445">
        <v>175</v>
      </c>
      <c r="DQ69" s="625"/>
      <c r="DR69" s="625"/>
      <c r="DS69" s="626">
        <f t="shared" si="130"/>
        <v>0</v>
      </c>
      <c r="DT69" s="626">
        <f t="shared" si="131"/>
        <v>0</v>
      </c>
      <c r="DU69" s="627">
        <f t="shared" si="132"/>
        <v>0</v>
      </c>
      <c r="DV69" s="628"/>
      <c r="DW69" s="628"/>
      <c r="DX69" s="629">
        <v>3</v>
      </c>
      <c r="DY69" s="630"/>
      <c r="DZ69" s="631">
        <v>3</v>
      </c>
      <c r="EA69" s="632">
        <v>3</v>
      </c>
      <c r="EB69" s="633">
        <f t="shared" si="99"/>
        <v>107.40491658000001</v>
      </c>
      <c r="EC69" s="633">
        <f t="shared" si="113"/>
        <v>0</v>
      </c>
      <c r="ED69" s="633">
        <f t="shared" si="114"/>
        <v>0</v>
      </c>
      <c r="EE69" s="634">
        <f t="shared" si="115"/>
        <v>0</v>
      </c>
      <c r="EF69" s="642">
        <f t="shared" si="85"/>
        <v>10.404620000000007</v>
      </c>
      <c r="EG69" s="643">
        <f t="shared" si="118"/>
        <v>0</v>
      </c>
      <c r="EH69" s="644">
        <f>SUM(EE$42:EE69)/SUM(EF$42:EF69)</f>
        <v>0.68902103395772862</v>
      </c>
      <c r="EI69" s="636"/>
      <c r="EJ69" s="166">
        <f t="shared" si="120"/>
        <v>-38</v>
      </c>
      <c r="EK69" s="637">
        <f t="shared" si="88"/>
        <v>0</v>
      </c>
      <c r="EL69" s="638">
        <f t="shared" si="89"/>
        <v>51.47399999999999</v>
      </c>
      <c r="EM69" s="639">
        <f t="shared" si="100"/>
        <v>0</v>
      </c>
      <c r="EN69" s="640">
        <f>SUM(EK$42:EK69)/SUM(EL$42:EL69)</f>
        <v>1.0133235175153528</v>
      </c>
      <c r="EO69" s="641"/>
    </row>
    <row r="70" spans="1:146" s="161" customFormat="1" ht="16.5" thickTop="1" thickBot="1" x14ac:dyDescent="0.3">
      <c r="A70" s="805">
        <v>45594</v>
      </c>
      <c r="B70" s="751"/>
      <c r="C70" s="568"/>
      <c r="D70" s="569">
        <f t="shared" si="90"/>
        <v>39550</v>
      </c>
      <c r="E70" s="570">
        <f t="shared" si="91"/>
        <v>0</v>
      </c>
      <c r="F70" s="570"/>
      <c r="G70" s="571">
        <f t="shared" si="72"/>
        <v>0</v>
      </c>
      <c r="H70" s="751"/>
      <c r="I70" s="572">
        <v>0</v>
      </c>
      <c r="J70" s="572">
        <v>0</v>
      </c>
      <c r="K70" s="573">
        <f t="shared" si="73"/>
        <v>0</v>
      </c>
      <c r="L70" s="752" t="e">
        <f t="shared" si="92"/>
        <v>#REF!</v>
      </c>
      <c r="M70" s="752">
        <v>0</v>
      </c>
      <c r="N70" s="573">
        <v>0</v>
      </c>
      <c r="O70" s="573">
        <v>0</v>
      </c>
      <c r="P70" s="572">
        <v>48</v>
      </c>
      <c r="Q70" s="572">
        <v>46</v>
      </c>
      <c r="R70" s="573">
        <f t="shared" si="74"/>
        <v>2</v>
      </c>
      <c r="S70" s="1153">
        <f t="shared" si="93"/>
        <v>572</v>
      </c>
      <c r="T70" s="753">
        <v>0</v>
      </c>
      <c r="U70" s="573">
        <v>0</v>
      </c>
      <c r="V70" s="573"/>
      <c r="W70" s="573">
        <v>42</v>
      </c>
      <c r="X70" s="573">
        <v>40</v>
      </c>
      <c r="Y70" s="573">
        <f t="shared" si="75"/>
        <v>2</v>
      </c>
      <c r="Z70" s="754">
        <f t="shared" si="94"/>
        <v>91</v>
      </c>
      <c r="AA70" s="755">
        <v>0</v>
      </c>
      <c r="AB70" s="752">
        <v>0</v>
      </c>
      <c r="AC70" s="582">
        <v>42</v>
      </c>
      <c r="AD70" s="582">
        <v>40</v>
      </c>
      <c r="AE70" s="573">
        <f t="shared" si="76"/>
        <v>2</v>
      </c>
      <c r="AF70" s="754">
        <f t="shared" si="95"/>
        <v>20</v>
      </c>
      <c r="AG70" s="746">
        <v>0</v>
      </c>
      <c r="AH70" s="752">
        <v>0</v>
      </c>
      <c r="AI70" s="752">
        <v>0</v>
      </c>
      <c r="AJ70" s="752">
        <v>0</v>
      </c>
      <c r="AK70" s="752" t="str">
        <f t="shared" si="77"/>
        <v xml:space="preserve"> </v>
      </c>
      <c r="AL70" s="752">
        <f t="shared" si="96"/>
        <v>9</v>
      </c>
      <c r="AM70" s="752"/>
      <c r="AN70" s="752"/>
      <c r="AO70" s="752">
        <v>0</v>
      </c>
      <c r="AP70" s="752"/>
      <c r="AQ70" s="756">
        <v>4.083333333333333</v>
      </c>
      <c r="AR70" s="586">
        <v>206</v>
      </c>
      <c r="AS70" s="585">
        <v>3.625</v>
      </c>
      <c r="AT70" s="586">
        <v>175</v>
      </c>
      <c r="AU70" s="587">
        <f t="shared" si="78"/>
        <v>381</v>
      </c>
      <c r="AV70" s="588">
        <f t="shared" si="97"/>
        <v>-77</v>
      </c>
      <c r="AW70" s="589"/>
      <c r="AX70" s="589"/>
      <c r="AY70" s="590">
        <v>0</v>
      </c>
      <c r="AZ70" s="590">
        <v>0</v>
      </c>
      <c r="BA70" s="592">
        <v>0</v>
      </c>
      <c r="BB70" s="592">
        <v>174.3</v>
      </c>
      <c r="BC70" s="757"/>
      <c r="BD70" s="758">
        <v>63683</v>
      </c>
      <c r="BE70" s="759">
        <f t="shared" si="98"/>
        <v>49</v>
      </c>
      <c r="BF70" s="759"/>
      <c r="BG70" s="760">
        <v>0.96</v>
      </c>
      <c r="BH70" s="761">
        <f t="shared" si="79"/>
        <v>1.9600000000000009</v>
      </c>
      <c r="BI70" s="761">
        <f t="shared" si="80"/>
        <v>47.04</v>
      </c>
      <c r="BJ70" s="762"/>
      <c r="BK70" s="585">
        <v>165</v>
      </c>
      <c r="BL70" s="585">
        <v>30</v>
      </c>
      <c r="BM70" s="763"/>
      <c r="BN70" s="601">
        <v>0</v>
      </c>
      <c r="BO70" s="764">
        <f t="shared" si="52"/>
        <v>0.8</v>
      </c>
      <c r="BP70" s="765">
        <f t="shared" si="121"/>
        <v>0</v>
      </c>
      <c r="BQ70" s="765">
        <f t="shared" si="122"/>
        <v>0</v>
      </c>
      <c r="BR70" s="766"/>
      <c r="BS70" s="763">
        <v>50</v>
      </c>
      <c r="BT70" s="763">
        <v>30</v>
      </c>
      <c r="BU70" s="767"/>
      <c r="BV70" s="768"/>
      <c r="BW70" s="585">
        <v>9.4</v>
      </c>
      <c r="BX70" s="585"/>
      <c r="BY70" s="585"/>
      <c r="BZ70" s="585"/>
      <c r="CA70" s="585">
        <f t="shared" si="123"/>
        <v>0</v>
      </c>
      <c r="CB70" s="585">
        <f t="shared" si="124"/>
        <v>9.4</v>
      </c>
      <c r="CC70" s="769">
        <f t="shared" si="57"/>
        <v>0.43</v>
      </c>
      <c r="CD70" s="770">
        <f t="shared" si="125"/>
        <v>5.3580000000000005</v>
      </c>
      <c r="CE70" s="760">
        <f t="shared" si="50"/>
        <v>0</v>
      </c>
      <c r="CF70" s="771">
        <f t="shared" si="126"/>
        <v>5.3580000000000005</v>
      </c>
      <c r="CG70" s="1758"/>
      <c r="CH70" s="772"/>
      <c r="CI70" s="772"/>
      <c r="CJ70" s="772">
        <v>0</v>
      </c>
      <c r="CK70" s="773">
        <v>77</v>
      </c>
      <c r="CL70" s="773">
        <v>70</v>
      </c>
      <c r="CM70" s="1124">
        <v>49.3</v>
      </c>
      <c r="CN70" s="774" t="s">
        <v>190</v>
      </c>
      <c r="CO70" s="774"/>
      <c r="CP70" s="774">
        <v>7877.8</v>
      </c>
      <c r="CQ70" s="774">
        <f>CP70-CP69</f>
        <v>5</v>
      </c>
      <c r="CR70" s="774"/>
      <c r="CS70" s="1136">
        <f>CQ70/CU70</f>
        <v>0.14164305949008499</v>
      </c>
      <c r="CT70" s="1136"/>
      <c r="CU70" s="949">
        <f t="shared" ref="CU70:CU73" si="133">CM70-DC70</f>
        <v>35.299999999999997</v>
      </c>
      <c r="CV70" s="760">
        <f t="shared" si="59"/>
        <v>1</v>
      </c>
      <c r="CW70" s="765">
        <f t="shared" si="127"/>
        <v>0</v>
      </c>
      <c r="CX70" s="775">
        <f t="shared" si="128"/>
        <v>35.299999999999997</v>
      </c>
      <c r="CY70" s="776"/>
      <c r="CZ70" s="777">
        <v>78</v>
      </c>
      <c r="DA70" s="777">
        <v>28</v>
      </c>
      <c r="DB70" s="777">
        <v>0</v>
      </c>
      <c r="DC70" s="618">
        <v>14</v>
      </c>
      <c r="DD70" s="1827"/>
      <c r="DE70" s="1827"/>
      <c r="DF70" s="1827"/>
      <c r="DG70" s="778">
        <f t="shared" si="62"/>
        <v>0.43</v>
      </c>
      <c r="DH70" s="759">
        <f t="shared" si="82"/>
        <v>14</v>
      </c>
      <c r="DI70" s="760">
        <f t="shared" si="63"/>
        <v>0.56999999999999995</v>
      </c>
      <c r="DJ70" s="761"/>
      <c r="DK70" s="761">
        <f t="shared" si="83"/>
        <v>3.4314000000000004</v>
      </c>
      <c r="DL70" s="761">
        <f t="shared" si="129"/>
        <v>7.9799999999999995</v>
      </c>
      <c r="DM70" s="779"/>
      <c r="DN70" s="780">
        <v>74</v>
      </c>
      <c r="DO70" s="777">
        <v>74</v>
      </c>
      <c r="DP70" s="1446">
        <v>170</v>
      </c>
      <c r="DQ70" s="781"/>
      <c r="DR70" s="781"/>
      <c r="DS70" s="782">
        <f t="shared" si="130"/>
        <v>0</v>
      </c>
      <c r="DT70" s="782">
        <f t="shared" si="131"/>
        <v>0</v>
      </c>
      <c r="DU70" s="783">
        <f t="shared" si="132"/>
        <v>0</v>
      </c>
      <c r="DV70" s="784"/>
      <c r="DW70" s="784"/>
      <c r="DX70" s="629">
        <v>2</v>
      </c>
      <c r="DY70" s="785"/>
      <c r="DZ70" s="631">
        <v>5</v>
      </c>
      <c r="EA70" s="632">
        <v>7.5</v>
      </c>
      <c r="EB70" s="786">
        <f t="shared" si="99"/>
        <v>185.89312484999999</v>
      </c>
      <c r="EC70" s="786">
        <f t="shared" si="113"/>
        <v>78.488208269999987</v>
      </c>
      <c r="ED70" s="786">
        <f t="shared" si="114"/>
        <v>0</v>
      </c>
      <c r="EE70" s="787">
        <f t="shared" si="115"/>
        <v>78.488208269999987</v>
      </c>
      <c r="EF70" s="788">
        <f t="shared" si="85"/>
        <v>10.749400000000001</v>
      </c>
      <c r="EG70" s="788">
        <f>BH71+BP71+CF71+CW71+DK71</f>
        <v>6.7190000000000056</v>
      </c>
      <c r="EH70" s="789">
        <f>SUM(EE$42:EE70)/SUM(EF$42:EF70)</f>
        <v>0.91075099535045367</v>
      </c>
      <c r="EI70" s="790"/>
      <c r="EJ70" s="791">
        <f t="shared" si="120"/>
        <v>97.300000000000011</v>
      </c>
      <c r="EK70" s="792">
        <f t="shared" si="88"/>
        <v>174.3</v>
      </c>
      <c r="EL70" s="793">
        <f t="shared" si="89"/>
        <v>90.320000000000007</v>
      </c>
      <c r="EM70" s="794">
        <f t="shared" si="100"/>
        <v>1.9298051372896368</v>
      </c>
      <c r="EN70" s="789">
        <f>SUM(EK$42:EK70)/SUM(EL$42:EL70)</f>
        <v>1.0377529440166118</v>
      </c>
      <c r="EO70" s="795"/>
      <c r="EP70" s="160"/>
    </row>
    <row r="71" spans="1:146" ht="16.5" thickTop="1" thickBot="1" x14ac:dyDescent="0.3">
      <c r="A71" s="806">
        <v>45595</v>
      </c>
      <c r="B71" s="567"/>
      <c r="C71" s="568"/>
      <c r="D71" s="569">
        <f t="shared" si="90"/>
        <v>39550</v>
      </c>
      <c r="E71" s="570">
        <f t="shared" si="91"/>
        <v>0</v>
      </c>
      <c r="F71" s="570"/>
      <c r="G71" s="571">
        <f t="shared" si="72"/>
        <v>0</v>
      </c>
      <c r="H71" s="567"/>
      <c r="I71" s="572">
        <v>0</v>
      </c>
      <c r="J71" s="572">
        <v>0</v>
      </c>
      <c r="K71" s="573">
        <f t="shared" si="73"/>
        <v>0</v>
      </c>
      <c r="L71" s="574" t="e">
        <f t="shared" si="92"/>
        <v>#REF!</v>
      </c>
      <c r="M71" s="574">
        <v>0</v>
      </c>
      <c r="N71" s="573">
        <v>0</v>
      </c>
      <c r="O71" s="573">
        <v>0</v>
      </c>
      <c r="P71" s="575">
        <v>48</v>
      </c>
      <c r="Q71" s="575">
        <v>46</v>
      </c>
      <c r="R71" s="576">
        <f t="shared" si="74"/>
        <v>2</v>
      </c>
      <c r="S71" s="1152">
        <f t="shared" si="93"/>
        <v>573</v>
      </c>
      <c r="T71" s="577">
        <v>0</v>
      </c>
      <c r="U71" s="576">
        <v>0</v>
      </c>
      <c r="V71" s="578"/>
      <c r="W71" s="573">
        <v>42</v>
      </c>
      <c r="X71" s="570">
        <v>40</v>
      </c>
      <c r="Y71" s="573">
        <f t="shared" si="75"/>
        <v>2</v>
      </c>
      <c r="Z71" s="579">
        <f t="shared" si="94"/>
        <v>92</v>
      </c>
      <c r="AA71" s="580">
        <v>0</v>
      </c>
      <c r="AB71" s="581">
        <v>0</v>
      </c>
      <c r="AC71" s="582">
        <v>42</v>
      </c>
      <c r="AD71" s="582">
        <v>40</v>
      </c>
      <c r="AE71" s="573">
        <f t="shared" si="76"/>
        <v>2</v>
      </c>
      <c r="AF71" s="579">
        <f t="shared" si="95"/>
        <v>21</v>
      </c>
      <c r="AG71" s="746">
        <v>0</v>
      </c>
      <c r="AH71" s="581">
        <v>0</v>
      </c>
      <c r="AI71" s="581">
        <v>0</v>
      </c>
      <c r="AJ71" s="581">
        <v>0</v>
      </c>
      <c r="AK71" s="581" t="str">
        <f t="shared" si="77"/>
        <v xml:space="preserve"> </v>
      </c>
      <c r="AL71" s="581">
        <f t="shared" si="96"/>
        <v>9</v>
      </c>
      <c r="AM71" s="581"/>
      <c r="AN71" s="581"/>
      <c r="AO71" s="581">
        <v>0</v>
      </c>
      <c r="AP71" s="581"/>
      <c r="AQ71" s="583">
        <v>3.875</v>
      </c>
      <c r="AR71" s="584">
        <v>189</v>
      </c>
      <c r="AS71" s="585">
        <v>4.416666666666667</v>
      </c>
      <c r="AT71" s="586">
        <v>220</v>
      </c>
      <c r="AU71" s="587">
        <f t="shared" si="78"/>
        <v>409</v>
      </c>
      <c r="AV71" s="588">
        <f t="shared" si="97"/>
        <v>28</v>
      </c>
      <c r="AW71" s="589"/>
      <c r="AX71" s="589"/>
      <c r="AY71" s="590">
        <v>1500</v>
      </c>
      <c r="AZ71" s="591">
        <v>0</v>
      </c>
      <c r="BA71" s="592">
        <v>202</v>
      </c>
      <c r="BB71" s="592">
        <v>47</v>
      </c>
      <c r="BC71" s="593"/>
      <c r="BD71" s="594">
        <v>63727</v>
      </c>
      <c r="BE71" s="595">
        <f t="shared" si="98"/>
        <v>44</v>
      </c>
      <c r="BF71" s="595"/>
      <c r="BG71" s="596">
        <v>0.96</v>
      </c>
      <c r="BH71" s="597">
        <f t="shared" si="79"/>
        <v>1.7600000000000051</v>
      </c>
      <c r="BI71" s="597">
        <f t="shared" si="80"/>
        <v>42.239999999999995</v>
      </c>
      <c r="BJ71" s="598"/>
      <c r="BK71" s="599">
        <v>160</v>
      </c>
      <c r="BL71" s="599">
        <v>30</v>
      </c>
      <c r="BM71" s="600"/>
      <c r="BN71" s="601">
        <v>0</v>
      </c>
      <c r="BO71" s="602">
        <f t="shared" si="52"/>
        <v>0.8</v>
      </c>
      <c r="BP71" s="603">
        <f t="shared" si="121"/>
        <v>0</v>
      </c>
      <c r="BQ71" s="603">
        <f t="shared" si="122"/>
        <v>0</v>
      </c>
      <c r="BR71" s="604"/>
      <c r="BS71" s="600">
        <v>50</v>
      </c>
      <c r="BT71" s="600">
        <v>35</v>
      </c>
      <c r="BU71" s="605"/>
      <c r="BV71" s="606"/>
      <c r="BW71" s="585">
        <v>8.6999999999999993</v>
      </c>
      <c r="BX71" s="585"/>
      <c r="BY71" s="585"/>
      <c r="BZ71" s="585"/>
      <c r="CA71" s="607">
        <f t="shared" si="123"/>
        <v>0</v>
      </c>
      <c r="CB71" s="607">
        <f t="shared" si="124"/>
        <v>8.6999999999999993</v>
      </c>
      <c r="CC71" s="608">
        <f t="shared" si="57"/>
        <v>0.43</v>
      </c>
      <c r="CD71" s="609">
        <f t="shared" si="125"/>
        <v>4.9590000000000005</v>
      </c>
      <c r="CE71" s="610">
        <f t="shared" si="50"/>
        <v>0</v>
      </c>
      <c r="CF71" s="611">
        <f t="shared" si="126"/>
        <v>4.9590000000000005</v>
      </c>
      <c r="CG71" s="1756"/>
      <c r="CH71" s="658"/>
      <c r="CI71" s="658"/>
      <c r="CJ71" s="658">
        <v>0</v>
      </c>
      <c r="CK71" s="660">
        <v>78</v>
      </c>
      <c r="CL71" s="660">
        <v>50</v>
      </c>
      <c r="CM71" s="1124">
        <v>134.5</v>
      </c>
      <c r="CN71" s="612">
        <v>1</v>
      </c>
      <c r="CO71" s="612"/>
      <c r="CP71" s="612">
        <v>7899.3</v>
      </c>
      <c r="CQ71" s="612">
        <f t="shared" ref="CQ71:CQ99" si="134">CP71-CP70</f>
        <v>21.5</v>
      </c>
      <c r="CR71" s="612"/>
      <c r="CS71" s="1137">
        <f>CU71/CQ71</f>
        <v>6.2558139534883717</v>
      </c>
      <c r="CT71" s="1137"/>
      <c r="CU71" s="949">
        <f t="shared" si="133"/>
        <v>134.5</v>
      </c>
      <c r="CV71" s="613">
        <f t="shared" si="59"/>
        <v>1</v>
      </c>
      <c r="CW71" s="614">
        <f t="shared" si="127"/>
        <v>0</v>
      </c>
      <c r="CX71" s="615">
        <f t="shared" si="128"/>
        <v>134.5</v>
      </c>
      <c r="CY71" s="616"/>
      <c r="CZ71" s="617">
        <v>85</v>
      </c>
      <c r="DA71" s="617">
        <v>25</v>
      </c>
      <c r="DB71" s="617">
        <v>28</v>
      </c>
      <c r="DC71" s="618">
        <v>0</v>
      </c>
      <c r="DD71" s="1827"/>
      <c r="DE71" s="1827"/>
      <c r="DF71" s="1827"/>
      <c r="DG71" s="619">
        <f t="shared" si="62"/>
        <v>0.43</v>
      </c>
      <c r="DH71" s="620">
        <f t="shared" si="82"/>
        <v>0</v>
      </c>
      <c r="DI71" s="613">
        <f t="shared" si="63"/>
        <v>0.56999999999999995</v>
      </c>
      <c r="DJ71" s="621"/>
      <c r="DK71" s="621">
        <f t="shared" si="83"/>
        <v>0</v>
      </c>
      <c r="DL71" s="621">
        <f t="shared" si="129"/>
        <v>0</v>
      </c>
      <c r="DM71" s="622"/>
      <c r="DN71" s="623">
        <v>70</v>
      </c>
      <c r="DO71" s="624">
        <v>75</v>
      </c>
      <c r="DP71" s="1445">
        <v>160</v>
      </c>
      <c r="DQ71" s="625"/>
      <c r="DR71" s="625"/>
      <c r="DS71" s="626">
        <f t="shared" si="130"/>
        <v>0</v>
      </c>
      <c r="DT71" s="626">
        <f t="shared" si="131"/>
        <v>0</v>
      </c>
      <c r="DU71" s="627">
        <f t="shared" si="132"/>
        <v>0</v>
      </c>
      <c r="DV71" s="628"/>
      <c r="DW71" s="628"/>
      <c r="DX71" s="629">
        <v>2</v>
      </c>
      <c r="DY71" s="630"/>
      <c r="DZ71" s="631">
        <v>6</v>
      </c>
      <c r="EA71" s="632">
        <v>1.5</v>
      </c>
      <c r="EB71" s="633">
        <f t="shared" si="99"/>
        <v>202.41695817000002</v>
      </c>
      <c r="EC71" s="633">
        <f t="shared" si="113"/>
        <v>16.523833320000023</v>
      </c>
      <c r="ED71" s="633">
        <f t="shared" si="114"/>
        <v>0</v>
      </c>
      <c r="EE71" s="634">
        <f t="shared" si="115"/>
        <v>16.523833320000023</v>
      </c>
      <c r="EF71" s="667">
        <f t="shared" si="85"/>
        <v>6.7190000000000056</v>
      </c>
      <c r="EG71" s="643">
        <f>EE71/EG70</f>
        <v>2.4592697306146762</v>
      </c>
      <c r="EH71" s="644">
        <f>SUM(EE$42:EE71)/SUM(EF$42:EF71)</f>
        <v>0.94254020211151612</v>
      </c>
      <c r="EI71" s="636"/>
      <c r="EJ71" s="166">
        <f t="shared" si="120"/>
        <v>75</v>
      </c>
      <c r="EK71" s="637">
        <f t="shared" si="88"/>
        <v>47</v>
      </c>
      <c r="EL71" s="638">
        <f t="shared" si="89"/>
        <v>176.74</v>
      </c>
      <c r="EM71" s="639">
        <f t="shared" si="100"/>
        <v>0.26592735091094261</v>
      </c>
      <c r="EN71" s="640">
        <f>SUM(EK$42:EK71)/SUM(EL$42:EL71)</f>
        <v>0.99949006181527877</v>
      </c>
      <c r="EO71" s="641"/>
    </row>
    <row r="72" spans="1:146" ht="16.5" thickTop="1" thickBot="1" x14ac:dyDescent="0.3">
      <c r="A72" s="806">
        <v>45596</v>
      </c>
      <c r="B72" s="567"/>
      <c r="C72" s="568"/>
      <c r="D72" s="569">
        <f t="shared" si="90"/>
        <v>39550</v>
      </c>
      <c r="E72" s="570">
        <f t="shared" si="91"/>
        <v>0</v>
      </c>
      <c r="F72" s="570"/>
      <c r="G72" s="571">
        <f t="shared" si="72"/>
        <v>0</v>
      </c>
      <c r="H72" s="567"/>
      <c r="I72" s="572">
        <v>0</v>
      </c>
      <c r="J72" s="572">
        <v>0</v>
      </c>
      <c r="K72" s="573">
        <f t="shared" si="73"/>
        <v>0</v>
      </c>
      <c r="L72" s="574" t="e">
        <f t="shared" si="92"/>
        <v>#REF!</v>
      </c>
      <c r="M72" s="574">
        <v>0</v>
      </c>
      <c r="N72" s="573">
        <v>0</v>
      </c>
      <c r="O72" s="573">
        <v>0</v>
      </c>
      <c r="P72" s="575">
        <v>0</v>
      </c>
      <c r="Q72" s="575">
        <v>0</v>
      </c>
      <c r="R72" s="576">
        <f t="shared" si="74"/>
        <v>0</v>
      </c>
      <c r="S72" s="1152">
        <f t="shared" si="93"/>
        <v>573</v>
      </c>
      <c r="T72" s="577">
        <v>0</v>
      </c>
      <c r="U72" s="576">
        <v>0</v>
      </c>
      <c r="V72" s="578"/>
      <c r="W72" s="573">
        <v>0</v>
      </c>
      <c r="X72" s="570">
        <v>0</v>
      </c>
      <c r="Y72" s="573" t="str">
        <f t="shared" si="75"/>
        <v xml:space="preserve"> </v>
      </c>
      <c r="Z72" s="579">
        <f t="shared" si="94"/>
        <v>92</v>
      </c>
      <c r="AA72" s="580">
        <v>0</v>
      </c>
      <c r="AB72" s="581">
        <v>0</v>
      </c>
      <c r="AC72" s="582">
        <v>0</v>
      </c>
      <c r="AD72" s="582">
        <v>0</v>
      </c>
      <c r="AE72" s="573" t="str">
        <f t="shared" si="76"/>
        <v xml:space="preserve"> </v>
      </c>
      <c r="AF72" s="579">
        <f t="shared" si="95"/>
        <v>21</v>
      </c>
      <c r="AG72" s="746">
        <v>0</v>
      </c>
      <c r="AH72" s="581">
        <v>0</v>
      </c>
      <c r="AI72" s="581">
        <v>0</v>
      </c>
      <c r="AJ72" s="581">
        <v>0</v>
      </c>
      <c r="AK72" s="581" t="str">
        <f t="shared" si="77"/>
        <v xml:space="preserve"> </v>
      </c>
      <c r="AL72" s="581">
        <f t="shared" si="96"/>
        <v>9</v>
      </c>
      <c r="AM72" s="581"/>
      <c r="AN72" s="581"/>
      <c r="AO72" s="581">
        <v>0</v>
      </c>
      <c r="AP72" s="581"/>
      <c r="AQ72" s="583">
        <v>7.333333333333333</v>
      </c>
      <c r="AR72" s="584">
        <v>393</v>
      </c>
      <c r="AS72" s="585">
        <v>6.75</v>
      </c>
      <c r="AT72" s="586">
        <v>390</v>
      </c>
      <c r="AU72" s="587">
        <f t="shared" si="78"/>
        <v>783</v>
      </c>
      <c r="AV72" s="588">
        <f t="shared" si="97"/>
        <v>374</v>
      </c>
      <c r="AW72" s="589"/>
      <c r="AX72" s="589"/>
      <c r="AY72" s="590">
        <v>0</v>
      </c>
      <c r="AZ72" s="591">
        <v>0</v>
      </c>
      <c r="BA72" s="592">
        <v>0</v>
      </c>
      <c r="BB72" s="592">
        <v>0</v>
      </c>
      <c r="BC72" s="593"/>
      <c r="BD72" s="594">
        <v>63775</v>
      </c>
      <c r="BE72" s="595">
        <f t="shared" si="98"/>
        <v>48</v>
      </c>
      <c r="BF72" s="595"/>
      <c r="BG72" s="596">
        <v>0.96</v>
      </c>
      <c r="BH72" s="597">
        <f t="shared" si="79"/>
        <v>1.9200000000000017</v>
      </c>
      <c r="BI72" s="597">
        <f t="shared" si="80"/>
        <v>46.08</v>
      </c>
      <c r="BJ72" s="598"/>
      <c r="BK72" s="599">
        <v>170</v>
      </c>
      <c r="BL72" s="599">
        <v>30</v>
      </c>
      <c r="BM72" s="600"/>
      <c r="BN72" s="601">
        <v>0</v>
      </c>
      <c r="BO72" s="602">
        <f t="shared" si="52"/>
        <v>0.8</v>
      </c>
      <c r="BP72" s="603">
        <f t="shared" si="121"/>
        <v>0</v>
      </c>
      <c r="BQ72" s="603">
        <f t="shared" si="122"/>
        <v>0</v>
      </c>
      <c r="BR72" s="604"/>
      <c r="BS72" s="600">
        <v>0</v>
      </c>
      <c r="BT72" s="600">
        <v>0</v>
      </c>
      <c r="BU72" s="605"/>
      <c r="BV72" s="606"/>
      <c r="BW72" s="585">
        <v>9.1</v>
      </c>
      <c r="BX72" s="585"/>
      <c r="BY72" s="585"/>
      <c r="BZ72" s="585"/>
      <c r="CA72" s="607">
        <f t="shared" si="123"/>
        <v>0</v>
      </c>
      <c r="CB72" s="607">
        <f t="shared" si="124"/>
        <v>9.1</v>
      </c>
      <c r="CC72" s="608">
        <f t="shared" si="57"/>
        <v>0.43</v>
      </c>
      <c r="CD72" s="609">
        <f t="shared" si="125"/>
        <v>5.1870000000000003</v>
      </c>
      <c r="CE72" s="610">
        <f t="shared" si="50"/>
        <v>0</v>
      </c>
      <c r="CF72" s="611">
        <f t="shared" si="126"/>
        <v>5.1870000000000003</v>
      </c>
      <c r="CG72" s="1756"/>
      <c r="CH72" s="658"/>
      <c r="CI72" s="658"/>
      <c r="CJ72" s="658">
        <v>0</v>
      </c>
      <c r="CK72" s="773">
        <v>82</v>
      </c>
      <c r="CL72" s="773">
        <v>60</v>
      </c>
      <c r="CM72" s="1124">
        <v>155</v>
      </c>
      <c r="CN72" s="774" t="s">
        <v>190</v>
      </c>
      <c r="CO72" s="774"/>
      <c r="CP72" s="774">
        <v>7923</v>
      </c>
      <c r="CQ72" s="774">
        <f t="shared" si="134"/>
        <v>23.699999999999818</v>
      </c>
      <c r="CR72" s="774"/>
      <c r="CS72" s="1136">
        <f>CU72/CQ72</f>
        <v>5.1898734177215591</v>
      </c>
      <c r="CT72" s="1136"/>
      <c r="CU72" s="949">
        <f t="shared" si="133"/>
        <v>123</v>
      </c>
      <c r="CV72" s="760">
        <f t="shared" si="59"/>
        <v>1</v>
      </c>
      <c r="CW72" s="765">
        <f t="shared" si="127"/>
        <v>0</v>
      </c>
      <c r="CX72" s="775">
        <f t="shared" si="128"/>
        <v>123</v>
      </c>
      <c r="CY72" s="776"/>
      <c r="CZ72" s="777">
        <v>76</v>
      </c>
      <c r="DA72" s="777">
        <v>15</v>
      </c>
      <c r="DB72" s="777">
        <v>28</v>
      </c>
      <c r="DC72" s="618">
        <v>32</v>
      </c>
      <c r="DD72" s="1827"/>
      <c r="DE72" s="1827"/>
      <c r="DF72" s="1827"/>
      <c r="DG72" s="778">
        <f t="shared" si="62"/>
        <v>0.43</v>
      </c>
      <c r="DH72" s="759">
        <f t="shared" si="82"/>
        <v>32</v>
      </c>
      <c r="DI72" s="760">
        <f t="shared" si="63"/>
        <v>0.56999999999999995</v>
      </c>
      <c r="DJ72" s="761"/>
      <c r="DK72" s="761">
        <f t="shared" si="83"/>
        <v>7.8432000000000022</v>
      </c>
      <c r="DL72" s="761">
        <f t="shared" si="129"/>
        <v>18.239999999999998</v>
      </c>
      <c r="DM72" s="779"/>
      <c r="DN72" s="623">
        <v>65</v>
      </c>
      <c r="DO72" s="624">
        <v>50</v>
      </c>
      <c r="DP72" s="1445">
        <v>170</v>
      </c>
      <c r="DQ72" s="625"/>
      <c r="DR72" s="625"/>
      <c r="DS72" s="626">
        <f t="shared" si="130"/>
        <v>0</v>
      </c>
      <c r="DT72" s="626">
        <f t="shared" si="131"/>
        <v>0</v>
      </c>
      <c r="DU72" s="627">
        <f t="shared" si="132"/>
        <v>0</v>
      </c>
      <c r="DV72" s="628"/>
      <c r="DW72" s="628"/>
      <c r="DX72" s="629">
        <v>2</v>
      </c>
      <c r="DY72" s="630"/>
      <c r="DZ72" s="631">
        <v>6</v>
      </c>
      <c r="EA72" s="632">
        <v>1.5</v>
      </c>
      <c r="EB72" s="633">
        <f t="shared" si="99"/>
        <v>202.41695817000002</v>
      </c>
      <c r="EC72" s="633">
        <f t="shared" si="113"/>
        <v>0</v>
      </c>
      <c r="ED72" s="633">
        <f t="shared" si="114"/>
        <v>0</v>
      </c>
      <c r="EE72" s="634">
        <f t="shared" si="115"/>
        <v>0</v>
      </c>
      <c r="EF72" s="642">
        <f t="shared" si="85"/>
        <v>14.950200000000004</v>
      </c>
      <c r="EG72" s="643">
        <f>EE72/EF72</f>
        <v>0</v>
      </c>
      <c r="EH72" s="644">
        <f>SUM(EE$42:EE72)/SUM(EF$42:EF72)</f>
        <v>0.90136767106094262</v>
      </c>
      <c r="EI72" s="636"/>
      <c r="EJ72" s="166">
        <f t="shared" si="120"/>
        <v>374</v>
      </c>
      <c r="EK72" s="637">
        <f t="shared" si="88"/>
        <v>0</v>
      </c>
      <c r="EL72" s="638">
        <f t="shared" si="89"/>
        <v>187.32</v>
      </c>
      <c r="EM72" s="639">
        <f t="shared" si="100"/>
        <v>0</v>
      </c>
      <c r="EN72" s="640">
        <f>SUM(EK$42:EK72)/SUM(EL$42:EL72)</f>
        <v>0.94959623798587467</v>
      </c>
      <c r="EO72" s="641"/>
    </row>
    <row r="73" spans="1:146" ht="16.5" thickTop="1" thickBot="1" x14ac:dyDescent="0.3">
      <c r="A73" s="808"/>
      <c r="B73" s="421"/>
      <c r="C73" s="422"/>
      <c r="D73" s="423"/>
      <c r="E73" s="424"/>
      <c r="F73" s="424"/>
      <c r="G73" s="425"/>
      <c r="H73" s="421"/>
      <c r="I73" s="426"/>
      <c r="J73" s="426"/>
      <c r="K73" s="427"/>
      <c r="L73" s="428"/>
      <c r="M73" s="428"/>
      <c r="N73" s="427"/>
      <c r="O73" s="427"/>
      <c r="P73" s="429"/>
      <c r="Q73" s="429"/>
      <c r="R73" s="430"/>
      <c r="S73" s="1151"/>
      <c r="T73" s="431"/>
      <c r="U73" s="430"/>
      <c r="V73" s="432"/>
      <c r="W73" s="427"/>
      <c r="X73" s="427"/>
      <c r="Y73" s="427"/>
      <c r="Z73" s="433"/>
      <c r="AA73" s="434"/>
      <c r="AB73" s="435"/>
      <c r="AC73" s="436"/>
      <c r="AD73" s="436"/>
      <c r="AE73" s="427"/>
      <c r="AF73" s="433"/>
      <c r="AG73" s="739"/>
      <c r="AH73" s="435"/>
      <c r="AI73" s="435"/>
      <c r="AJ73" s="435"/>
      <c r="AK73" s="581" t="str">
        <f t="shared" si="77"/>
        <v xml:space="preserve"> </v>
      </c>
      <c r="AL73" s="581"/>
      <c r="AM73" s="435"/>
      <c r="AN73" s="435"/>
      <c r="AO73" s="435"/>
      <c r="AP73" s="435"/>
      <c r="AQ73" s="437"/>
      <c r="AR73" s="438"/>
      <c r="AS73" s="417"/>
      <c r="AT73" s="439"/>
      <c r="AU73" s="499"/>
      <c r="AV73" s="500"/>
      <c r="AW73" s="440"/>
      <c r="AX73" s="440"/>
      <c r="AY73" s="441"/>
      <c r="AZ73" s="442"/>
      <c r="BA73" s="443"/>
      <c r="BB73" s="662"/>
      <c r="BC73" s="444"/>
      <c r="BD73" s="445"/>
      <c r="BE73" s="446"/>
      <c r="BF73" s="446"/>
      <c r="BG73" s="447"/>
      <c r="BH73" s="448">
        <f>AVERAGE(BH42:BH72)</f>
        <v>1.8490322580645182</v>
      </c>
      <c r="BI73" s="448"/>
      <c r="BJ73" s="449"/>
      <c r="BK73" s="450"/>
      <c r="BL73" s="450"/>
      <c r="BM73" s="451"/>
      <c r="BN73" s="452"/>
      <c r="BO73" s="453"/>
      <c r="BP73" s="454"/>
      <c r="BQ73" s="454"/>
      <c r="BR73" s="455"/>
      <c r="BS73" s="451"/>
      <c r="BT73" s="451"/>
      <c r="BU73" s="491"/>
      <c r="BV73" s="492"/>
      <c r="BW73" s="417">
        <f>SUM(BW42:BW72)</f>
        <v>276.8</v>
      </c>
      <c r="BX73" s="417"/>
      <c r="BY73" s="417"/>
      <c r="BZ73" s="417"/>
      <c r="CA73" s="456"/>
      <c r="CB73" s="456"/>
      <c r="CC73" s="416"/>
      <c r="CD73" s="457"/>
      <c r="CE73" s="419"/>
      <c r="CF73" s="420"/>
      <c r="CG73" s="1755"/>
      <c r="CH73" s="420"/>
      <c r="CI73" s="420"/>
      <c r="CJ73" s="420"/>
      <c r="CK73" s="491"/>
      <c r="CL73" s="559">
        <f t="shared" ref="CL73" si="135">AVERAGE(CL42:CL72)</f>
        <v>47.935483870967744</v>
      </c>
      <c r="CM73" s="1123"/>
      <c r="CN73" s="384"/>
      <c r="CO73" s="384"/>
      <c r="CP73" s="384"/>
      <c r="CQ73" s="384"/>
      <c r="CR73" s="384"/>
      <c r="CS73" s="384"/>
      <c r="CT73" s="384"/>
      <c r="CU73" s="949">
        <f t="shared" si="133"/>
        <v>0</v>
      </c>
      <c r="CV73" s="481"/>
      <c r="CW73" s="483"/>
      <c r="CX73" s="485"/>
      <c r="CY73" s="486"/>
      <c r="CZ73" s="496"/>
      <c r="DA73" s="496"/>
      <c r="DB73" s="496"/>
      <c r="DC73" s="460"/>
      <c r="DD73" s="1821"/>
      <c r="DE73" s="1821"/>
      <c r="DF73" s="1821"/>
      <c r="DG73" s="461"/>
      <c r="DH73" s="480"/>
      <c r="DI73" s="481"/>
      <c r="DJ73" s="482"/>
      <c r="DK73" s="482"/>
      <c r="DL73" s="482"/>
      <c r="DM73" s="487"/>
      <c r="DN73" s="459"/>
      <c r="DO73" s="459"/>
      <c r="DP73" s="1447"/>
      <c r="DQ73" s="462"/>
      <c r="DR73" s="462"/>
      <c r="DS73" s="463"/>
      <c r="DT73" s="463"/>
      <c r="DU73" s="464"/>
      <c r="DV73" s="564"/>
      <c r="DW73" s="564"/>
      <c r="DX73" s="465"/>
      <c r="DY73" s="466"/>
      <c r="DZ73" s="467"/>
      <c r="EA73" s="468"/>
      <c r="EB73" s="469"/>
      <c r="EC73" s="142"/>
      <c r="ED73" s="469"/>
      <c r="EE73" s="488">
        <f>SUM(EE42:EE72)</f>
        <v>308.49014696200004</v>
      </c>
      <c r="EF73" s="488">
        <f>SUM(EF42:EF72)</f>
        <v>342.2467400000001</v>
      </c>
      <c r="EG73" s="471">
        <f>EE73-EF73</f>
        <v>-33.756593038000062</v>
      </c>
      <c r="EH73" s="566">
        <f>EG73/31</f>
        <v>-1.088922356064518</v>
      </c>
      <c r="EI73" s="474"/>
      <c r="EJ73" s="475">
        <f>SUM(EJ42:EJ72)</f>
        <v>3924.32</v>
      </c>
      <c r="EK73" s="475">
        <f>SUM(EK42:EK72)</f>
        <v>3563.32</v>
      </c>
      <c r="EL73" s="475">
        <f>SUM(EL42:EL72)</f>
        <v>3752.458000000001</v>
      </c>
      <c r="EM73" s="477"/>
      <c r="EN73" s="478">
        <f>EK73/EL73</f>
        <v>0.94959623798587467</v>
      </c>
      <c r="EO73" s="479"/>
    </row>
    <row r="74" spans="1:146" ht="16.5" thickTop="1" thickBot="1" x14ac:dyDescent="0.3">
      <c r="A74" s="808"/>
      <c r="B74" s="421"/>
      <c r="C74" s="422"/>
      <c r="D74" s="423"/>
      <c r="E74" s="424"/>
      <c r="F74" s="424"/>
      <c r="G74" s="425"/>
      <c r="H74" s="421"/>
      <c r="I74" s="426"/>
      <c r="J74" s="426"/>
      <c r="K74" s="427"/>
      <c r="L74" s="428"/>
      <c r="M74" s="428"/>
      <c r="N74" s="427"/>
      <c r="O74" s="427"/>
      <c r="P74" s="429"/>
      <c r="Q74" s="429"/>
      <c r="R74" s="430"/>
      <c r="S74" s="1151"/>
      <c r="T74" s="431"/>
      <c r="U74" s="430"/>
      <c r="V74" s="432"/>
      <c r="W74" s="427"/>
      <c r="X74" s="427"/>
      <c r="Y74" s="427"/>
      <c r="Z74" s="433"/>
      <c r="AA74" s="434"/>
      <c r="AB74" s="435"/>
      <c r="AC74" s="436"/>
      <c r="AD74" s="436"/>
      <c r="AE74" s="427"/>
      <c r="AF74" s="433"/>
      <c r="AG74" s="739"/>
      <c r="AH74" s="435"/>
      <c r="AI74" s="435"/>
      <c r="AJ74" s="435"/>
      <c r="AK74" s="581" t="str">
        <f t="shared" ref="AK74:AK105" si="136">IF(AJ74=0," ",IF(TRIM(AI74)="off","1P bypass", AI74-AJ74))</f>
        <v xml:space="preserve"> </v>
      </c>
      <c r="AL74" s="435"/>
      <c r="AM74" s="435"/>
      <c r="AN74" s="435"/>
      <c r="AO74" s="435"/>
      <c r="AP74" s="435"/>
      <c r="AQ74" s="437"/>
      <c r="AR74" s="438"/>
      <c r="AS74" s="417"/>
      <c r="AT74" s="439"/>
      <c r="AU74" s="499"/>
      <c r="AV74" s="500"/>
      <c r="AW74" s="440"/>
      <c r="AX74" s="440"/>
      <c r="AY74" s="441"/>
      <c r="AZ74" s="442"/>
      <c r="BA74" s="443"/>
      <c r="BB74" s="443"/>
      <c r="BC74" s="444"/>
      <c r="BD74" s="445"/>
      <c r="BE74" s="446"/>
      <c r="BF74" s="446"/>
      <c r="BG74" s="447"/>
      <c r="BH74" s="448"/>
      <c r="BI74" s="448"/>
      <c r="BJ74" s="449"/>
      <c r="BK74" s="450"/>
      <c r="BL74" s="450"/>
      <c r="BM74" s="451"/>
      <c r="BN74" s="452"/>
      <c r="BO74" s="453"/>
      <c r="BP74" s="454"/>
      <c r="BQ74" s="454"/>
      <c r="BR74" s="455"/>
      <c r="BS74" s="451"/>
      <c r="BT74" s="451"/>
      <c r="BU74" s="491"/>
      <c r="BV74" s="663"/>
      <c r="BW74" s="417">
        <f>BW73/31</f>
        <v>8.9290322580645167</v>
      </c>
      <c r="BX74" s="417"/>
      <c r="BY74" s="417"/>
      <c r="BZ74" s="417"/>
      <c r="CA74" s="456"/>
      <c r="CB74" s="456"/>
      <c r="CC74" s="416"/>
      <c r="CD74" s="457"/>
      <c r="CE74" s="419"/>
      <c r="CF74" s="420"/>
      <c r="CG74" s="1755"/>
      <c r="CH74" s="420"/>
      <c r="CI74" s="420"/>
      <c r="CJ74" s="420"/>
      <c r="CK74" s="491"/>
      <c r="CL74" s="559"/>
      <c r="CM74" s="1123"/>
      <c r="CN74" s="384"/>
      <c r="CO74" s="384"/>
      <c r="CP74" s="384"/>
      <c r="CQ74" s="384"/>
      <c r="CR74" s="384"/>
      <c r="CS74" s="384"/>
      <c r="CT74" s="384"/>
      <c r="CU74" s="945"/>
      <c r="CV74" s="481"/>
      <c r="CW74" s="483"/>
      <c r="CX74" s="485"/>
      <c r="CY74" s="486"/>
      <c r="CZ74" s="496"/>
      <c r="DA74" s="496"/>
      <c r="DB74" s="496"/>
      <c r="DC74" s="460"/>
      <c r="DD74" s="1821"/>
      <c r="DE74" s="1821"/>
      <c r="DF74" s="1821"/>
      <c r="DG74" s="461"/>
      <c r="DH74" s="480"/>
      <c r="DI74" s="481"/>
      <c r="DJ74" s="482"/>
      <c r="DK74" s="482"/>
      <c r="DL74" s="482"/>
      <c r="DM74" s="487"/>
      <c r="DN74" s="459"/>
      <c r="DO74" s="459"/>
      <c r="DP74" s="1447"/>
      <c r="DQ74" s="462"/>
      <c r="DR74" s="462"/>
      <c r="DS74" s="463"/>
      <c r="DT74" s="463"/>
      <c r="DU74" s="464"/>
      <c r="DV74" s="564"/>
      <c r="DW74" s="564"/>
      <c r="DX74" s="465"/>
      <c r="DY74" s="466"/>
      <c r="DZ74" s="467"/>
      <c r="EA74" s="468"/>
      <c r="EB74" s="469"/>
      <c r="EC74" s="142"/>
      <c r="ED74" s="469"/>
      <c r="EE74" s="156">
        <f>EE73/31</f>
        <v>9.9512950632903241</v>
      </c>
      <c r="EF74" s="156">
        <f>EF73/31</f>
        <v>11.040217419354843</v>
      </c>
      <c r="EG74" s="472">
        <f>EG73/31</f>
        <v>-1.088922356064518</v>
      </c>
      <c r="EH74" s="473"/>
      <c r="EI74" s="474"/>
      <c r="EJ74" s="166"/>
      <c r="EK74" s="475"/>
      <c r="EL74" s="476"/>
      <c r="EM74" s="477"/>
      <c r="EN74" s="478"/>
      <c r="EO74" s="479"/>
    </row>
    <row r="75" spans="1:146" ht="16.5" thickTop="1" thickBot="1" x14ac:dyDescent="0.3">
      <c r="A75" s="808"/>
      <c r="B75" s="421"/>
      <c r="C75" s="422"/>
      <c r="D75" s="423"/>
      <c r="E75" s="424"/>
      <c r="F75" s="424"/>
      <c r="G75" s="425"/>
      <c r="H75" s="421"/>
      <c r="I75" s="426"/>
      <c r="J75" s="426"/>
      <c r="K75" s="427"/>
      <c r="L75" s="428"/>
      <c r="M75" s="428"/>
      <c r="N75" s="427"/>
      <c r="O75" s="427"/>
      <c r="P75" s="429"/>
      <c r="Q75" s="429"/>
      <c r="R75" s="430"/>
      <c r="S75" s="1151"/>
      <c r="T75" s="431"/>
      <c r="U75" s="430"/>
      <c r="V75" s="432"/>
      <c r="W75" s="427"/>
      <c r="X75" s="427"/>
      <c r="Y75" s="427"/>
      <c r="Z75" s="433"/>
      <c r="AA75" s="434"/>
      <c r="AB75" s="435"/>
      <c r="AC75" s="436"/>
      <c r="AD75" s="436"/>
      <c r="AE75" s="427"/>
      <c r="AF75" s="433"/>
      <c r="AG75" s="739"/>
      <c r="AH75" s="435"/>
      <c r="AI75" s="435"/>
      <c r="AJ75" s="435"/>
      <c r="AK75" s="581" t="str">
        <f t="shared" si="136"/>
        <v xml:space="preserve"> </v>
      </c>
      <c r="AL75" s="435"/>
      <c r="AM75" s="435"/>
      <c r="AN75" s="435"/>
      <c r="AO75" s="435"/>
      <c r="AP75" s="435"/>
      <c r="AQ75" s="437"/>
      <c r="AR75" s="438"/>
      <c r="AS75" s="417"/>
      <c r="AT75" s="439"/>
      <c r="AU75" s="499"/>
      <c r="AV75" s="500"/>
      <c r="AW75" s="440"/>
      <c r="AX75" s="440"/>
      <c r="AY75" s="441"/>
      <c r="AZ75" s="442"/>
      <c r="BA75" s="443"/>
      <c r="BB75" s="443"/>
      <c r="BC75" s="444"/>
      <c r="BD75" s="936"/>
      <c r="BG75" s="447"/>
      <c r="BH75" s="448"/>
      <c r="BI75" s="448"/>
      <c r="BJ75" s="449"/>
      <c r="BK75" s="450"/>
      <c r="BL75" s="450"/>
      <c r="BM75" s="451"/>
      <c r="BN75" s="452"/>
      <c r="BO75" s="453"/>
      <c r="BP75" s="454"/>
      <c r="BQ75" s="454"/>
      <c r="BR75" s="455"/>
      <c r="BS75" s="451"/>
      <c r="BT75" s="451"/>
      <c r="BU75" s="491"/>
      <c r="BV75" s="936" t="s">
        <v>172</v>
      </c>
      <c r="BW75">
        <f>COUNTIF(BW42:BW72,"&gt;0")</f>
        <v>26</v>
      </c>
      <c r="CA75" s="456"/>
      <c r="CB75" s="456"/>
      <c r="CC75" s="416"/>
      <c r="CD75" s="457"/>
      <c r="CE75" s="419"/>
      <c r="CF75" s="420"/>
      <c r="CG75" s="1755"/>
      <c r="CH75" s="420"/>
      <c r="CI75" s="420"/>
      <c r="CJ75" s="420"/>
      <c r="CK75" s="491"/>
      <c r="CL75" s="559"/>
      <c r="CM75" s="1123"/>
      <c r="CN75" s="384"/>
      <c r="CO75" s="384"/>
      <c r="CP75" s="384"/>
      <c r="CQ75" s="384"/>
      <c r="CR75" s="384"/>
      <c r="CS75" s="384"/>
      <c r="CT75" s="384"/>
      <c r="CU75" s="945"/>
      <c r="CV75" s="481"/>
      <c r="CW75" s="483"/>
      <c r="CX75" s="485"/>
      <c r="CY75" s="486"/>
      <c r="CZ75" s="496"/>
      <c r="DA75" s="496"/>
      <c r="DB75" s="496"/>
      <c r="DC75" s="460"/>
      <c r="DD75" s="1821"/>
      <c r="DE75" s="1821"/>
      <c r="DF75" s="1821"/>
      <c r="DG75" s="461"/>
      <c r="DH75" s="480"/>
      <c r="DI75" s="481"/>
      <c r="DJ75" s="482"/>
      <c r="DK75" s="482"/>
      <c r="DL75" s="482"/>
      <c r="DM75" s="487"/>
      <c r="DN75" s="459"/>
      <c r="DO75" s="459"/>
      <c r="DP75" s="1447"/>
      <c r="DQ75" s="462"/>
      <c r="DR75" s="462"/>
      <c r="DS75" s="463"/>
      <c r="DT75" s="463"/>
      <c r="DU75" s="464"/>
      <c r="DV75" s="564"/>
      <c r="DW75" s="564"/>
      <c r="DX75" s="465"/>
      <c r="DY75" s="466"/>
      <c r="DZ75" s="467"/>
      <c r="EA75" s="468"/>
      <c r="EB75" s="469"/>
      <c r="EC75" s="142"/>
      <c r="ED75" s="469"/>
      <c r="EE75" s="488"/>
      <c r="EG75" s="472"/>
      <c r="EH75" s="473"/>
      <c r="EI75" s="474"/>
      <c r="EJ75" s="166"/>
      <c r="EK75" s="475"/>
      <c r="EL75" s="476"/>
      <c r="EM75" s="477"/>
      <c r="EN75" s="478"/>
      <c r="EO75" s="479"/>
    </row>
    <row r="76" spans="1:146" ht="16.5" thickTop="1" thickBot="1" x14ac:dyDescent="0.3">
      <c r="A76" s="808">
        <v>45597</v>
      </c>
      <c r="B76" s="421"/>
      <c r="C76" s="422"/>
      <c r="D76" s="423">
        <f>D72</f>
        <v>39550</v>
      </c>
      <c r="E76" s="424">
        <f>IF(D76=0,0,D76-D72)</f>
        <v>0</v>
      </c>
      <c r="F76" s="424"/>
      <c r="G76" s="425">
        <f t="shared" ref="G76:G87" si="137">E76/60/24*42</f>
        <v>0</v>
      </c>
      <c r="H76" s="421"/>
      <c r="I76" s="426">
        <v>0</v>
      </c>
      <c r="J76" s="426">
        <v>0</v>
      </c>
      <c r="K76" s="427">
        <f t="shared" ref="K76:K87" si="138">IF(10 = "bypass", 0, I76-J76)</f>
        <v>0</v>
      </c>
      <c r="L76" s="428" t="e">
        <f>IF(OR(N76=0,N76="n"), L72+1,1)</f>
        <v>#REF!</v>
      </c>
      <c r="M76" s="428">
        <v>0</v>
      </c>
      <c r="N76" s="427">
        <v>0</v>
      </c>
      <c r="O76" s="427">
        <v>0</v>
      </c>
      <c r="P76" s="429">
        <v>50</v>
      </c>
      <c r="Q76" s="429">
        <v>48</v>
      </c>
      <c r="R76" s="430">
        <f t="shared" ref="R76:R87" si="139">IF(Q76="bypass",0,P76-Q76)</f>
        <v>2</v>
      </c>
      <c r="S76" s="1151">
        <f>IF(P76=0,S72,IF(U72&lt;&gt;0,1,S72+1))</f>
        <v>574</v>
      </c>
      <c r="T76" s="431">
        <v>0</v>
      </c>
      <c r="U76" s="430">
        <v>0</v>
      </c>
      <c r="V76" s="432"/>
      <c r="W76" s="427">
        <v>45</v>
      </c>
      <c r="X76" s="424">
        <v>40</v>
      </c>
      <c r="Y76" s="427">
        <f t="shared" ref="Y76:Y87" si="140">IF(X76=0," ",W76-X76)</f>
        <v>5</v>
      </c>
      <c r="Z76" s="433">
        <f>IF(W76=0,Z72,IF(AB72&lt;&gt;0,1,Z72+1))</f>
        <v>93</v>
      </c>
      <c r="AA76" s="434">
        <v>0</v>
      </c>
      <c r="AB76" s="435">
        <v>0</v>
      </c>
      <c r="AC76" s="436">
        <v>40</v>
      </c>
      <c r="AD76" s="436">
        <v>40</v>
      </c>
      <c r="AE76" s="427">
        <f t="shared" ref="AE76:AE87" si="141">IF(AD76=0," ",IF(TRIM(AC76)="off","1P bypass", AC76-AD76))</f>
        <v>0</v>
      </c>
      <c r="AF76" s="433">
        <f>IF(AC76=0,AF72,IF(AH72&lt;&gt;0,1,AF72+1))</f>
        <v>22</v>
      </c>
      <c r="AG76" s="739">
        <v>0</v>
      </c>
      <c r="AH76" s="435">
        <v>0</v>
      </c>
      <c r="AI76" s="435">
        <v>5</v>
      </c>
      <c r="AJ76" s="435">
        <v>4</v>
      </c>
      <c r="AK76" s="581">
        <f t="shared" si="136"/>
        <v>1</v>
      </c>
      <c r="AL76" s="435">
        <f>IF(AI73=0,AL72,IF(AO72&lt;&gt;0,1,AL72+1))</f>
        <v>9</v>
      </c>
      <c r="AM76" s="435"/>
      <c r="AN76" s="435"/>
      <c r="AO76" s="435">
        <v>0</v>
      </c>
      <c r="AP76" s="435"/>
      <c r="AQ76" s="437">
        <v>5.75</v>
      </c>
      <c r="AR76" s="438">
        <v>302</v>
      </c>
      <c r="AS76" s="417">
        <v>5.708333333333333</v>
      </c>
      <c r="AT76" s="439">
        <v>289</v>
      </c>
      <c r="AU76" s="499">
        <f t="shared" ref="AU76:AU87" si="142">AR76 + AT76</f>
        <v>591</v>
      </c>
      <c r="AV76" s="500">
        <f>AU76-AU72</f>
        <v>-192</v>
      </c>
      <c r="AW76" s="440"/>
      <c r="AX76" s="440"/>
      <c r="AY76" s="441">
        <v>1630</v>
      </c>
      <c r="AZ76" s="442">
        <v>0</v>
      </c>
      <c r="BA76" s="443">
        <v>221</v>
      </c>
      <c r="BB76" s="443">
        <v>223</v>
      </c>
      <c r="BC76" s="444"/>
      <c r="BD76" s="445">
        <v>63822</v>
      </c>
      <c r="BE76" s="446">
        <f>IF(BD76=0,0,BD76-BD72)</f>
        <v>47</v>
      </c>
      <c r="BF76" s="446"/>
      <c r="BG76" s="447">
        <v>0.96</v>
      </c>
      <c r="BH76" s="448">
        <f t="shared" ref="BH76:BH87" si="143">BE76-(BE76*BG76)</f>
        <v>1.8800000000000026</v>
      </c>
      <c r="BI76" s="448">
        <f t="shared" ref="BI76:BI87" si="144">BE76*BG76</f>
        <v>45.12</v>
      </c>
      <c r="BJ76" s="449"/>
      <c r="BK76" s="450">
        <v>90</v>
      </c>
      <c r="BL76" s="450">
        <v>15</v>
      </c>
      <c r="BM76" s="451"/>
      <c r="BN76" s="452">
        <v>0</v>
      </c>
      <c r="BO76" s="453">
        <f>BO72</f>
        <v>0.8</v>
      </c>
      <c r="BP76" s="454">
        <f t="shared" si="121"/>
        <v>0</v>
      </c>
      <c r="BQ76" s="454">
        <f t="shared" si="122"/>
        <v>0</v>
      </c>
      <c r="BR76" s="455"/>
      <c r="BS76" s="451">
        <v>10</v>
      </c>
      <c r="BT76" s="451">
        <v>15</v>
      </c>
      <c r="BU76" s="491"/>
      <c r="BV76" s="492">
        <f>AVERAGE(BW69:BW72)</f>
        <v>8.85</v>
      </c>
      <c r="BW76" s="417">
        <v>9</v>
      </c>
      <c r="BX76" s="417"/>
      <c r="BY76" s="417"/>
      <c r="BZ76" s="417"/>
      <c r="CA76" s="456">
        <f t="shared" si="123"/>
        <v>0</v>
      </c>
      <c r="CB76" s="456">
        <f t="shared" si="124"/>
        <v>9</v>
      </c>
      <c r="CC76" s="416">
        <f>CC72</f>
        <v>0.43</v>
      </c>
      <c r="CD76" s="457">
        <f t="shared" si="125"/>
        <v>5.1300000000000008</v>
      </c>
      <c r="CE76" s="419">
        <f>CE72</f>
        <v>0</v>
      </c>
      <c r="CF76" s="420">
        <f t="shared" si="126"/>
        <v>5.1300000000000008</v>
      </c>
      <c r="CG76" s="1755"/>
      <c r="CH76" s="420"/>
      <c r="CI76" s="420"/>
      <c r="CJ76" s="420">
        <v>0</v>
      </c>
      <c r="CK76" s="491">
        <v>78</v>
      </c>
      <c r="CL76" s="559">
        <v>40</v>
      </c>
      <c r="CM76" s="1123">
        <v>113</v>
      </c>
      <c r="CN76" s="384">
        <v>1</v>
      </c>
      <c r="CO76" s="384"/>
      <c r="CP76" s="384">
        <v>7947</v>
      </c>
      <c r="CQ76" s="384">
        <f>CP76-CP72</f>
        <v>24</v>
      </c>
      <c r="CR76" s="1140">
        <v>6</v>
      </c>
      <c r="CS76" s="1122">
        <f>CU76/CQ76</f>
        <v>4.708333333333333</v>
      </c>
      <c r="CT76" s="1141">
        <f t="shared" ref="CT76:CT106" si="145">CS76/CP$4</f>
        <v>0.78472222222222221</v>
      </c>
      <c r="CU76" s="945">
        <f>[1]Sheet1!$J$32</f>
        <v>113</v>
      </c>
      <c r="CV76" s="481">
        <f>CV72</f>
        <v>1</v>
      </c>
      <c r="CW76" s="483">
        <f t="shared" si="127"/>
        <v>0</v>
      </c>
      <c r="CX76" s="485">
        <f t="shared" si="128"/>
        <v>113</v>
      </c>
      <c r="CY76" s="486"/>
      <c r="CZ76" s="496">
        <v>80</v>
      </c>
      <c r="DA76" s="496">
        <v>25</v>
      </c>
      <c r="DB76" s="496">
        <v>28</v>
      </c>
      <c r="DC76" s="618">
        <f>[1]Sheet1!K32</f>
        <v>0</v>
      </c>
      <c r="DD76" s="1827"/>
      <c r="DE76" s="1827"/>
      <c r="DF76" s="1827"/>
      <c r="DG76" s="461">
        <f>DG72</f>
        <v>0.43</v>
      </c>
      <c r="DH76" s="480">
        <v>0</v>
      </c>
      <c r="DI76" s="481">
        <f>DI72</f>
        <v>0.56999999999999995</v>
      </c>
      <c r="DJ76" s="482"/>
      <c r="DK76" s="482">
        <f t="shared" ref="DK76:DK105" si="146">(DH76-(DH76*DI76))*(1-DG76)</f>
        <v>0</v>
      </c>
      <c r="DL76" s="482">
        <f t="shared" si="129"/>
        <v>0</v>
      </c>
      <c r="DM76" s="487"/>
      <c r="DN76" s="459">
        <v>68</v>
      </c>
      <c r="DO76" s="459">
        <v>75</v>
      </c>
      <c r="DP76" s="1447" t="s">
        <v>191</v>
      </c>
      <c r="DQ76" s="462"/>
      <c r="DR76" s="462"/>
      <c r="DS76" s="463">
        <f t="shared" si="130"/>
        <v>0</v>
      </c>
      <c r="DT76" s="463">
        <f>IF(DS76-DS72&lt;0,0,IF(SUM(DQ76:DR76)&gt;0,DS76-DS72,0))</f>
        <v>0</v>
      </c>
      <c r="DU76" s="464">
        <f>IF(DS76=0,0,IF(DS76-DS72&lt;0,DS76-DS72,0))</f>
        <v>0</v>
      </c>
      <c r="DV76" s="564"/>
      <c r="DW76" s="564"/>
      <c r="DX76" s="465">
        <v>3</v>
      </c>
      <c r="DY76" s="466"/>
      <c r="DZ76" s="467">
        <v>6</v>
      </c>
      <c r="EA76" s="468">
        <v>1.5</v>
      </c>
      <c r="EB76" s="469">
        <f t="shared" si="99"/>
        <v>202.41695817000002</v>
      </c>
      <c r="EC76" s="142">
        <f>IF(EB76-EB72&lt;0,0,IF(SUM(DZ76:EA76)&gt;0,EB76-EB72,0))</f>
        <v>0</v>
      </c>
      <c r="ED76" s="469">
        <f>IF(EB76=0,0,IF(EB76-EB72&lt;0,(EB76-EB72),0))</f>
        <v>0</v>
      </c>
      <c r="EE76" s="488">
        <f t="shared" si="115"/>
        <v>0</v>
      </c>
      <c r="EF76" s="471">
        <f t="shared" ref="EF76:EF105" si="147">BH76+BP76+CF76+CW76+DK76</f>
        <v>7.0100000000000033</v>
      </c>
      <c r="EG76" s="472">
        <f>EE76/EF76</f>
        <v>0</v>
      </c>
      <c r="EH76" s="473">
        <f>SUM(EE$76:EE76)/SUM(EF$76:EF76)</f>
        <v>0</v>
      </c>
      <c r="EI76" s="474"/>
      <c r="EJ76" s="166">
        <f t="shared" ref="EJ76:EJ105" si="148">EK76+AV76</f>
        <v>31</v>
      </c>
      <c r="EK76" s="475">
        <f t="shared" ref="EK76:EK105" si="149">E76+BB76</f>
        <v>223</v>
      </c>
      <c r="EL76" s="476">
        <f t="shared" ref="EL76:EL105" si="150">BI76+BQ76+CJ76+CX76+DL76</f>
        <v>158.12</v>
      </c>
      <c r="EM76" s="477">
        <f t="shared" ref="EM76:EM87" si="151">IF(EL76=0,0,EJ76/EL76)</f>
        <v>0.19605363015431318</v>
      </c>
      <c r="EN76" s="478">
        <f>SUM(EK$7:EK76)/SUM(EL$7:EL76)</f>
        <v>1.074785852647375</v>
      </c>
      <c r="EO76" s="479"/>
    </row>
    <row r="77" spans="1:146" ht="16.5" thickTop="1" thickBot="1" x14ac:dyDescent="0.3">
      <c r="A77" s="808">
        <v>45598</v>
      </c>
      <c r="B77" s="421"/>
      <c r="C77" s="422"/>
      <c r="D77" s="423">
        <f t="shared" ref="D77:D105" si="152">D76</f>
        <v>39550</v>
      </c>
      <c r="E77" s="424">
        <f t="shared" ref="E77:E87" si="153">IF(D77=0,0,D77-D76)</f>
        <v>0</v>
      </c>
      <c r="F77" s="424"/>
      <c r="G77" s="425">
        <f t="shared" si="137"/>
        <v>0</v>
      </c>
      <c r="H77" s="421"/>
      <c r="I77" s="426">
        <v>0</v>
      </c>
      <c r="J77" s="426">
        <v>0</v>
      </c>
      <c r="K77" s="427">
        <f t="shared" si="138"/>
        <v>0</v>
      </c>
      <c r="L77" s="428" t="e">
        <f t="shared" ref="L77:L87" si="154">IF(OR(N77=0,N77="n"), L76+1,1)</f>
        <v>#REF!</v>
      </c>
      <c r="M77" s="428">
        <v>0</v>
      </c>
      <c r="N77" s="427">
        <v>0</v>
      </c>
      <c r="O77" s="427">
        <v>0</v>
      </c>
      <c r="P77" s="429">
        <v>49</v>
      </c>
      <c r="Q77" s="429">
        <v>45</v>
      </c>
      <c r="R77" s="430">
        <f t="shared" si="139"/>
        <v>4</v>
      </c>
      <c r="S77" s="1151">
        <f t="shared" ref="S77:S87" si="155">IF(P77=0,S76,IF(U76&lt;&gt;0,1,S76+1))</f>
        <v>575</v>
      </c>
      <c r="T77" s="431">
        <v>0</v>
      </c>
      <c r="U77" s="430">
        <v>0</v>
      </c>
      <c r="V77" s="432"/>
      <c r="W77" s="427">
        <v>42</v>
      </c>
      <c r="X77" s="424">
        <v>39</v>
      </c>
      <c r="Y77" s="427">
        <f t="shared" si="140"/>
        <v>3</v>
      </c>
      <c r="Z77" s="433">
        <f t="shared" ref="Z77:Z87" si="156">IF(W77=0,Z76,IF(AB76&lt;&gt;0,1,Z76+1))</f>
        <v>94</v>
      </c>
      <c r="AA77" s="434">
        <v>0</v>
      </c>
      <c r="AB77" s="435">
        <v>0</v>
      </c>
      <c r="AC77" s="436">
        <v>40</v>
      </c>
      <c r="AD77" s="436">
        <v>39</v>
      </c>
      <c r="AE77" s="427">
        <f t="shared" si="141"/>
        <v>1</v>
      </c>
      <c r="AF77" s="433">
        <f t="shared" ref="AF77:AF105" si="157">IF(AC77=0,AF76,IF(AH76&lt;&gt;0,1,AF76+1))</f>
        <v>23</v>
      </c>
      <c r="AG77" s="739">
        <v>0</v>
      </c>
      <c r="AH77" s="435">
        <v>0</v>
      </c>
      <c r="AI77" s="435">
        <v>2</v>
      </c>
      <c r="AJ77" s="435">
        <v>3</v>
      </c>
      <c r="AK77" s="581">
        <f t="shared" si="136"/>
        <v>-1</v>
      </c>
      <c r="AL77" s="435">
        <f t="shared" ref="AL77:AL100" si="158">IF(AI77=0,AL76,IF(AO76&lt;&gt;0,1,AL76+1))</f>
        <v>10</v>
      </c>
      <c r="AM77" s="435"/>
      <c r="AN77" s="435"/>
      <c r="AO77" s="435">
        <v>0</v>
      </c>
      <c r="AP77" s="435"/>
      <c r="AQ77" s="437">
        <v>6.166666666666667</v>
      </c>
      <c r="AR77" s="438">
        <v>326</v>
      </c>
      <c r="AS77" s="417">
        <v>6.916666666666667</v>
      </c>
      <c r="AT77" s="439">
        <v>359</v>
      </c>
      <c r="AU77" s="499">
        <f t="shared" si="142"/>
        <v>685</v>
      </c>
      <c r="AV77" s="500">
        <f t="shared" ref="AV77:AV87" si="159">AU77-AU76</f>
        <v>94</v>
      </c>
      <c r="AW77" s="440"/>
      <c r="AX77" s="440"/>
      <c r="AY77" s="441">
        <v>1600</v>
      </c>
      <c r="AZ77" s="442">
        <v>0</v>
      </c>
      <c r="BA77" s="443">
        <v>0</v>
      </c>
      <c r="BB77" s="443">
        <v>114.37</v>
      </c>
      <c r="BC77" s="444"/>
      <c r="BD77" s="445">
        <v>63865</v>
      </c>
      <c r="BE77" s="446">
        <f t="shared" ref="BE77:BE87" si="160">IF(BD77=0,0,BD77-BD76)</f>
        <v>43</v>
      </c>
      <c r="BF77" s="446"/>
      <c r="BG77" s="447">
        <v>0.96</v>
      </c>
      <c r="BH77" s="448">
        <f t="shared" si="143"/>
        <v>1.7199999999999989</v>
      </c>
      <c r="BI77" s="448">
        <f t="shared" si="144"/>
        <v>41.28</v>
      </c>
      <c r="BJ77" s="449"/>
      <c r="BK77" s="450">
        <v>70</v>
      </c>
      <c r="BL77" s="450">
        <v>5</v>
      </c>
      <c r="BM77" s="451"/>
      <c r="BN77" s="452">
        <v>0</v>
      </c>
      <c r="BO77" s="453">
        <f t="shared" si="52"/>
        <v>0.8</v>
      </c>
      <c r="BP77" s="454">
        <f t="shared" si="121"/>
        <v>0</v>
      </c>
      <c r="BQ77" s="454">
        <f t="shared" si="122"/>
        <v>0</v>
      </c>
      <c r="BR77" s="455"/>
      <c r="BS77" s="451">
        <v>10</v>
      </c>
      <c r="BT77" s="451">
        <v>15</v>
      </c>
      <c r="BU77" s="491"/>
      <c r="BV77" s="492"/>
      <c r="BW77" s="417">
        <v>10.6</v>
      </c>
      <c r="BX77" s="417"/>
      <c r="BY77" s="417"/>
      <c r="BZ77" s="417"/>
      <c r="CA77" s="456">
        <f t="shared" si="123"/>
        <v>0</v>
      </c>
      <c r="CB77" s="456">
        <f t="shared" si="124"/>
        <v>10.6</v>
      </c>
      <c r="CC77" s="416">
        <f t="shared" si="57"/>
        <v>0.43</v>
      </c>
      <c r="CD77" s="457">
        <f t="shared" si="125"/>
        <v>6.0420000000000007</v>
      </c>
      <c r="CE77" s="419">
        <f t="shared" si="50"/>
        <v>0</v>
      </c>
      <c r="CF77" s="420">
        <f t="shared" si="126"/>
        <v>6.0420000000000007</v>
      </c>
      <c r="CG77" s="1755"/>
      <c r="CH77" s="420"/>
      <c r="CI77" s="420"/>
      <c r="CJ77" s="420">
        <v>0</v>
      </c>
      <c r="CK77" s="491">
        <v>77</v>
      </c>
      <c r="CL77" s="559">
        <v>50</v>
      </c>
      <c r="CM77" s="1123">
        <v>66.599999999999994</v>
      </c>
      <c r="CN77" s="384" t="s">
        <v>190</v>
      </c>
      <c r="CO77" s="384"/>
      <c r="CP77" s="384">
        <v>7955.1</v>
      </c>
      <c r="CQ77" s="384">
        <f t="shared" si="134"/>
        <v>8.1000000000003638</v>
      </c>
      <c r="CR77" s="1140">
        <v>6</v>
      </c>
      <c r="CS77" s="1122">
        <f t="shared" ref="CS77:CS105" si="161">CU77/CQ77</f>
        <v>4.708333333333333</v>
      </c>
      <c r="CT77" s="1141">
        <f t="shared" si="145"/>
        <v>0.78472222222222221</v>
      </c>
      <c r="CU77" s="945">
        <f t="shared" ref="CU77:CU105" si="162">CM77-DC77</f>
        <v>38.137500000001708</v>
      </c>
      <c r="CV77" s="481">
        <f t="shared" si="59"/>
        <v>1</v>
      </c>
      <c r="CW77" s="483">
        <f t="shared" si="127"/>
        <v>0</v>
      </c>
      <c r="CX77" s="485">
        <f t="shared" si="128"/>
        <v>38.137500000001708</v>
      </c>
      <c r="CY77" s="486"/>
      <c r="CZ77" s="496">
        <v>90</v>
      </c>
      <c r="DA77" s="496">
        <v>61</v>
      </c>
      <c r="DB77" s="496">
        <v>0</v>
      </c>
      <c r="DC77" s="618">
        <f>[1]Sheet1!K33</f>
        <v>28.462499999998286</v>
      </c>
      <c r="DD77" s="1827"/>
      <c r="DE77" s="1827"/>
      <c r="DF77" s="1827"/>
      <c r="DG77" s="461">
        <f t="shared" si="62"/>
        <v>0.43</v>
      </c>
      <c r="DH77" s="480">
        <f t="shared" ref="DH77:DH105" si="163">DC77</f>
        <v>28.462499999998286</v>
      </c>
      <c r="DI77" s="481">
        <f t="shared" si="63"/>
        <v>0.56999999999999995</v>
      </c>
      <c r="DJ77" s="482"/>
      <c r="DK77" s="482">
        <f t="shared" si="146"/>
        <v>6.9761587499995814</v>
      </c>
      <c r="DL77" s="482">
        <f t="shared" si="129"/>
        <v>16.223624999999021</v>
      </c>
      <c r="DM77" s="487"/>
      <c r="DN77" s="459">
        <v>70</v>
      </c>
      <c r="DO77" s="459">
        <v>65</v>
      </c>
      <c r="DP77" s="1447">
        <v>170</v>
      </c>
      <c r="DQ77" s="462"/>
      <c r="DR77" s="462"/>
      <c r="DS77" s="463">
        <f t="shared" si="130"/>
        <v>0</v>
      </c>
      <c r="DT77" s="463">
        <f t="shared" si="131"/>
        <v>0</v>
      </c>
      <c r="DU77" s="464">
        <f t="shared" si="132"/>
        <v>0</v>
      </c>
      <c r="DV77" s="564"/>
      <c r="DW77" s="564"/>
      <c r="DX77" s="465">
        <v>3</v>
      </c>
      <c r="DY77" s="466"/>
      <c r="DZ77" s="467">
        <v>6</v>
      </c>
      <c r="EA77" s="468">
        <v>3</v>
      </c>
      <c r="EB77" s="469">
        <f t="shared" si="99"/>
        <v>206.54791650000001</v>
      </c>
      <c r="EC77" s="142">
        <f t="shared" si="113"/>
        <v>4.1309583299999986</v>
      </c>
      <c r="ED77" s="469">
        <f t="shared" si="114"/>
        <v>0</v>
      </c>
      <c r="EE77" s="488">
        <f t="shared" si="115"/>
        <v>4.1309583299999986</v>
      </c>
      <c r="EF77" s="471">
        <f t="shared" si="147"/>
        <v>14.738158749999581</v>
      </c>
      <c r="EG77" s="472">
        <f t="shared" si="118"/>
        <v>0.28028998737716243</v>
      </c>
      <c r="EH77" s="473">
        <f>SUM(EE$76:EE77)/SUM(EF$76:EF77)</f>
        <v>0.1899451984642184</v>
      </c>
      <c r="EI77" s="474"/>
      <c r="EJ77" s="166">
        <f t="shared" si="148"/>
        <v>208.37</v>
      </c>
      <c r="EK77" s="475">
        <f t="shared" si="149"/>
        <v>114.37</v>
      </c>
      <c r="EL77" s="476">
        <f t="shared" si="150"/>
        <v>95.641125000000727</v>
      </c>
      <c r="EM77" s="477">
        <f t="shared" si="151"/>
        <v>2.1786652969629792</v>
      </c>
      <c r="EN77" s="478">
        <f>SUM(EK$7:EK77)/SUM(EL$7:EL77)</f>
        <v>1.0756310686170396</v>
      </c>
      <c r="EO77" s="479"/>
    </row>
    <row r="78" spans="1:146" ht="16.5" thickTop="1" thickBot="1" x14ac:dyDescent="0.3">
      <c r="A78" s="808">
        <v>45599</v>
      </c>
      <c r="B78" s="421"/>
      <c r="C78" s="422"/>
      <c r="D78" s="423">
        <f t="shared" si="152"/>
        <v>39550</v>
      </c>
      <c r="E78" s="424">
        <f t="shared" si="153"/>
        <v>0</v>
      </c>
      <c r="F78" s="424"/>
      <c r="G78" s="425">
        <f t="shared" si="137"/>
        <v>0</v>
      </c>
      <c r="H78" s="421"/>
      <c r="I78" s="426">
        <v>0</v>
      </c>
      <c r="J78" s="426">
        <v>0</v>
      </c>
      <c r="K78" s="427">
        <f t="shared" si="138"/>
        <v>0</v>
      </c>
      <c r="L78" s="428" t="e">
        <f t="shared" si="154"/>
        <v>#REF!</v>
      </c>
      <c r="M78" s="428">
        <v>0</v>
      </c>
      <c r="N78" s="427">
        <v>0</v>
      </c>
      <c r="O78" s="427">
        <v>0</v>
      </c>
      <c r="P78" s="429">
        <v>49</v>
      </c>
      <c r="Q78" s="429">
        <v>46</v>
      </c>
      <c r="R78" s="430">
        <f t="shared" si="139"/>
        <v>3</v>
      </c>
      <c r="S78" s="1151">
        <f t="shared" si="155"/>
        <v>576</v>
      </c>
      <c r="T78" s="431">
        <v>0</v>
      </c>
      <c r="U78" s="430">
        <v>0</v>
      </c>
      <c r="V78" s="432"/>
      <c r="W78" s="427">
        <v>42</v>
      </c>
      <c r="X78" s="424">
        <v>40</v>
      </c>
      <c r="Y78" s="427">
        <f t="shared" si="140"/>
        <v>2</v>
      </c>
      <c r="Z78" s="433">
        <f t="shared" si="156"/>
        <v>95</v>
      </c>
      <c r="AA78" s="434">
        <v>0</v>
      </c>
      <c r="AB78" s="435">
        <v>0</v>
      </c>
      <c r="AC78" s="436">
        <v>41</v>
      </c>
      <c r="AD78" s="436">
        <v>40</v>
      </c>
      <c r="AE78" s="427">
        <f t="shared" si="141"/>
        <v>1</v>
      </c>
      <c r="AF78" s="433">
        <f t="shared" si="157"/>
        <v>24</v>
      </c>
      <c r="AG78" s="739">
        <v>0</v>
      </c>
      <c r="AH78" s="435">
        <v>0</v>
      </c>
      <c r="AI78" s="435">
        <v>19</v>
      </c>
      <c r="AJ78" s="435">
        <v>0</v>
      </c>
      <c r="AK78" s="581" t="str">
        <f t="shared" si="136"/>
        <v xml:space="preserve"> </v>
      </c>
      <c r="AL78" s="435">
        <f t="shared" si="158"/>
        <v>11</v>
      </c>
      <c r="AM78" s="435"/>
      <c r="AN78" s="435"/>
      <c r="AO78" s="435">
        <v>0</v>
      </c>
      <c r="AP78" s="435"/>
      <c r="AQ78" s="437">
        <v>5.083333333333333</v>
      </c>
      <c r="AR78" s="438">
        <v>264</v>
      </c>
      <c r="AS78" s="417">
        <v>5.708333333333333</v>
      </c>
      <c r="AT78" s="439">
        <v>292</v>
      </c>
      <c r="AU78" s="499">
        <f t="shared" si="142"/>
        <v>556</v>
      </c>
      <c r="AV78" s="500">
        <f t="shared" si="159"/>
        <v>-129</v>
      </c>
      <c r="AW78" s="440"/>
      <c r="AX78" s="440"/>
      <c r="AY78" s="441">
        <v>1610</v>
      </c>
      <c r="AZ78" s="442">
        <v>0</v>
      </c>
      <c r="BA78" s="443">
        <v>221</v>
      </c>
      <c r="BB78" s="443">
        <v>233.14</v>
      </c>
      <c r="BC78" s="444"/>
      <c r="BD78" s="445">
        <v>63866</v>
      </c>
      <c r="BE78" s="446">
        <f t="shared" si="160"/>
        <v>1</v>
      </c>
      <c r="BF78" s="446"/>
      <c r="BG78" s="447">
        <v>0.96</v>
      </c>
      <c r="BH78" s="448">
        <f t="shared" si="143"/>
        <v>4.0000000000000036E-2</v>
      </c>
      <c r="BI78" s="448">
        <f t="shared" si="144"/>
        <v>0.96</v>
      </c>
      <c r="BJ78" s="449"/>
      <c r="BK78" s="450">
        <v>0</v>
      </c>
      <c r="BL78" s="450">
        <v>0</v>
      </c>
      <c r="BM78" s="451"/>
      <c r="BN78" s="452">
        <v>0</v>
      </c>
      <c r="BO78" s="453">
        <f t="shared" si="52"/>
        <v>0.8</v>
      </c>
      <c r="BP78" s="454">
        <f t="shared" si="121"/>
        <v>0</v>
      </c>
      <c r="BQ78" s="454">
        <f t="shared" si="122"/>
        <v>0</v>
      </c>
      <c r="BR78" s="455"/>
      <c r="BS78" s="451">
        <v>10</v>
      </c>
      <c r="BT78" s="451">
        <v>18</v>
      </c>
      <c r="BU78" s="491"/>
      <c r="BV78" s="492"/>
      <c r="BW78" s="417">
        <v>9.6</v>
      </c>
      <c r="BX78" s="417"/>
      <c r="BY78" s="417"/>
      <c r="BZ78" s="417"/>
      <c r="CA78" s="456">
        <f t="shared" si="123"/>
        <v>0</v>
      </c>
      <c r="CB78" s="456">
        <f t="shared" si="124"/>
        <v>9.6</v>
      </c>
      <c r="CC78" s="416">
        <f t="shared" si="57"/>
        <v>0.43</v>
      </c>
      <c r="CD78" s="457">
        <f t="shared" si="125"/>
        <v>5.4720000000000004</v>
      </c>
      <c r="CE78" s="419">
        <f t="shared" si="50"/>
        <v>0</v>
      </c>
      <c r="CF78" s="420">
        <f t="shared" si="126"/>
        <v>5.4720000000000004</v>
      </c>
      <c r="CG78" s="1755"/>
      <c r="CH78" s="420"/>
      <c r="CI78" s="420"/>
      <c r="CJ78" s="420">
        <v>0</v>
      </c>
      <c r="CK78" s="491">
        <v>70</v>
      </c>
      <c r="CL78" s="559">
        <v>40</v>
      </c>
      <c r="CM78" s="1123">
        <v>91.8</v>
      </c>
      <c r="CN78" s="384" t="s">
        <v>190</v>
      </c>
      <c r="CO78" s="384"/>
      <c r="CP78" s="384">
        <v>7972</v>
      </c>
      <c r="CQ78" s="384">
        <f t="shared" si="134"/>
        <v>16.899999999999636</v>
      </c>
      <c r="CR78" s="1140">
        <v>6</v>
      </c>
      <c r="CS78" s="1122">
        <f t="shared" si="161"/>
        <v>4.708333333333333</v>
      </c>
      <c r="CT78" s="1141">
        <f t="shared" si="145"/>
        <v>0.78472222222222221</v>
      </c>
      <c r="CU78" s="945">
        <f t="shared" si="162"/>
        <v>79.57083333333162</v>
      </c>
      <c r="CV78" s="481">
        <f t="shared" si="59"/>
        <v>1</v>
      </c>
      <c r="CW78" s="483">
        <f t="shared" si="127"/>
        <v>0</v>
      </c>
      <c r="CX78" s="485">
        <f t="shared" si="128"/>
        <v>79.57083333333162</v>
      </c>
      <c r="CY78" s="486"/>
      <c r="CZ78" s="496">
        <v>83</v>
      </c>
      <c r="DA78" s="496">
        <v>13</v>
      </c>
      <c r="DB78" s="496">
        <v>30</v>
      </c>
      <c r="DC78" s="618">
        <f>[1]Sheet1!K34</f>
        <v>12.229166666668377</v>
      </c>
      <c r="DD78" s="1827"/>
      <c r="DE78" s="1827"/>
      <c r="DF78" s="1827"/>
      <c r="DG78" s="461">
        <f t="shared" si="62"/>
        <v>0.43</v>
      </c>
      <c r="DH78" s="480">
        <f t="shared" si="163"/>
        <v>12.229166666668377</v>
      </c>
      <c r="DI78" s="481">
        <f t="shared" si="63"/>
        <v>0.56999999999999995</v>
      </c>
      <c r="DJ78" s="482"/>
      <c r="DK78" s="482">
        <f t="shared" si="146"/>
        <v>2.9973687500004198</v>
      </c>
      <c r="DL78" s="482">
        <f t="shared" si="129"/>
        <v>6.9706250000009744</v>
      </c>
      <c r="DM78" s="487"/>
      <c r="DN78" s="459">
        <v>84</v>
      </c>
      <c r="DO78" s="459">
        <v>50</v>
      </c>
      <c r="DP78" s="1447">
        <v>170</v>
      </c>
      <c r="DQ78" s="462"/>
      <c r="DR78" s="462"/>
      <c r="DS78" s="463">
        <f t="shared" si="130"/>
        <v>0</v>
      </c>
      <c r="DT78" s="463">
        <f t="shared" si="131"/>
        <v>0</v>
      </c>
      <c r="DU78" s="464">
        <f t="shared" si="132"/>
        <v>0</v>
      </c>
      <c r="DV78" s="564"/>
      <c r="DW78" s="564"/>
      <c r="DX78" s="465">
        <v>3</v>
      </c>
      <c r="DY78" s="466"/>
      <c r="DZ78" s="467">
        <v>1</v>
      </c>
      <c r="EA78" s="468">
        <v>5</v>
      </c>
      <c r="EB78" s="469">
        <f t="shared" si="99"/>
        <v>46.817527740000003</v>
      </c>
      <c r="EC78" s="142">
        <f t="shared" si="113"/>
        <v>0</v>
      </c>
      <c r="ED78" s="469">
        <f t="shared" si="114"/>
        <v>-159.73038876000001</v>
      </c>
      <c r="EE78" s="488">
        <f t="shared" si="115"/>
        <v>0</v>
      </c>
      <c r="EF78" s="471">
        <f t="shared" si="147"/>
        <v>8.5093687500004194</v>
      </c>
      <c r="EG78" s="472">
        <f t="shared" ref="EG78:EG87" si="164">EE78/EF78</f>
        <v>0</v>
      </c>
      <c r="EH78" s="473">
        <f>SUM(EE$76:EE78)/SUM(EF$76:EF78)</f>
        <v>0.13652663225704739</v>
      </c>
      <c r="EI78" s="474"/>
      <c r="EJ78" s="166">
        <f t="shared" si="148"/>
        <v>104.13999999999999</v>
      </c>
      <c r="EK78" s="475">
        <f t="shared" si="149"/>
        <v>233.14</v>
      </c>
      <c r="EL78" s="476">
        <f t="shared" si="150"/>
        <v>87.501458333332593</v>
      </c>
      <c r="EM78" s="477">
        <f t="shared" si="151"/>
        <v>1.19015159271156</v>
      </c>
      <c r="EN78" s="478">
        <f>SUM(EK$7:EK78)/SUM(EL$7:EL78)</f>
        <v>1.0857169236758379</v>
      </c>
      <c r="EO78" s="479"/>
    </row>
    <row r="79" spans="1:146" ht="16.5" thickTop="1" thickBot="1" x14ac:dyDescent="0.3">
      <c r="A79" s="808">
        <v>45600</v>
      </c>
      <c r="B79" s="421"/>
      <c r="C79" s="422"/>
      <c r="D79" s="423">
        <f t="shared" si="152"/>
        <v>39550</v>
      </c>
      <c r="E79" s="424">
        <f t="shared" si="153"/>
        <v>0</v>
      </c>
      <c r="F79" s="424"/>
      <c r="G79" s="425">
        <f t="shared" si="137"/>
        <v>0</v>
      </c>
      <c r="H79" s="421"/>
      <c r="I79" s="426">
        <v>0</v>
      </c>
      <c r="J79" s="426">
        <v>0</v>
      </c>
      <c r="K79" s="427">
        <f t="shared" si="138"/>
        <v>0</v>
      </c>
      <c r="L79" s="428" t="e">
        <f t="shared" si="154"/>
        <v>#REF!</v>
      </c>
      <c r="M79" s="428">
        <v>0</v>
      </c>
      <c r="N79" s="427">
        <v>0</v>
      </c>
      <c r="O79" s="427">
        <v>0</v>
      </c>
      <c r="P79" s="429">
        <v>0</v>
      </c>
      <c r="Q79" s="429">
        <v>0</v>
      </c>
      <c r="R79" s="430">
        <f t="shared" si="139"/>
        <v>0</v>
      </c>
      <c r="S79" s="1151">
        <f t="shared" si="155"/>
        <v>576</v>
      </c>
      <c r="T79" s="431">
        <v>0</v>
      </c>
      <c r="U79" s="430">
        <v>0</v>
      </c>
      <c r="V79" s="432"/>
      <c r="W79" s="427">
        <v>0</v>
      </c>
      <c r="X79" s="424">
        <v>0</v>
      </c>
      <c r="Y79" s="427" t="str">
        <f t="shared" si="140"/>
        <v xml:space="preserve"> </v>
      </c>
      <c r="Z79" s="433">
        <f t="shared" si="156"/>
        <v>95</v>
      </c>
      <c r="AA79" s="434">
        <v>0</v>
      </c>
      <c r="AB79" s="435">
        <v>0</v>
      </c>
      <c r="AC79" s="436">
        <v>0</v>
      </c>
      <c r="AD79" s="436">
        <v>0</v>
      </c>
      <c r="AE79" s="427" t="str">
        <f t="shared" si="141"/>
        <v xml:space="preserve"> </v>
      </c>
      <c r="AF79" s="433">
        <f t="shared" si="157"/>
        <v>24</v>
      </c>
      <c r="AG79" s="739">
        <v>0</v>
      </c>
      <c r="AH79" s="435">
        <v>0</v>
      </c>
      <c r="AI79" s="435">
        <v>0</v>
      </c>
      <c r="AJ79" s="435">
        <v>0</v>
      </c>
      <c r="AK79" s="581" t="str">
        <f t="shared" si="136"/>
        <v xml:space="preserve"> </v>
      </c>
      <c r="AL79" s="435">
        <f t="shared" si="158"/>
        <v>11</v>
      </c>
      <c r="AM79" s="435"/>
      <c r="AN79" s="435"/>
      <c r="AO79" s="435">
        <v>0</v>
      </c>
      <c r="AP79" s="435"/>
      <c r="AQ79" s="437">
        <v>5.625</v>
      </c>
      <c r="AR79" s="438">
        <v>292</v>
      </c>
      <c r="AS79" s="417">
        <v>5.208333333333333</v>
      </c>
      <c r="AT79" s="439">
        <v>104</v>
      </c>
      <c r="AU79" s="499">
        <f t="shared" si="142"/>
        <v>396</v>
      </c>
      <c r="AV79" s="500">
        <f t="shared" si="159"/>
        <v>-160</v>
      </c>
      <c r="AW79" s="440"/>
      <c r="AX79" s="440"/>
      <c r="AY79" s="441">
        <v>0</v>
      </c>
      <c r="AZ79" s="442">
        <v>0</v>
      </c>
      <c r="BA79" s="443">
        <v>0</v>
      </c>
      <c r="BB79" s="443">
        <v>0</v>
      </c>
      <c r="BC79" s="444"/>
      <c r="BD79" s="445">
        <v>63866</v>
      </c>
      <c r="BE79" s="446">
        <f t="shared" si="160"/>
        <v>0</v>
      </c>
      <c r="BF79" s="446"/>
      <c r="BG79" s="447">
        <v>0.96</v>
      </c>
      <c r="BH79" s="448">
        <f t="shared" si="143"/>
        <v>0</v>
      </c>
      <c r="BI79" s="448">
        <f t="shared" si="144"/>
        <v>0</v>
      </c>
      <c r="BJ79" s="449"/>
      <c r="BK79" s="450">
        <v>70</v>
      </c>
      <c r="BL79" s="450">
        <v>5</v>
      </c>
      <c r="BM79" s="451"/>
      <c r="BN79" s="452">
        <v>0</v>
      </c>
      <c r="BO79" s="453">
        <f t="shared" si="52"/>
        <v>0.8</v>
      </c>
      <c r="BP79" s="454">
        <f t="shared" si="121"/>
        <v>0</v>
      </c>
      <c r="BQ79" s="454">
        <f t="shared" si="122"/>
        <v>0</v>
      </c>
      <c r="BR79" s="455"/>
      <c r="BS79" s="451">
        <v>10</v>
      </c>
      <c r="BT79" s="451">
        <v>25</v>
      </c>
      <c r="BU79" s="491"/>
      <c r="BV79" s="492"/>
      <c r="BW79" s="417">
        <v>7.6</v>
      </c>
      <c r="BX79" s="417"/>
      <c r="BY79" s="417"/>
      <c r="BZ79" s="417"/>
      <c r="CA79" s="456">
        <f t="shared" si="123"/>
        <v>0</v>
      </c>
      <c r="CB79" s="456">
        <f t="shared" si="124"/>
        <v>7.6</v>
      </c>
      <c r="CC79" s="416">
        <f t="shared" si="57"/>
        <v>0.43</v>
      </c>
      <c r="CD79" s="457">
        <f t="shared" si="125"/>
        <v>4.3319999999999999</v>
      </c>
      <c r="CE79" s="419">
        <f t="shared" si="50"/>
        <v>0</v>
      </c>
      <c r="CF79" s="420">
        <f t="shared" si="126"/>
        <v>4.3319999999999999</v>
      </c>
      <c r="CG79" s="1755"/>
      <c r="CH79" s="420"/>
      <c r="CI79" s="420"/>
      <c r="CJ79" s="420">
        <v>0</v>
      </c>
      <c r="CK79" s="491">
        <v>68</v>
      </c>
      <c r="CL79" s="559">
        <v>42</v>
      </c>
      <c r="CM79" s="1123">
        <v>93.1</v>
      </c>
      <c r="CN79" s="384">
        <v>1</v>
      </c>
      <c r="CO79" s="384"/>
      <c r="CP79" s="384">
        <v>7988.9</v>
      </c>
      <c r="CQ79" s="384">
        <f t="shared" si="134"/>
        <v>16.899999999999636</v>
      </c>
      <c r="CR79" s="1140">
        <v>6</v>
      </c>
      <c r="CS79" s="1122">
        <f t="shared" si="161"/>
        <v>5.5088757396450889</v>
      </c>
      <c r="CT79" s="1141">
        <f t="shared" si="145"/>
        <v>0.91814595660751486</v>
      </c>
      <c r="CU79" s="945">
        <f t="shared" si="162"/>
        <v>93.1</v>
      </c>
      <c r="CV79" s="481">
        <f t="shared" si="59"/>
        <v>1</v>
      </c>
      <c r="CW79" s="483">
        <f t="shared" si="127"/>
        <v>0</v>
      </c>
      <c r="CX79" s="485">
        <f t="shared" si="128"/>
        <v>93.1</v>
      </c>
      <c r="CY79" s="486"/>
      <c r="CZ79" s="496">
        <v>90</v>
      </c>
      <c r="DA79" s="496">
        <v>25</v>
      </c>
      <c r="DB79" s="496">
        <v>28</v>
      </c>
      <c r="DC79" s="618">
        <f>[1]Sheet1!K35</f>
        <v>0</v>
      </c>
      <c r="DD79" s="1827"/>
      <c r="DE79" s="1827"/>
      <c r="DF79" s="1827"/>
      <c r="DG79" s="461">
        <f t="shared" si="62"/>
        <v>0.43</v>
      </c>
      <c r="DH79" s="480">
        <f t="shared" si="163"/>
        <v>0</v>
      </c>
      <c r="DI79" s="481">
        <f t="shared" si="63"/>
        <v>0.56999999999999995</v>
      </c>
      <c r="DJ79" s="482"/>
      <c r="DK79" s="482">
        <f t="shared" si="146"/>
        <v>0</v>
      </c>
      <c r="DL79" s="482">
        <f t="shared" si="129"/>
        <v>0</v>
      </c>
      <c r="DM79" s="487"/>
      <c r="DN79" s="459">
        <v>70</v>
      </c>
      <c r="DO79" s="459">
        <v>70</v>
      </c>
      <c r="DP79" s="1447" t="s">
        <v>191</v>
      </c>
      <c r="DQ79" s="462"/>
      <c r="DR79" s="462"/>
      <c r="DS79" s="463">
        <f t="shared" si="130"/>
        <v>0</v>
      </c>
      <c r="DT79" s="463">
        <f t="shared" si="131"/>
        <v>0</v>
      </c>
      <c r="DU79" s="464">
        <f t="shared" si="132"/>
        <v>0</v>
      </c>
      <c r="DV79" s="564"/>
      <c r="DW79" s="564"/>
      <c r="DX79" s="465">
        <v>3</v>
      </c>
      <c r="DY79" s="466"/>
      <c r="DZ79" s="467">
        <v>1</v>
      </c>
      <c r="EA79" s="468">
        <v>10</v>
      </c>
      <c r="EB79" s="469">
        <f t="shared" si="99"/>
        <v>60.587388840000003</v>
      </c>
      <c r="EC79" s="142">
        <f t="shared" si="113"/>
        <v>13.7698611</v>
      </c>
      <c r="ED79" s="469">
        <f t="shared" si="114"/>
        <v>0</v>
      </c>
      <c r="EE79" s="488">
        <f t="shared" si="115"/>
        <v>13.7698611</v>
      </c>
      <c r="EF79" s="471">
        <f t="shared" si="147"/>
        <v>4.3319999999999999</v>
      </c>
      <c r="EG79" s="472">
        <f t="shared" si="164"/>
        <v>3.1786382963988919</v>
      </c>
      <c r="EH79" s="473">
        <f>SUM(EE$76:EE79)/SUM(EF$76:EF79)</f>
        <v>0.51752136336641186</v>
      </c>
      <c r="EI79" s="474"/>
      <c r="EJ79" s="166">
        <f t="shared" si="148"/>
        <v>-160</v>
      </c>
      <c r="EK79" s="475">
        <f t="shared" si="149"/>
        <v>0</v>
      </c>
      <c r="EL79" s="476">
        <f t="shared" si="150"/>
        <v>93.1</v>
      </c>
      <c r="EM79" s="477">
        <f t="shared" si="151"/>
        <v>-1.7185821697099894</v>
      </c>
      <c r="EN79" s="478">
        <f>SUM(EK$7:EK79)/SUM(EL$7:EL79)</f>
        <v>1.0784328221604689</v>
      </c>
      <c r="EO79" s="479"/>
    </row>
    <row r="80" spans="1:146" ht="16.5" thickTop="1" thickBot="1" x14ac:dyDescent="0.3">
      <c r="A80" s="808">
        <v>45601</v>
      </c>
      <c r="B80" s="421"/>
      <c r="C80" s="422"/>
      <c r="D80" s="423">
        <f t="shared" si="152"/>
        <v>39550</v>
      </c>
      <c r="E80" s="424">
        <f t="shared" si="153"/>
        <v>0</v>
      </c>
      <c r="F80" s="424"/>
      <c r="G80" s="425">
        <f t="shared" si="137"/>
        <v>0</v>
      </c>
      <c r="H80" s="421"/>
      <c r="I80" s="426">
        <v>0</v>
      </c>
      <c r="J80" s="426">
        <v>0</v>
      </c>
      <c r="K80" s="427">
        <f t="shared" si="138"/>
        <v>0</v>
      </c>
      <c r="L80" s="428" t="e">
        <f t="shared" si="154"/>
        <v>#REF!</v>
      </c>
      <c r="M80" s="428">
        <v>0</v>
      </c>
      <c r="N80" s="427">
        <v>0</v>
      </c>
      <c r="O80" s="427">
        <v>0</v>
      </c>
      <c r="P80" s="429">
        <v>42</v>
      </c>
      <c r="Q80" s="429">
        <v>38</v>
      </c>
      <c r="R80" s="430">
        <f t="shared" si="139"/>
        <v>4</v>
      </c>
      <c r="S80" s="1151">
        <f t="shared" si="155"/>
        <v>577</v>
      </c>
      <c r="T80" s="431">
        <v>0</v>
      </c>
      <c r="U80" s="430">
        <v>0</v>
      </c>
      <c r="V80" s="432"/>
      <c r="W80" s="427">
        <v>38</v>
      </c>
      <c r="X80" s="424">
        <v>32</v>
      </c>
      <c r="Y80" s="427">
        <f t="shared" si="140"/>
        <v>6</v>
      </c>
      <c r="Z80" s="433">
        <f t="shared" si="156"/>
        <v>96</v>
      </c>
      <c r="AA80" s="434">
        <v>0</v>
      </c>
      <c r="AB80" s="435">
        <v>0</v>
      </c>
      <c r="AC80" s="436">
        <v>32</v>
      </c>
      <c r="AD80" s="436">
        <v>32</v>
      </c>
      <c r="AE80" s="427">
        <f t="shared" si="141"/>
        <v>0</v>
      </c>
      <c r="AF80" s="433">
        <f t="shared" si="157"/>
        <v>25</v>
      </c>
      <c r="AG80" s="739">
        <v>0</v>
      </c>
      <c r="AH80" s="435">
        <v>0</v>
      </c>
      <c r="AI80" s="435">
        <v>12</v>
      </c>
      <c r="AJ80" s="435">
        <v>5</v>
      </c>
      <c r="AK80" s="581">
        <f t="shared" si="136"/>
        <v>7</v>
      </c>
      <c r="AL80" s="435">
        <f t="shared" si="158"/>
        <v>12</v>
      </c>
      <c r="AM80" s="435"/>
      <c r="AN80" s="435"/>
      <c r="AO80" s="435">
        <v>0</v>
      </c>
      <c r="AP80" s="435"/>
      <c r="AQ80" s="437">
        <v>5.125</v>
      </c>
      <c r="AR80" s="438">
        <v>264</v>
      </c>
      <c r="AS80" s="417">
        <v>6.25</v>
      </c>
      <c r="AT80" s="439">
        <v>322</v>
      </c>
      <c r="AU80" s="499">
        <f t="shared" si="142"/>
        <v>586</v>
      </c>
      <c r="AV80" s="500">
        <f t="shared" si="159"/>
        <v>190</v>
      </c>
      <c r="AW80" s="440"/>
      <c r="AX80" s="440"/>
      <c r="AY80" s="441">
        <v>1605</v>
      </c>
      <c r="AZ80" s="442">
        <v>0</v>
      </c>
      <c r="BA80" s="443">
        <v>0</v>
      </c>
      <c r="BB80" s="443">
        <v>0</v>
      </c>
      <c r="BC80" s="444"/>
      <c r="BD80" s="445">
        <v>63866</v>
      </c>
      <c r="BE80" s="446">
        <f t="shared" si="160"/>
        <v>0</v>
      </c>
      <c r="BF80" s="446"/>
      <c r="BG80" s="447">
        <v>0.96</v>
      </c>
      <c r="BH80" s="448">
        <f t="shared" si="143"/>
        <v>0</v>
      </c>
      <c r="BI80" s="448">
        <f t="shared" si="144"/>
        <v>0</v>
      </c>
      <c r="BJ80" s="449"/>
      <c r="BK80" s="450">
        <v>65</v>
      </c>
      <c r="BL80" s="450">
        <v>10</v>
      </c>
      <c r="BM80" s="451"/>
      <c r="BN80" s="452">
        <v>12.49</v>
      </c>
      <c r="BO80" s="453">
        <f t="shared" si="52"/>
        <v>0.8</v>
      </c>
      <c r="BP80" s="454">
        <f t="shared" si="121"/>
        <v>2.4979999999999993</v>
      </c>
      <c r="BQ80" s="454">
        <f t="shared" si="122"/>
        <v>9.9920000000000009</v>
      </c>
      <c r="BR80" s="455"/>
      <c r="BS80" s="451">
        <v>28</v>
      </c>
      <c r="BT80" s="451">
        <v>28</v>
      </c>
      <c r="BU80" s="491"/>
      <c r="BV80" s="492"/>
      <c r="BW80" s="417">
        <v>9.6</v>
      </c>
      <c r="BX80" s="417"/>
      <c r="BY80" s="417"/>
      <c r="BZ80" s="417"/>
      <c r="CA80" s="456">
        <f t="shared" si="123"/>
        <v>0</v>
      </c>
      <c r="CB80" s="456">
        <f t="shared" si="124"/>
        <v>9.6</v>
      </c>
      <c r="CC80" s="416">
        <f t="shared" si="57"/>
        <v>0.43</v>
      </c>
      <c r="CD80" s="457">
        <f t="shared" si="125"/>
        <v>5.4720000000000004</v>
      </c>
      <c r="CE80" s="419">
        <f t="shared" si="50"/>
        <v>0</v>
      </c>
      <c r="CF80" s="420">
        <f t="shared" si="126"/>
        <v>5.4720000000000004</v>
      </c>
      <c r="CG80" s="1755"/>
      <c r="CH80" s="420"/>
      <c r="CI80" s="420"/>
      <c r="CJ80" s="420">
        <v>0</v>
      </c>
      <c r="CK80" s="491">
        <v>68</v>
      </c>
      <c r="CL80" s="559">
        <v>34</v>
      </c>
      <c r="CM80" s="1123">
        <v>140.30000000000001</v>
      </c>
      <c r="CN80" s="384" t="s">
        <v>190</v>
      </c>
      <c r="CO80" s="384"/>
      <c r="CP80" s="384">
        <v>8014.1</v>
      </c>
      <c r="CQ80" s="384">
        <f t="shared" si="134"/>
        <v>25.200000000000728</v>
      </c>
      <c r="CR80" s="1140">
        <v>6</v>
      </c>
      <c r="CS80" s="1122">
        <f t="shared" si="161"/>
        <v>5.5088757396450889</v>
      </c>
      <c r="CT80" s="1141">
        <f t="shared" si="145"/>
        <v>0.91814595660751486</v>
      </c>
      <c r="CU80" s="945">
        <f t="shared" si="162"/>
        <v>138.82366863906026</v>
      </c>
      <c r="CV80" s="481">
        <f t="shared" si="59"/>
        <v>1</v>
      </c>
      <c r="CW80" s="483">
        <f t="shared" si="127"/>
        <v>0</v>
      </c>
      <c r="CX80" s="485">
        <f t="shared" si="128"/>
        <v>138.82366863906026</v>
      </c>
      <c r="CY80" s="486"/>
      <c r="CZ80" s="496">
        <v>0</v>
      </c>
      <c r="DA80" s="496">
        <v>10</v>
      </c>
      <c r="DB80" s="496">
        <v>28</v>
      </c>
      <c r="DC80" s="618">
        <f>[1]Sheet1!K36</f>
        <v>1.4763313609397528</v>
      </c>
      <c r="DD80" s="1827"/>
      <c r="DE80" s="1827"/>
      <c r="DF80" s="1827"/>
      <c r="DG80" s="461">
        <f t="shared" si="62"/>
        <v>0.43</v>
      </c>
      <c r="DH80" s="480">
        <f t="shared" si="163"/>
        <v>1.4763313609397528</v>
      </c>
      <c r="DI80" s="481">
        <f t="shared" si="63"/>
        <v>0.56999999999999995</v>
      </c>
      <c r="DJ80" s="482"/>
      <c r="DK80" s="482">
        <f t="shared" si="146"/>
        <v>0.3618488165663335</v>
      </c>
      <c r="DL80" s="482">
        <f t="shared" si="129"/>
        <v>0.84150887573565902</v>
      </c>
      <c r="DM80" s="487"/>
      <c r="DN80" s="459">
        <v>70</v>
      </c>
      <c r="DO80" s="459">
        <v>52</v>
      </c>
      <c r="DP80" s="1447">
        <v>170</v>
      </c>
      <c r="DQ80" s="462"/>
      <c r="DR80" s="462"/>
      <c r="DS80" s="463">
        <f t="shared" si="130"/>
        <v>0</v>
      </c>
      <c r="DT80" s="463">
        <f t="shared" si="131"/>
        <v>0</v>
      </c>
      <c r="DU80" s="464">
        <f t="shared" si="132"/>
        <v>0</v>
      </c>
      <c r="DV80" s="564"/>
      <c r="DW80" s="564"/>
      <c r="DX80" s="465">
        <v>3</v>
      </c>
      <c r="DY80" s="466"/>
      <c r="DZ80" s="467">
        <v>2</v>
      </c>
      <c r="EA80" s="468">
        <v>0</v>
      </c>
      <c r="EB80" s="469">
        <f t="shared" si="99"/>
        <v>66.095333280000006</v>
      </c>
      <c r="EC80" s="142">
        <f t="shared" si="113"/>
        <v>5.5079444400000028</v>
      </c>
      <c r="ED80" s="469">
        <f t="shared" si="114"/>
        <v>0</v>
      </c>
      <c r="EE80" s="488">
        <f t="shared" si="115"/>
        <v>5.5079444400000028</v>
      </c>
      <c r="EF80" s="471">
        <f t="shared" si="147"/>
        <v>8.3318488165663336</v>
      </c>
      <c r="EG80" s="472">
        <f t="shared" si="164"/>
        <v>0.66107109733538116</v>
      </c>
      <c r="EH80" s="473">
        <f>SUM(EE$76:EE80)/SUM(EF$76:EF80)</f>
        <v>0.54538707466761582</v>
      </c>
      <c r="EI80" s="474"/>
      <c r="EJ80" s="166">
        <f t="shared" si="148"/>
        <v>190</v>
      </c>
      <c r="EK80" s="475">
        <f t="shared" si="149"/>
        <v>0</v>
      </c>
      <c r="EL80" s="476">
        <f t="shared" si="150"/>
        <v>149.6571775147959</v>
      </c>
      <c r="EM80" s="477">
        <f t="shared" si="151"/>
        <v>1.2695682436027205</v>
      </c>
      <c r="EN80" s="478">
        <f>SUM(EK$7:EK80)/SUM(EL$7:EL80)</f>
        <v>1.0669263630630055</v>
      </c>
      <c r="EO80" s="479"/>
    </row>
    <row r="81" spans="1:145" ht="16.5" thickTop="1" thickBot="1" x14ac:dyDescent="0.3">
      <c r="A81" s="808">
        <v>45602</v>
      </c>
      <c r="B81" s="421"/>
      <c r="C81" s="422"/>
      <c r="D81" s="423">
        <f t="shared" si="152"/>
        <v>39550</v>
      </c>
      <c r="E81" s="424">
        <f t="shared" si="153"/>
        <v>0</v>
      </c>
      <c r="F81" s="424"/>
      <c r="G81" s="425">
        <f t="shared" si="137"/>
        <v>0</v>
      </c>
      <c r="H81" s="421"/>
      <c r="I81" s="426">
        <v>0</v>
      </c>
      <c r="J81" s="426">
        <v>0</v>
      </c>
      <c r="K81" s="427">
        <f t="shared" si="138"/>
        <v>0</v>
      </c>
      <c r="L81" s="428" t="e">
        <f t="shared" si="154"/>
        <v>#REF!</v>
      </c>
      <c r="M81" s="428">
        <v>0</v>
      </c>
      <c r="N81" s="427">
        <v>0</v>
      </c>
      <c r="O81" s="427">
        <v>0</v>
      </c>
      <c r="P81" s="429">
        <v>42</v>
      </c>
      <c r="Q81" s="429">
        <v>38</v>
      </c>
      <c r="R81" s="430">
        <f t="shared" si="139"/>
        <v>4</v>
      </c>
      <c r="S81" s="1151">
        <f t="shared" si="155"/>
        <v>578</v>
      </c>
      <c r="T81" s="431">
        <v>0</v>
      </c>
      <c r="U81" s="430">
        <v>0</v>
      </c>
      <c r="V81" s="432"/>
      <c r="W81" s="427">
        <v>38</v>
      </c>
      <c r="X81" s="424">
        <v>30</v>
      </c>
      <c r="Y81" s="427">
        <f t="shared" si="140"/>
        <v>8</v>
      </c>
      <c r="Z81" s="433">
        <f t="shared" si="156"/>
        <v>97</v>
      </c>
      <c r="AA81" s="434">
        <v>0</v>
      </c>
      <c r="AB81" s="435">
        <v>0</v>
      </c>
      <c r="AC81" s="436">
        <v>30</v>
      </c>
      <c r="AD81" s="436">
        <v>28</v>
      </c>
      <c r="AE81" s="427">
        <f t="shared" si="141"/>
        <v>2</v>
      </c>
      <c r="AF81" s="433">
        <f t="shared" si="157"/>
        <v>26</v>
      </c>
      <c r="AG81" s="739">
        <v>0</v>
      </c>
      <c r="AH81" s="435">
        <v>0</v>
      </c>
      <c r="AI81" s="435">
        <v>13</v>
      </c>
      <c r="AJ81" s="435">
        <v>5</v>
      </c>
      <c r="AK81" s="581">
        <f t="shared" si="136"/>
        <v>8</v>
      </c>
      <c r="AL81" s="435">
        <f t="shared" si="158"/>
        <v>13</v>
      </c>
      <c r="AM81" s="435"/>
      <c r="AN81" s="435"/>
      <c r="AO81" s="435">
        <v>0</v>
      </c>
      <c r="AP81" s="435"/>
      <c r="AQ81" s="437">
        <v>3.6666666666666665</v>
      </c>
      <c r="AR81" s="438">
        <v>182</v>
      </c>
      <c r="AS81" s="417">
        <v>4.833333333333333</v>
      </c>
      <c r="AT81" s="439">
        <v>243</v>
      </c>
      <c r="AU81" s="499">
        <f t="shared" si="142"/>
        <v>425</v>
      </c>
      <c r="AV81" s="500">
        <f t="shared" si="159"/>
        <v>-161</v>
      </c>
      <c r="AW81" s="440"/>
      <c r="AX81" s="440"/>
      <c r="AY81" s="441">
        <v>1610</v>
      </c>
      <c r="AZ81" s="442">
        <v>0</v>
      </c>
      <c r="BA81" s="443">
        <v>220</v>
      </c>
      <c r="BB81" s="443">
        <v>378</v>
      </c>
      <c r="BC81" s="444"/>
      <c r="BD81" s="445">
        <v>63866</v>
      </c>
      <c r="BE81" s="446">
        <f t="shared" si="160"/>
        <v>0</v>
      </c>
      <c r="BF81" s="446"/>
      <c r="BG81" s="447">
        <v>0.96</v>
      </c>
      <c r="BH81" s="448">
        <f t="shared" si="143"/>
        <v>0</v>
      </c>
      <c r="BI81" s="448">
        <f t="shared" si="144"/>
        <v>0</v>
      </c>
      <c r="BJ81" s="449"/>
      <c r="BK81" s="450">
        <v>60</v>
      </c>
      <c r="BL81" s="450">
        <v>5</v>
      </c>
      <c r="BM81" s="451"/>
      <c r="BN81" s="452">
        <v>0</v>
      </c>
      <c r="BO81" s="453">
        <f t="shared" si="52"/>
        <v>0.8</v>
      </c>
      <c r="BP81" s="454">
        <f t="shared" si="121"/>
        <v>0</v>
      </c>
      <c r="BQ81" s="454">
        <f t="shared" si="122"/>
        <v>0</v>
      </c>
      <c r="BR81" s="455"/>
      <c r="BS81" s="451">
        <v>0</v>
      </c>
      <c r="BT81" s="451">
        <v>0</v>
      </c>
      <c r="BU81" s="491"/>
      <c r="BV81" s="492"/>
      <c r="BW81" s="417">
        <v>8.6999999999999993</v>
      </c>
      <c r="BX81" s="417"/>
      <c r="BY81" s="417"/>
      <c r="BZ81" s="417"/>
      <c r="CA81" s="456">
        <f t="shared" si="123"/>
        <v>0</v>
      </c>
      <c r="CB81" s="456">
        <f t="shared" si="124"/>
        <v>8.6999999999999993</v>
      </c>
      <c r="CC81" s="416">
        <f t="shared" si="57"/>
        <v>0.43</v>
      </c>
      <c r="CD81" s="457">
        <f t="shared" si="125"/>
        <v>4.9590000000000005</v>
      </c>
      <c r="CE81" s="419">
        <f t="shared" si="50"/>
        <v>0</v>
      </c>
      <c r="CF81" s="420">
        <f t="shared" si="126"/>
        <v>4.9590000000000005</v>
      </c>
      <c r="CG81" s="1755"/>
      <c r="CH81" s="420"/>
      <c r="CI81" s="420"/>
      <c r="CJ81" s="420">
        <v>0</v>
      </c>
      <c r="CK81" s="491">
        <v>68</v>
      </c>
      <c r="CL81" s="559">
        <v>15</v>
      </c>
      <c r="CM81" s="1123">
        <v>99.4</v>
      </c>
      <c r="CN81" s="384">
        <v>1</v>
      </c>
      <c r="CO81" s="384"/>
      <c r="CP81" s="384">
        <v>8036.9</v>
      </c>
      <c r="CQ81" s="384">
        <f t="shared" si="134"/>
        <v>22.799999999999272</v>
      </c>
      <c r="CR81" s="1140">
        <v>6</v>
      </c>
      <c r="CS81" s="1122">
        <f t="shared" si="161"/>
        <v>4.3596491228071566</v>
      </c>
      <c r="CT81" s="1141">
        <f t="shared" si="145"/>
        <v>0.72660818713452613</v>
      </c>
      <c r="CU81" s="945">
        <f t="shared" si="162"/>
        <v>99.4</v>
      </c>
      <c r="CV81" s="481">
        <f t="shared" si="59"/>
        <v>1</v>
      </c>
      <c r="CW81" s="483">
        <f t="shared" si="127"/>
        <v>0</v>
      </c>
      <c r="CX81" s="485">
        <f t="shared" si="128"/>
        <v>99.4</v>
      </c>
      <c r="CY81" s="486"/>
      <c r="CZ81" s="496">
        <v>78</v>
      </c>
      <c r="DA81" s="496">
        <v>12</v>
      </c>
      <c r="DB81" s="496">
        <v>28</v>
      </c>
      <c r="DC81" s="618">
        <f>[1]Sheet1!K37</f>
        <v>0</v>
      </c>
      <c r="DD81" s="1827"/>
      <c r="DE81" s="1827"/>
      <c r="DF81" s="1827"/>
      <c r="DG81" s="461">
        <f t="shared" si="62"/>
        <v>0.43</v>
      </c>
      <c r="DH81" s="480">
        <f t="shared" si="163"/>
        <v>0</v>
      </c>
      <c r="DI81" s="481">
        <f t="shared" si="63"/>
        <v>0.56999999999999995</v>
      </c>
      <c r="DJ81" s="482"/>
      <c r="DK81" s="482">
        <f t="shared" si="146"/>
        <v>0</v>
      </c>
      <c r="DL81" s="482">
        <f t="shared" si="129"/>
        <v>0</v>
      </c>
      <c r="DM81" s="487"/>
      <c r="DN81" s="459">
        <v>68</v>
      </c>
      <c r="DO81" s="459">
        <v>75</v>
      </c>
      <c r="DP81" s="1447">
        <v>0</v>
      </c>
      <c r="DQ81" s="462"/>
      <c r="DR81" s="462"/>
      <c r="DS81" s="463">
        <f t="shared" si="130"/>
        <v>0</v>
      </c>
      <c r="DT81" s="463">
        <f t="shared" si="131"/>
        <v>0</v>
      </c>
      <c r="DU81" s="464">
        <f t="shared" si="132"/>
        <v>0</v>
      </c>
      <c r="DV81" s="564"/>
      <c r="DW81" s="564"/>
      <c r="DX81" s="465">
        <v>4</v>
      </c>
      <c r="DY81" s="466"/>
      <c r="DZ81" s="467">
        <v>2</v>
      </c>
      <c r="EA81" s="468">
        <v>0</v>
      </c>
      <c r="EB81" s="469">
        <f t="shared" si="99"/>
        <v>66.095333280000006</v>
      </c>
      <c r="EC81" s="142">
        <f t="shared" si="113"/>
        <v>0</v>
      </c>
      <c r="ED81" s="469">
        <f t="shared" si="114"/>
        <v>0</v>
      </c>
      <c r="EE81" s="488">
        <f t="shared" si="115"/>
        <v>0</v>
      </c>
      <c r="EF81" s="471">
        <f t="shared" si="147"/>
        <v>4.9590000000000005</v>
      </c>
      <c r="EG81" s="472">
        <f t="shared" si="164"/>
        <v>0</v>
      </c>
      <c r="EH81" s="473">
        <f>SUM(EE$76:EE81)/SUM(EF$76:EF81)</f>
        <v>0.4889010001765734</v>
      </c>
      <c r="EI81" s="474"/>
      <c r="EJ81" s="166">
        <f t="shared" si="148"/>
        <v>217</v>
      </c>
      <c r="EK81" s="475">
        <f t="shared" si="149"/>
        <v>378</v>
      </c>
      <c r="EL81" s="476">
        <f t="shared" si="150"/>
        <v>99.4</v>
      </c>
      <c r="EM81" s="477">
        <f t="shared" si="151"/>
        <v>2.1830985915492955</v>
      </c>
      <c r="EN81" s="478">
        <f>SUM(EK$7:EK81)/SUM(EL$7:EL81)</f>
        <v>1.0861780742768374</v>
      </c>
      <c r="EO81" s="479"/>
    </row>
    <row r="82" spans="1:145" ht="16.5" thickTop="1" thickBot="1" x14ac:dyDescent="0.3">
      <c r="A82" s="808">
        <v>45603</v>
      </c>
      <c r="B82" s="421"/>
      <c r="C82" s="422"/>
      <c r="D82" s="423">
        <f t="shared" si="152"/>
        <v>39550</v>
      </c>
      <c r="E82" s="424">
        <f t="shared" si="153"/>
        <v>0</v>
      </c>
      <c r="F82" s="424"/>
      <c r="G82" s="425">
        <f t="shared" si="137"/>
        <v>0</v>
      </c>
      <c r="H82" s="421"/>
      <c r="I82" s="426">
        <v>0</v>
      </c>
      <c r="J82" s="426">
        <v>0</v>
      </c>
      <c r="K82" s="427">
        <f t="shared" si="138"/>
        <v>0</v>
      </c>
      <c r="L82" s="428" t="e">
        <f t="shared" si="154"/>
        <v>#REF!</v>
      </c>
      <c r="M82" s="428">
        <v>0</v>
      </c>
      <c r="N82" s="427">
        <v>0</v>
      </c>
      <c r="O82" s="427">
        <v>0</v>
      </c>
      <c r="P82" s="429">
        <v>50</v>
      </c>
      <c r="Q82" s="429">
        <v>48</v>
      </c>
      <c r="R82" s="430">
        <f t="shared" si="139"/>
        <v>2</v>
      </c>
      <c r="S82" s="1151">
        <f t="shared" si="155"/>
        <v>579</v>
      </c>
      <c r="T82" s="431">
        <v>0</v>
      </c>
      <c r="U82" s="430">
        <v>0</v>
      </c>
      <c r="V82" s="432"/>
      <c r="W82" s="427">
        <v>45</v>
      </c>
      <c r="X82" s="424">
        <v>40</v>
      </c>
      <c r="Y82" s="427">
        <f t="shared" si="140"/>
        <v>5</v>
      </c>
      <c r="Z82" s="433">
        <f t="shared" si="156"/>
        <v>98</v>
      </c>
      <c r="AA82" s="434">
        <v>0</v>
      </c>
      <c r="AB82" s="435">
        <v>0</v>
      </c>
      <c r="AC82" s="436">
        <v>40</v>
      </c>
      <c r="AD82" s="436">
        <v>40</v>
      </c>
      <c r="AE82" s="427">
        <f t="shared" si="141"/>
        <v>0</v>
      </c>
      <c r="AF82" s="433">
        <f t="shared" si="157"/>
        <v>27</v>
      </c>
      <c r="AG82" s="739">
        <v>0</v>
      </c>
      <c r="AH82" s="435">
        <v>0</v>
      </c>
      <c r="AI82" s="435">
        <v>0</v>
      </c>
      <c r="AJ82" s="435">
        <v>0</v>
      </c>
      <c r="AK82" s="581" t="str">
        <f t="shared" si="136"/>
        <v xml:space="preserve"> </v>
      </c>
      <c r="AL82" s="435">
        <f t="shared" si="158"/>
        <v>13</v>
      </c>
      <c r="AM82" s="435"/>
      <c r="AN82" s="435"/>
      <c r="AO82" s="435">
        <v>0</v>
      </c>
      <c r="AP82" s="435"/>
      <c r="AQ82" s="437">
        <v>4.791666666666667</v>
      </c>
      <c r="AR82" s="438">
        <v>244</v>
      </c>
      <c r="AS82" s="417">
        <v>4.583333333333333</v>
      </c>
      <c r="AT82" s="439">
        <v>229</v>
      </c>
      <c r="AU82" s="499">
        <f t="shared" si="142"/>
        <v>473</v>
      </c>
      <c r="AV82" s="500">
        <f t="shared" si="159"/>
        <v>48</v>
      </c>
      <c r="AW82" s="440"/>
      <c r="AX82" s="440"/>
      <c r="AY82" s="441">
        <v>1650</v>
      </c>
      <c r="AZ82" s="442">
        <v>0</v>
      </c>
      <c r="BA82" s="443">
        <v>220</v>
      </c>
      <c r="BB82" s="443">
        <v>178</v>
      </c>
      <c r="BC82" s="444"/>
      <c r="BD82" s="445">
        <v>63866</v>
      </c>
      <c r="BE82" s="446">
        <f t="shared" si="160"/>
        <v>0</v>
      </c>
      <c r="BF82" s="446"/>
      <c r="BG82" s="447">
        <v>0.96</v>
      </c>
      <c r="BH82" s="448">
        <f t="shared" si="143"/>
        <v>0</v>
      </c>
      <c r="BI82" s="448">
        <f t="shared" si="144"/>
        <v>0</v>
      </c>
      <c r="BJ82" s="449"/>
      <c r="BK82" s="450">
        <v>48</v>
      </c>
      <c r="BL82" s="450">
        <v>5</v>
      </c>
      <c r="BM82" s="451"/>
      <c r="BN82" s="452">
        <v>0</v>
      </c>
      <c r="BO82" s="453">
        <f t="shared" si="52"/>
        <v>0.8</v>
      </c>
      <c r="BP82" s="454">
        <f t="shared" si="121"/>
        <v>0</v>
      </c>
      <c r="BQ82" s="454">
        <f t="shared" si="122"/>
        <v>0</v>
      </c>
      <c r="BR82" s="455"/>
      <c r="BS82" s="451">
        <v>0</v>
      </c>
      <c r="BT82" s="451">
        <v>45</v>
      </c>
      <c r="BU82" s="491"/>
      <c r="BV82" s="492"/>
      <c r="BW82" s="417">
        <v>8.8000000000000007</v>
      </c>
      <c r="BX82" s="417"/>
      <c r="BY82" s="417"/>
      <c r="BZ82" s="417"/>
      <c r="CA82" s="456">
        <f t="shared" si="123"/>
        <v>0</v>
      </c>
      <c r="CB82" s="456">
        <f t="shared" si="124"/>
        <v>8.8000000000000007</v>
      </c>
      <c r="CC82" s="416">
        <f t="shared" si="57"/>
        <v>0.43</v>
      </c>
      <c r="CD82" s="457">
        <f t="shared" si="125"/>
        <v>5.0160000000000009</v>
      </c>
      <c r="CE82" s="419">
        <f t="shared" si="50"/>
        <v>0</v>
      </c>
      <c r="CF82" s="420">
        <f t="shared" si="126"/>
        <v>5.0160000000000009</v>
      </c>
      <c r="CG82" s="1755"/>
      <c r="CH82" s="420"/>
      <c r="CI82" s="420"/>
      <c r="CJ82" s="420">
        <v>0</v>
      </c>
      <c r="CK82" s="491">
        <v>55</v>
      </c>
      <c r="CL82" s="559">
        <v>12</v>
      </c>
      <c r="CM82" s="1123">
        <v>137.5</v>
      </c>
      <c r="CN82" s="384" t="s">
        <v>190</v>
      </c>
      <c r="CO82" s="384"/>
      <c r="CP82" s="384">
        <v>8061.3</v>
      </c>
      <c r="CQ82" s="384">
        <f t="shared" si="134"/>
        <v>24.400000000000546</v>
      </c>
      <c r="CR82" s="1140">
        <v>6</v>
      </c>
      <c r="CS82" s="1122">
        <f t="shared" si="161"/>
        <v>4.3596491228071566</v>
      </c>
      <c r="CT82" s="1141">
        <f t="shared" si="145"/>
        <v>0.72660818713452613</v>
      </c>
      <c r="CU82" s="945">
        <f t="shared" si="162"/>
        <v>106.37543859649701</v>
      </c>
      <c r="CV82" s="481">
        <f t="shared" si="59"/>
        <v>1</v>
      </c>
      <c r="CW82" s="483">
        <f t="shared" si="127"/>
        <v>0</v>
      </c>
      <c r="CX82" s="485">
        <f t="shared" si="128"/>
        <v>106.37543859649701</v>
      </c>
      <c r="CY82" s="486"/>
      <c r="CZ82" s="496">
        <v>80</v>
      </c>
      <c r="DA82" s="496">
        <v>12</v>
      </c>
      <c r="DB82" s="496">
        <v>28</v>
      </c>
      <c r="DC82" s="618">
        <f>[1]Sheet1!K38</f>
        <v>31.124561403502994</v>
      </c>
      <c r="DD82" s="1827"/>
      <c r="DE82" s="1827"/>
      <c r="DF82" s="1827"/>
      <c r="DG82" s="461">
        <f t="shared" si="62"/>
        <v>0.43</v>
      </c>
      <c r="DH82" s="480">
        <f t="shared" si="163"/>
        <v>31.124561403502994</v>
      </c>
      <c r="DI82" s="481">
        <f t="shared" si="63"/>
        <v>0.56999999999999995</v>
      </c>
      <c r="DJ82" s="482"/>
      <c r="DK82" s="482">
        <f t="shared" si="146"/>
        <v>7.6286299999985854</v>
      </c>
      <c r="DL82" s="482">
        <f t="shared" si="129"/>
        <v>17.740999999996706</v>
      </c>
      <c r="DM82" s="487"/>
      <c r="DN82" s="459">
        <v>68</v>
      </c>
      <c r="DO82" s="459">
        <v>50</v>
      </c>
      <c r="DP82" s="1447">
        <v>165</v>
      </c>
      <c r="DQ82" s="462"/>
      <c r="DR82" s="462"/>
      <c r="DS82" s="463">
        <f t="shared" si="130"/>
        <v>0</v>
      </c>
      <c r="DT82" s="463">
        <f t="shared" si="131"/>
        <v>0</v>
      </c>
      <c r="DU82" s="464">
        <f t="shared" si="132"/>
        <v>0</v>
      </c>
      <c r="DV82" s="564"/>
      <c r="DW82" s="564"/>
      <c r="DX82" s="465">
        <v>4</v>
      </c>
      <c r="DY82" s="466"/>
      <c r="DZ82" s="467">
        <v>2</v>
      </c>
      <c r="EA82" s="468">
        <v>4</v>
      </c>
      <c r="EB82" s="469">
        <f t="shared" si="99"/>
        <v>77.111222159999997</v>
      </c>
      <c r="EC82" s="142">
        <f t="shared" si="113"/>
        <v>11.015888879999991</v>
      </c>
      <c r="ED82" s="469">
        <f t="shared" si="114"/>
        <v>0</v>
      </c>
      <c r="EE82" s="488">
        <f t="shared" si="115"/>
        <v>11.015888879999991</v>
      </c>
      <c r="EF82" s="471">
        <f t="shared" si="147"/>
        <v>12.644629999998585</v>
      </c>
      <c r="EG82" s="472">
        <f t="shared" si="164"/>
        <v>0.87119108111516308</v>
      </c>
      <c r="EH82" s="473">
        <f>SUM(EE$76:EE82)/SUM(EF$76:EF82)</f>
        <v>0.56876743754388348</v>
      </c>
      <c r="EI82" s="474"/>
      <c r="EJ82" s="166">
        <f t="shared" si="148"/>
        <v>226</v>
      </c>
      <c r="EK82" s="475">
        <f t="shared" si="149"/>
        <v>178</v>
      </c>
      <c r="EL82" s="476">
        <f t="shared" si="150"/>
        <v>124.11643859649371</v>
      </c>
      <c r="EM82" s="477">
        <f t="shared" si="151"/>
        <v>1.8208708093432557</v>
      </c>
      <c r="EN82" s="478">
        <f>SUM(EK$7:EK82)/SUM(EL$7:EL82)</f>
        <v>1.0892087712452332</v>
      </c>
      <c r="EO82" s="479"/>
    </row>
    <row r="83" spans="1:145" ht="16.5" thickTop="1" thickBot="1" x14ac:dyDescent="0.3">
      <c r="A83" s="808">
        <v>45604</v>
      </c>
      <c r="B83" s="421"/>
      <c r="C83" s="422"/>
      <c r="D83" s="423">
        <f t="shared" si="152"/>
        <v>39550</v>
      </c>
      <c r="E83" s="424">
        <f t="shared" si="153"/>
        <v>0</v>
      </c>
      <c r="F83" s="424"/>
      <c r="G83" s="425">
        <f t="shared" si="137"/>
        <v>0</v>
      </c>
      <c r="H83" s="421"/>
      <c r="I83" s="426">
        <v>0</v>
      </c>
      <c r="J83" s="426">
        <v>0</v>
      </c>
      <c r="K83" s="427">
        <f t="shared" si="138"/>
        <v>0</v>
      </c>
      <c r="L83" s="428" t="e">
        <f t="shared" si="154"/>
        <v>#REF!</v>
      </c>
      <c r="M83" s="428">
        <v>0</v>
      </c>
      <c r="N83" s="427">
        <v>0</v>
      </c>
      <c r="O83" s="427">
        <v>0</v>
      </c>
      <c r="P83" s="429">
        <v>0</v>
      </c>
      <c r="Q83" s="429">
        <v>0</v>
      </c>
      <c r="R83" s="430">
        <f t="shared" si="139"/>
        <v>0</v>
      </c>
      <c r="S83" s="1151">
        <f t="shared" si="155"/>
        <v>579</v>
      </c>
      <c r="T83" s="431">
        <v>0</v>
      </c>
      <c r="U83" s="430">
        <v>0</v>
      </c>
      <c r="V83" s="432"/>
      <c r="W83" s="427">
        <v>0</v>
      </c>
      <c r="X83" s="424">
        <v>0</v>
      </c>
      <c r="Y83" s="427" t="str">
        <f t="shared" si="140"/>
        <v xml:space="preserve"> </v>
      </c>
      <c r="Z83" s="433">
        <f t="shared" si="156"/>
        <v>98</v>
      </c>
      <c r="AA83" s="434">
        <v>0</v>
      </c>
      <c r="AB83" s="435">
        <v>0</v>
      </c>
      <c r="AC83" s="436">
        <v>0</v>
      </c>
      <c r="AD83" s="436">
        <v>0</v>
      </c>
      <c r="AE83" s="427" t="str">
        <f t="shared" si="141"/>
        <v xml:space="preserve"> </v>
      </c>
      <c r="AF83" s="433">
        <f t="shared" si="157"/>
        <v>27</v>
      </c>
      <c r="AG83" s="739">
        <v>0</v>
      </c>
      <c r="AH83" s="435">
        <v>0</v>
      </c>
      <c r="AI83" s="435">
        <v>0</v>
      </c>
      <c r="AJ83" s="435">
        <v>0</v>
      </c>
      <c r="AK83" s="581" t="str">
        <f t="shared" si="136"/>
        <v xml:space="preserve"> </v>
      </c>
      <c r="AL83" s="435">
        <f t="shared" si="158"/>
        <v>13</v>
      </c>
      <c r="AM83" s="435"/>
      <c r="AN83" s="435"/>
      <c r="AO83" s="435">
        <v>0</v>
      </c>
      <c r="AP83" s="435"/>
      <c r="AQ83" s="437">
        <v>5.75</v>
      </c>
      <c r="AR83" s="438">
        <v>302</v>
      </c>
      <c r="AS83" s="417">
        <v>5.375</v>
      </c>
      <c r="AT83" s="439">
        <v>271</v>
      </c>
      <c r="AU83" s="499">
        <f t="shared" si="142"/>
        <v>573</v>
      </c>
      <c r="AV83" s="500">
        <f t="shared" si="159"/>
        <v>100</v>
      </c>
      <c r="AW83" s="440"/>
      <c r="AX83" s="440"/>
      <c r="AY83" s="441">
        <v>0</v>
      </c>
      <c r="AZ83" s="442">
        <v>0</v>
      </c>
      <c r="BA83" s="443">
        <v>0</v>
      </c>
      <c r="BB83" s="443">
        <v>0</v>
      </c>
      <c r="BC83" s="444"/>
      <c r="BD83" s="445">
        <v>63866</v>
      </c>
      <c r="BE83" s="446">
        <f t="shared" si="160"/>
        <v>0</v>
      </c>
      <c r="BF83" s="446"/>
      <c r="BG83" s="447">
        <v>0.96</v>
      </c>
      <c r="BH83" s="448">
        <f t="shared" si="143"/>
        <v>0</v>
      </c>
      <c r="BI83" s="448">
        <f t="shared" si="144"/>
        <v>0</v>
      </c>
      <c r="BJ83" s="449"/>
      <c r="BK83" s="450">
        <v>50</v>
      </c>
      <c r="BL83" s="450">
        <v>10</v>
      </c>
      <c r="BM83" s="451"/>
      <c r="BN83" s="452">
        <v>0</v>
      </c>
      <c r="BO83" s="453">
        <f t="shared" si="52"/>
        <v>0.8</v>
      </c>
      <c r="BP83" s="454">
        <f t="shared" si="121"/>
        <v>0</v>
      </c>
      <c r="BQ83" s="454">
        <f t="shared" si="122"/>
        <v>0</v>
      </c>
      <c r="BR83" s="455"/>
      <c r="BS83" s="451">
        <v>0</v>
      </c>
      <c r="BT83" s="451">
        <v>0</v>
      </c>
      <c r="BU83" s="491"/>
      <c r="BV83" s="492"/>
      <c r="BW83" s="417">
        <v>0</v>
      </c>
      <c r="BX83" s="417"/>
      <c r="BY83" s="417"/>
      <c r="BZ83" s="417"/>
      <c r="CA83" s="456">
        <f t="shared" si="123"/>
        <v>0</v>
      </c>
      <c r="CB83" s="456">
        <f t="shared" si="124"/>
        <v>0</v>
      </c>
      <c r="CC83" s="416">
        <f t="shared" si="57"/>
        <v>0.43</v>
      </c>
      <c r="CD83" s="457">
        <f t="shared" si="125"/>
        <v>0</v>
      </c>
      <c r="CE83" s="419">
        <f t="shared" si="50"/>
        <v>0</v>
      </c>
      <c r="CF83" s="420">
        <f t="shared" si="126"/>
        <v>0</v>
      </c>
      <c r="CG83" s="1755"/>
      <c r="CH83" s="420"/>
      <c r="CI83" s="420"/>
      <c r="CJ83" s="420">
        <v>0</v>
      </c>
      <c r="CK83" s="491">
        <v>55</v>
      </c>
      <c r="CL83" s="559">
        <v>62</v>
      </c>
      <c r="CM83" s="1123">
        <v>119.5</v>
      </c>
      <c r="CN83" s="384" t="s">
        <v>190</v>
      </c>
      <c r="CO83" s="384"/>
      <c r="CP83" s="384">
        <v>8085.1</v>
      </c>
      <c r="CQ83" s="384">
        <f t="shared" si="134"/>
        <v>23.800000000000182</v>
      </c>
      <c r="CR83" s="1140">
        <v>6</v>
      </c>
      <c r="CS83" s="1122">
        <f t="shared" si="161"/>
        <v>4.3596491228071566</v>
      </c>
      <c r="CT83" s="1141">
        <f t="shared" si="145"/>
        <v>0.72660818713452613</v>
      </c>
      <c r="CU83" s="945">
        <f t="shared" si="162"/>
        <v>103.75964912281111</v>
      </c>
      <c r="CV83" s="481">
        <f t="shared" si="59"/>
        <v>1</v>
      </c>
      <c r="CW83" s="483">
        <f t="shared" si="127"/>
        <v>0</v>
      </c>
      <c r="CX83" s="485">
        <f t="shared" si="128"/>
        <v>103.75964912281111</v>
      </c>
      <c r="CY83" s="486"/>
      <c r="CZ83" s="496">
        <v>80</v>
      </c>
      <c r="DA83" s="496">
        <v>12</v>
      </c>
      <c r="DB83" s="496">
        <v>28</v>
      </c>
      <c r="DC83" s="618">
        <f>[1]Sheet1!K39</f>
        <v>15.740350877188888</v>
      </c>
      <c r="DD83" s="1827"/>
      <c r="DE83" s="1827"/>
      <c r="DF83" s="1827"/>
      <c r="DG83" s="461">
        <f t="shared" si="62"/>
        <v>0.43</v>
      </c>
      <c r="DH83" s="480">
        <f t="shared" si="163"/>
        <v>15.740350877188888</v>
      </c>
      <c r="DI83" s="481">
        <f t="shared" si="63"/>
        <v>0.56999999999999995</v>
      </c>
      <c r="DJ83" s="482"/>
      <c r="DK83" s="482">
        <f t="shared" si="146"/>
        <v>3.8579599999989975</v>
      </c>
      <c r="DL83" s="482">
        <f t="shared" si="129"/>
        <v>8.9719999999976654</v>
      </c>
      <c r="DM83" s="487"/>
      <c r="DN83" s="459">
        <v>70</v>
      </c>
      <c r="DO83" s="459">
        <v>32</v>
      </c>
      <c r="DP83" s="1447">
        <v>170</v>
      </c>
      <c r="DQ83" s="462"/>
      <c r="DR83" s="462"/>
      <c r="DS83" s="463">
        <f t="shared" si="130"/>
        <v>0</v>
      </c>
      <c r="DT83" s="463">
        <f t="shared" si="131"/>
        <v>0</v>
      </c>
      <c r="DU83" s="464">
        <f t="shared" si="132"/>
        <v>0</v>
      </c>
      <c r="DV83" s="564"/>
      <c r="DW83" s="564"/>
      <c r="DX83" s="465">
        <v>3</v>
      </c>
      <c r="DY83" s="466"/>
      <c r="DZ83" s="467">
        <v>2</v>
      </c>
      <c r="EA83" s="468">
        <v>4.5</v>
      </c>
      <c r="EB83" s="469">
        <f t="shared" si="99"/>
        <v>78.488208270000001</v>
      </c>
      <c r="EC83" s="142">
        <f t="shared" si="113"/>
        <v>1.3769861100000043</v>
      </c>
      <c r="ED83" s="469">
        <f t="shared" si="114"/>
        <v>0</v>
      </c>
      <c r="EE83" s="488">
        <f t="shared" si="115"/>
        <v>1.3769861100000043</v>
      </c>
      <c r="EF83" s="471">
        <f t="shared" si="147"/>
        <v>3.8579599999989975</v>
      </c>
      <c r="EG83" s="472">
        <f t="shared" si="164"/>
        <v>0.35692078455980936</v>
      </c>
      <c r="EH83" s="473">
        <f>SUM(EE$76:EE83)/SUM(EF$76:EF83)</f>
        <v>0.55607314959623477</v>
      </c>
      <c r="EI83" s="474"/>
      <c r="EJ83" s="166">
        <f t="shared" si="148"/>
        <v>100</v>
      </c>
      <c r="EK83" s="475">
        <f t="shared" si="149"/>
        <v>0</v>
      </c>
      <c r="EL83" s="476">
        <f t="shared" si="150"/>
        <v>112.73164912280878</v>
      </c>
      <c r="EM83" s="477">
        <f t="shared" si="151"/>
        <v>0.88706233589345407</v>
      </c>
      <c r="EN83" s="478">
        <f>SUM(EK$7:EK83)/SUM(EL$7:EL83)</f>
        <v>1.0806596829032573</v>
      </c>
      <c r="EO83" s="479"/>
    </row>
    <row r="84" spans="1:145" ht="16.5" thickTop="1" thickBot="1" x14ac:dyDescent="0.3">
      <c r="A84" s="808">
        <v>45605</v>
      </c>
      <c r="B84" s="421"/>
      <c r="C84" s="422"/>
      <c r="D84" s="423">
        <f t="shared" si="152"/>
        <v>39550</v>
      </c>
      <c r="E84" s="424">
        <f t="shared" si="153"/>
        <v>0</v>
      </c>
      <c r="F84" s="424"/>
      <c r="G84" s="425">
        <f t="shared" si="137"/>
        <v>0</v>
      </c>
      <c r="H84" s="421"/>
      <c r="I84" s="426">
        <v>0</v>
      </c>
      <c r="J84" s="426">
        <v>0</v>
      </c>
      <c r="K84" s="427">
        <f t="shared" si="138"/>
        <v>0</v>
      </c>
      <c r="L84" s="428" t="e">
        <f t="shared" si="154"/>
        <v>#REF!</v>
      </c>
      <c r="M84" s="428">
        <v>0</v>
      </c>
      <c r="N84" s="427">
        <v>0</v>
      </c>
      <c r="O84" s="427">
        <v>0</v>
      </c>
      <c r="P84" s="429">
        <v>0</v>
      </c>
      <c r="Q84" s="429">
        <v>0</v>
      </c>
      <c r="R84" s="430">
        <f t="shared" si="139"/>
        <v>0</v>
      </c>
      <c r="S84" s="1151">
        <f t="shared" si="155"/>
        <v>579</v>
      </c>
      <c r="T84" s="431">
        <v>0</v>
      </c>
      <c r="U84" s="430">
        <v>0</v>
      </c>
      <c r="V84" s="432"/>
      <c r="W84" s="427">
        <v>0</v>
      </c>
      <c r="X84" s="424">
        <v>0</v>
      </c>
      <c r="Y84" s="427" t="str">
        <f t="shared" si="140"/>
        <v xml:space="preserve"> </v>
      </c>
      <c r="Z84" s="433">
        <f t="shared" si="156"/>
        <v>98</v>
      </c>
      <c r="AA84" s="434">
        <v>0</v>
      </c>
      <c r="AB84" s="435">
        <v>0</v>
      </c>
      <c r="AC84" s="436">
        <v>0</v>
      </c>
      <c r="AD84" s="436">
        <v>0</v>
      </c>
      <c r="AE84" s="427" t="str">
        <f t="shared" si="141"/>
        <v xml:space="preserve"> </v>
      </c>
      <c r="AF84" s="433">
        <f t="shared" si="157"/>
        <v>27</v>
      </c>
      <c r="AG84" s="739">
        <v>0</v>
      </c>
      <c r="AH84" s="435">
        <v>0</v>
      </c>
      <c r="AI84" s="435">
        <v>0</v>
      </c>
      <c r="AJ84" s="435">
        <v>0</v>
      </c>
      <c r="AK84" s="581" t="str">
        <f t="shared" si="136"/>
        <v xml:space="preserve"> </v>
      </c>
      <c r="AL84" s="435">
        <f t="shared" si="158"/>
        <v>13</v>
      </c>
      <c r="AM84" s="435"/>
      <c r="AN84" s="435"/>
      <c r="AO84" s="435">
        <v>0</v>
      </c>
      <c r="AP84" s="435"/>
      <c r="AQ84" s="437">
        <v>5.083333333333333</v>
      </c>
      <c r="AR84" s="438">
        <v>262</v>
      </c>
      <c r="AS84" s="417">
        <v>4.583333333333333</v>
      </c>
      <c r="AT84" s="439">
        <v>229</v>
      </c>
      <c r="AU84" s="499">
        <f t="shared" si="142"/>
        <v>491</v>
      </c>
      <c r="AV84" s="500">
        <f t="shared" si="159"/>
        <v>-82</v>
      </c>
      <c r="AW84" s="440"/>
      <c r="AX84" s="440"/>
      <c r="AY84" s="441">
        <v>0</v>
      </c>
      <c r="AZ84" s="442">
        <v>0</v>
      </c>
      <c r="BA84" s="443">
        <v>0</v>
      </c>
      <c r="BB84" s="443">
        <v>102.59</v>
      </c>
      <c r="BC84" s="444"/>
      <c r="BD84" s="445">
        <v>63866</v>
      </c>
      <c r="BE84" s="446">
        <f t="shared" si="160"/>
        <v>0</v>
      </c>
      <c r="BF84" s="446"/>
      <c r="BG84" s="447">
        <v>0.96</v>
      </c>
      <c r="BH84" s="448">
        <f t="shared" si="143"/>
        <v>0</v>
      </c>
      <c r="BI84" s="448">
        <f t="shared" si="144"/>
        <v>0</v>
      </c>
      <c r="BJ84" s="449"/>
      <c r="BK84" s="450">
        <v>30</v>
      </c>
      <c r="BL84" s="450">
        <v>11</v>
      </c>
      <c r="BM84" s="451"/>
      <c r="BN84" s="452">
        <v>0</v>
      </c>
      <c r="BO84" s="453">
        <f t="shared" si="52"/>
        <v>0.8</v>
      </c>
      <c r="BP84" s="454">
        <f t="shared" si="121"/>
        <v>0</v>
      </c>
      <c r="BQ84" s="454">
        <f t="shared" si="122"/>
        <v>0</v>
      </c>
      <c r="BR84" s="455"/>
      <c r="BS84" s="451">
        <v>0</v>
      </c>
      <c r="BT84" s="451">
        <v>0</v>
      </c>
      <c r="BU84" s="491"/>
      <c r="BV84" s="492"/>
      <c r="BW84" s="417">
        <v>8.6</v>
      </c>
      <c r="BX84" s="417"/>
      <c r="BY84" s="417"/>
      <c r="BZ84" s="417"/>
      <c r="CA84" s="456">
        <f t="shared" si="123"/>
        <v>0</v>
      </c>
      <c r="CB84" s="456">
        <f t="shared" si="124"/>
        <v>8.6</v>
      </c>
      <c r="CC84" s="416">
        <f t="shared" si="57"/>
        <v>0.43</v>
      </c>
      <c r="CD84" s="457">
        <f t="shared" si="125"/>
        <v>4.9020000000000001</v>
      </c>
      <c r="CE84" s="419">
        <f t="shared" si="50"/>
        <v>0</v>
      </c>
      <c r="CF84" s="420">
        <f t="shared" si="126"/>
        <v>4.9020000000000001</v>
      </c>
      <c r="CG84" s="1755"/>
      <c r="CH84" s="420"/>
      <c r="CI84" s="420"/>
      <c r="CJ84" s="420">
        <v>0</v>
      </c>
      <c r="CK84" s="491">
        <v>52</v>
      </c>
      <c r="CL84" s="559">
        <v>100</v>
      </c>
      <c r="CM84" s="1123">
        <v>8</v>
      </c>
      <c r="CN84" s="384">
        <v>1</v>
      </c>
      <c r="CO84" s="384"/>
      <c r="CP84" s="384">
        <v>8086.9</v>
      </c>
      <c r="CQ84" s="384">
        <f t="shared" si="134"/>
        <v>1.7999999999992724</v>
      </c>
      <c r="CR84" s="1140">
        <v>6</v>
      </c>
      <c r="CS84" s="1122">
        <f t="shared" si="161"/>
        <v>4.4444444444462405</v>
      </c>
      <c r="CT84" s="1141">
        <f t="shared" si="145"/>
        <v>0.74074074074104013</v>
      </c>
      <c r="CU84" s="945">
        <f t="shared" si="162"/>
        <v>8</v>
      </c>
      <c r="CV84" s="481">
        <f t="shared" si="59"/>
        <v>1</v>
      </c>
      <c r="CW84" s="483">
        <f t="shared" si="127"/>
        <v>0</v>
      </c>
      <c r="CX84" s="485">
        <f t="shared" si="128"/>
        <v>8</v>
      </c>
      <c r="CY84" s="486"/>
      <c r="CZ84" s="496">
        <v>71</v>
      </c>
      <c r="DA84" s="496">
        <v>18</v>
      </c>
      <c r="DB84" s="496">
        <v>0</v>
      </c>
      <c r="DC84" s="618">
        <f>[1]Sheet1!K40</f>
        <v>0</v>
      </c>
      <c r="DD84" s="1827"/>
      <c r="DE84" s="1827"/>
      <c r="DF84" s="1827"/>
      <c r="DG84" s="461">
        <f t="shared" si="62"/>
        <v>0.43</v>
      </c>
      <c r="DH84" s="480">
        <f t="shared" si="163"/>
        <v>0</v>
      </c>
      <c r="DI84" s="481">
        <f t="shared" si="63"/>
        <v>0.56999999999999995</v>
      </c>
      <c r="DJ84" s="482"/>
      <c r="DK84" s="482">
        <f t="shared" si="146"/>
        <v>0</v>
      </c>
      <c r="DL84" s="482">
        <f t="shared" si="129"/>
        <v>0</v>
      </c>
      <c r="DM84" s="487"/>
      <c r="DN84" s="459">
        <v>60</v>
      </c>
      <c r="DO84" s="459">
        <v>60</v>
      </c>
      <c r="DP84" s="1447">
        <v>0</v>
      </c>
      <c r="DQ84" s="462"/>
      <c r="DR84" s="462"/>
      <c r="DS84" s="463">
        <f t="shared" si="130"/>
        <v>0</v>
      </c>
      <c r="DT84" s="463">
        <f t="shared" si="131"/>
        <v>0</v>
      </c>
      <c r="DU84" s="464">
        <f t="shared" si="132"/>
        <v>0</v>
      </c>
      <c r="DV84" s="564"/>
      <c r="DW84" s="564"/>
      <c r="DX84" s="465">
        <v>4</v>
      </c>
      <c r="DY84" s="466"/>
      <c r="DZ84" s="467">
        <v>2</v>
      </c>
      <c r="EA84" s="468">
        <v>4.5</v>
      </c>
      <c r="EB84" s="469">
        <f t="shared" si="99"/>
        <v>78.488208270000001</v>
      </c>
      <c r="EC84" s="142">
        <f t="shared" si="113"/>
        <v>0</v>
      </c>
      <c r="ED84" s="469">
        <f t="shared" si="114"/>
        <v>0</v>
      </c>
      <c r="EE84" s="488">
        <f t="shared" si="115"/>
        <v>0</v>
      </c>
      <c r="EF84" s="471">
        <f t="shared" si="147"/>
        <v>4.9020000000000001</v>
      </c>
      <c r="EG84" s="472">
        <f t="shared" si="164"/>
        <v>0</v>
      </c>
      <c r="EH84" s="473">
        <f>SUM(EE$76:EE84)/SUM(EF$76:EF84)</f>
        <v>0.51673026290323698</v>
      </c>
      <c r="EI84" s="474"/>
      <c r="EJ84" s="166">
        <f t="shared" si="148"/>
        <v>20.590000000000003</v>
      </c>
      <c r="EK84" s="475">
        <f t="shared" si="149"/>
        <v>102.59</v>
      </c>
      <c r="EL84" s="476">
        <f t="shared" si="150"/>
        <v>8</v>
      </c>
      <c r="EM84" s="477">
        <f t="shared" si="151"/>
        <v>2.5737500000000004</v>
      </c>
      <c r="EN84" s="478">
        <f>SUM(EK$7:EK84)/SUM(EL$7:EL84)</f>
        <v>1.0871969069474421</v>
      </c>
      <c r="EO84" s="479"/>
    </row>
    <row r="85" spans="1:145" ht="16.5" thickTop="1" thickBot="1" x14ac:dyDescent="0.3">
      <c r="A85" s="808">
        <v>45606</v>
      </c>
      <c r="B85" s="421"/>
      <c r="C85" s="422"/>
      <c r="D85" s="423">
        <f t="shared" si="152"/>
        <v>39550</v>
      </c>
      <c r="E85" s="424">
        <f t="shared" si="153"/>
        <v>0</v>
      </c>
      <c r="F85" s="424"/>
      <c r="G85" s="425">
        <f t="shared" si="137"/>
        <v>0</v>
      </c>
      <c r="H85" s="421"/>
      <c r="I85" s="426">
        <v>0</v>
      </c>
      <c r="J85" s="426">
        <v>0</v>
      </c>
      <c r="K85" s="427">
        <f t="shared" si="138"/>
        <v>0</v>
      </c>
      <c r="L85" s="428" t="e">
        <f t="shared" si="154"/>
        <v>#REF!</v>
      </c>
      <c r="M85" s="428">
        <v>0</v>
      </c>
      <c r="N85" s="427">
        <v>0</v>
      </c>
      <c r="O85" s="427">
        <v>0</v>
      </c>
      <c r="P85" s="429">
        <v>44</v>
      </c>
      <c r="Q85" s="429">
        <v>43</v>
      </c>
      <c r="R85" s="430">
        <f t="shared" si="139"/>
        <v>1</v>
      </c>
      <c r="S85" s="1151">
        <f t="shared" si="155"/>
        <v>580</v>
      </c>
      <c r="T85" s="431">
        <v>0</v>
      </c>
      <c r="U85" s="430">
        <v>0</v>
      </c>
      <c r="V85" s="432"/>
      <c r="W85" s="427">
        <v>42</v>
      </c>
      <c r="X85" s="424">
        <v>39</v>
      </c>
      <c r="Y85" s="427">
        <f t="shared" si="140"/>
        <v>3</v>
      </c>
      <c r="Z85" s="433">
        <f t="shared" si="156"/>
        <v>99</v>
      </c>
      <c r="AA85" s="434">
        <v>0</v>
      </c>
      <c r="AB85" s="435">
        <v>0</v>
      </c>
      <c r="AC85" s="436">
        <v>40</v>
      </c>
      <c r="AD85" s="436">
        <v>38</v>
      </c>
      <c r="AE85" s="427">
        <f t="shared" si="141"/>
        <v>2</v>
      </c>
      <c r="AF85" s="433">
        <f t="shared" si="157"/>
        <v>28</v>
      </c>
      <c r="AG85" s="739">
        <v>0</v>
      </c>
      <c r="AH85" s="435">
        <v>0</v>
      </c>
      <c r="AI85" s="435">
        <v>0</v>
      </c>
      <c r="AJ85" s="435">
        <v>0</v>
      </c>
      <c r="AK85" s="581" t="str">
        <f t="shared" si="136"/>
        <v xml:space="preserve"> </v>
      </c>
      <c r="AL85" s="435">
        <f t="shared" si="158"/>
        <v>13</v>
      </c>
      <c r="AM85" s="435"/>
      <c r="AN85" s="435"/>
      <c r="AO85" s="435">
        <v>0</v>
      </c>
      <c r="AP85" s="435"/>
      <c r="AQ85" s="437">
        <v>6.166666666666667</v>
      </c>
      <c r="AR85" s="438">
        <v>326</v>
      </c>
      <c r="AS85" s="417">
        <v>5.833333333333333</v>
      </c>
      <c r="AT85" s="439">
        <v>299</v>
      </c>
      <c r="AU85" s="499">
        <f t="shared" si="142"/>
        <v>625</v>
      </c>
      <c r="AV85" s="500">
        <f t="shared" si="159"/>
        <v>134</v>
      </c>
      <c r="AW85" s="440"/>
      <c r="AX85" s="440"/>
      <c r="AY85" s="441">
        <v>1400</v>
      </c>
      <c r="AZ85" s="442">
        <v>0</v>
      </c>
      <c r="BA85" s="443">
        <v>236</v>
      </c>
      <c r="BB85" s="443">
        <v>0</v>
      </c>
      <c r="BC85" s="444"/>
      <c r="BD85" s="445">
        <v>63866</v>
      </c>
      <c r="BE85" s="446">
        <f t="shared" si="160"/>
        <v>0</v>
      </c>
      <c r="BF85" s="446"/>
      <c r="BG85" s="447">
        <v>0.96</v>
      </c>
      <c r="BH85" s="448">
        <f t="shared" si="143"/>
        <v>0</v>
      </c>
      <c r="BI85" s="448">
        <f t="shared" si="144"/>
        <v>0</v>
      </c>
      <c r="BJ85" s="449"/>
      <c r="BK85" s="450">
        <v>0</v>
      </c>
      <c r="BL85" s="450">
        <v>15</v>
      </c>
      <c r="BM85" s="451"/>
      <c r="BN85" s="452">
        <v>0</v>
      </c>
      <c r="BO85" s="453">
        <f t="shared" si="52"/>
        <v>0.8</v>
      </c>
      <c r="BP85" s="454">
        <f t="shared" si="121"/>
        <v>0</v>
      </c>
      <c r="BQ85" s="454">
        <f t="shared" si="122"/>
        <v>0</v>
      </c>
      <c r="BR85" s="455"/>
      <c r="BS85" s="451">
        <v>0</v>
      </c>
      <c r="BT85" s="451">
        <v>0</v>
      </c>
      <c r="BU85" s="491"/>
      <c r="BV85" s="492"/>
      <c r="BW85" s="417">
        <v>13.4</v>
      </c>
      <c r="BX85" s="417"/>
      <c r="BY85" s="417"/>
      <c r="BZ85" s="417"/>
      <c r="CA85" s="456">
        <f t="shared" si="123"/>
        <v>0</v>
      </c>
      <c r="CB85" s="456">
        <f t="shared" si="124"/>
        <v>13.4</v>
      </c>
      <c r="CC85" s="416">
        <f t="shared" si="57"/>
        <v>0.43</v>
      </c>
      <c r="CD85" s="457">
        <f t="shared" si="125"/>
        <v>7.6380000000000008</v>
      </c>
      <c r="CE85" s="419">
        <f t="shared" si="50"/>
        <v>0</v>
      </c>
      <c r="CF85" s="420">
        <f t="shared" si="126"/>
        <v>7.6380000000000008</v>
      </c>
      <c r="CG85" s="1755"/>
      <c r="CH85" s="420"/>
      <c r="CI85" s="420"/>
      <c r="CJ85" s="420">
        <v>0</v>
      </c>
      <c r="CK85" s="491">
        <v>65</v>
      </c>
      <c r="CL85" s="559">
        <v>105</v>
      </c>
      <c r="CM85" s="1123">
        <v>142</v>
      </c>
      <c r="CN85" s="384" t="s">
        <v>190</v>
      </c>
      <c r="CO85" s="384"/>
      <c r="CP85" s="384">
        <v>8109.5</v>
      </c>
      <c r="CQ85" s="384">
        <f t="shared" si="134"/>
        <v>22.600000000000364</v>
      </c>
      <c r="CR85" s="1140">
        <v>6</v>
      </c>
      <c r="CS85" s="1122">
        <f t="shared" si="161"/>
        <v>4.4444444444462405</v>
      </c>
      <c r="CT85" s="1141">
        <f t="shared" si="145"/>
        <v>0.74074074074104013</v>
      </c>
      <c r="CU85" s="945">
        <f t="shared" si="162"/>
        <v>100.44444444448665</v>
      </c>
      <c r="CV85" s="481">
        <f t="shared" si="59"/>
        <v>1</v>
      </c>
      <c r="CW85" s="483">
        <f t="shared" si="127"/>
        <v>0</v>
      </c>
      <c r="CX85" s="485">
        <f t="shared" si="128"/>
        <v>100.44444444448665</v>
      </c>
      <c r="CY85" s="486"/>
      <c r="CZ85" s="496">
        <v>84</v>
      </c>
      <c r="DA85" s="496">
        <v>9</v>
      </c>
      <c r="DB85" s="496">
        <v>30</v>
      </c>
      <c r="DC85" s="618">
        <f>[1]Sheet1!K41</f>
        <v>41.555555555513351</v>
      </c>
      <c r="DD85" s="1827"/>
      <c r="DE85" s="1827"/>
      <c r="DF85" s="1827"/>
      <c r="DG85" s="461">
        <f t="shared" si="62"/>
        <v>0.43</v>
      </c>
      <c r="DH85" s="480">
        <f t="shared" si="163"/>
        <v>41.555555555513351</v>
      </c>
      <c r="DI85" s="481">
        <f t="shared" si="63"/>
        <v>0.56999999999999995</v>
      </c>
      <c r="DJ85" s="482"/>
      <c r="DK85" s="482">
        <f t="shared" si="146"/>
        <v>10.185266666656325</v>
      </c>
      <c r="DL85" s="482">
        <f t="shared" si="129"/>
        <v>23.686666666642608</v>
      </c>
      <c r="DM85" s="487"/>
      <c r="DN85" s="459">
        <v>11</v>
      </c>
      <c r="DO85" s="459">
        <v>58</v>
      </c>
      <c r="DP85" s="1447">
        <v>165</v>
      </c>
      <c r="DQ85" s="462"/>
      <c r="DR85" s="462"/>
      <c r="DS85" s="463">
        <f t="shared" si="130"/>
        <v>0</v>
      </c>
      <c r="DT85" s="463">
        <f t="shared" si="131"/>
        <v>0</v>
      </c>
      <c r="DU85" s="464">
        <f t="shared" si="132"/>
        <v>0</v>
      </c>
      <c r="DV85" s="564"/>
      <c r="DW85" s="564"/>
      <c r="DX85" s="465">
        <v>4</v>
      </c>
      <c r="DY85" s="466"/>
      <c r="DZ85" s="467">
        <v>2</v>
      </c>
      <c r="EA85" s="468">
        <v>4.5</v>
      </c>
      <c r="EB85" s="469">
        <f t="shared" si="99"/>
        <v>78.488208270000001</v>
      </c>
      <c r="EC85" s="142">
        <f t="shared" si="113"/>
        <v>0</v>
      </c>
      <c r="ED85" s="469">
        <f t="shared" si="114"/>
        <v>0</v>
      </c>
      <c r="EE85" s="488">
        <f t="shared" si="115"/>
        <v>0</v>
      </c>
      <c r="EF85" s="471">
        <f t="shared" si="147"/>
        <v>17.823266666656327</v>
      </c>
      <c r="EG85" s="472">
        <f t="shared" si="164"/>
        <v>0</v>
      </c>
      <c r="EH85" s="473">
        <f>SUM(EE$76:EE85)/SUM(EF$76:EF85)</f>
        <v>0.41100178058825398</v>
      </c>
      <c r="EI85" s="474"/>
      <c r="EJ85" s="166">
        <f t="shared" si="148"/>
        <v>134</v>
      </c>
      <c r="EK85" s="475">
        <f t="shared" si="149"/>
        <v>0</v>
      </c>
      <c r="EL85" s="476">
        <f t="shared" si="150"/>
        <v>124.13111111112926</v>
      </c>
      <c r="EM85" s="477">
        <f t="shared" si="151"/>
        <v>1.0795037505145311</v>
      </c>
      <c r="EN85" s="478">
        <f>SUM(EK$7:EK85)/SUM(EL$7:EL85)</f>
        <v>1.0778863726246939</v>
      </c>
      <c r="EO85" s="479"/>
    </row>
    <row r="86" spans="1:145" ht="16.5" thickTop="1" thickBot="1" x14ac:dyDescent="0.3">
      <c r="A86" s="808">
        <v>45607</v>
      </c>
      <c r="B86" s="421"/>
      <c r="C86" s="422"/>
      <c r="D86" s="423">
        <f t="shared" si="152"/>
        <v>39550</v>
      </c>
      <c r="E86" s="424">
        <f t="shared" si="153"/>
        <v>0</v>
      </c>
      <c r="F86" s="424"/>
      <c r="G86" s="425">
        <f t="shared" si="137"/>
        <v>0</v>
      </c>
      <c r="H86" s="421"/>
      <c r="I86" s="426">
        <v>0</v>
      </c>
      <c r="J86" s="426">
        <v>0</v>
      </c>
      <c r="K86" s="427">
        <f t="shared" si="138"/>
        <v>0</v>
      </c>
      <c r="L86" s="428" t="e">
        <f t="shared" si="154"/>
        <v>#REF!</v>
      </c>
      <c r="M86" s="428">
        <v>0</v>
      </c>
      <c r="N86" s="427">
        <v>0</v>
      </c>
      <c r="O86" s="427">
        <v>0</v>
      </c>
      <c r="P86" s="429">
        <v>48</v>
      </c>
      <c r="Q86" s="429">
        <v>44</v>
      </c>
      <c r="R86" s="430">
        <f t="shared" si="139"/>
        <v>4</v>
      </c>
      <c r="S86" s="1151">
        <f t="shared" si="155"/>
        <v>581</v>
      </c>
      <c r="T86" s="431">
        <v>0</v>
      </c>
      <c r="U86" s="430">
        <v>0</v>
      </c>
      <c r="V86" s="432"/>
      <c r="W86" s="427">
        <v>44</v>
      </c>
      <c r="X86" s="424">
        <v>38</v>
      </c>
      <c r="Y86" s="427">
        <f t="shared" si="140"/>
        <v>6</v>
      </c>
      <c r="Z86" s="433">
        <f t="shared" si="156"/>
        <v>100</v>
      </c>
      <c r="AA86" s="434">
        <v>0</v>
      </c>
      <c r="AB86" s="435">
        <v>0</v>
      </c>
      <c r="AC86" s="436">
        <v>38</v>
      </c>
      <c r="AD86" s="436">
        <v>38</v>
      </c>
      <c r="AE86" s="427">
        <f t="shared" si="141"/>
        <v>0</v>
      </c>
      <c r="AF86" s="433">
        <f t="shared" si="157"/>
        <v>29</v>
      </c>
      <c r="AG86" s="739">
        <v>0</v>
      </c>
      <c r="AH86" s="435">
        <v>0</v>
      </c>
      <c r="AI86" s="435">
        <v>0</v>
      </c>
      <c r="AJ86" s="435">
        <v>0</v>
      </c>
      <c r="AK86" s="581" t="str">
        <f t="shared" si="136"/>
        <v xml:space="preserve"> </v>
      </c>
      <c r="AL86" s="435">
        <f t="shared" si="158"/>
        <v>13</v>
      </c>
      <c r="AM86" s="435"/>
      <c r="AN86" s="435"/>
      <c r="AO86" s="435">
        <v>0</v>
      </c>
      <c r="AP86" s="435"/>
      <c r="AQ86" s="437">
        <v>5.416666666666667</v>
      </c>
      <c r="AR86" s="438">
        <v>283</v>
      </c>
      <c r="AS86" s="417">
        <v>5.25</v>
      </c>
      <c r="AT86" s="439">
        <v>266</v>
      </c>
      <c r="AU86" s="499">
        <f t="shared" si="142"/>
        <v>549</v>
      </c>
      <c r="AV86" s="500">
        <f t="shared" si="159"/>
        <v>-76</v>
      </c>
      <c r="AW86" s="440"/>
      <c r="AX86" s="440"/>
      <c r="AY86" s="441">
        <v>1650</v>
      </c>
      <c r="AZ86" s="442">
        <v>0</v>
      </c>
      <c r="BA86" s="443">
        <v>225</v>
      </c>
      <c r="BB86" s="443">
        <v>203</v>
      </c>
      <c r="BC86" s="444"/>
      <c r="BD86" s="445">
        <v>63866</v>
      </c>
      <c r="BE86" s="446">
        <f t="shared" si="160"/>
        <v>0</v>
      </c>
      <c r="BF86" s="446"/>
      <c r="BG86" s="447">
        <v>0.96</v>
      </c>
      <c r="BH86" s="448">
        <f t="shared" si="143"/>
        <v>0</v>
      </c>
      <c r="BI86" s="448">
        <f t="shared" si="144"/>
        <v>0</v>
      </c>
      <c r="BJ86" s="449"/>
      <c r="BK86" s="450">
        <v>70</v>
      </c>
      <c r="BL86" s="450">
        <v>5</v>
      </c>
      <c r="BM86" s="451"/>
      <c r="BN86" s="452">
        <v>0</v>
      </c>
      <c r="BO86" s="453">
        <f t="shared" si="52"/>
        <v>0.8</v>
      </c>
      <c r="BP86" s="454">
        <f t="shared" si="121"/>
        <v>0</v>
      </c>
      <c r="BQ86" s="454">
        <f t="shared" si="122"/>
        <v>0</v>
      </c>
      <c r="BR86" s="455"/>
      <c r="BS86" s="451">
        <v>0</v>
      </c>
      <c r="BT86" s="451">
        <v>0</v>
      </c>
      <c r="BU86" s="491"/>
      <c r="BV86" s="492"/>
      <c r="BW86" s="417">
        <v>12.9</v>
      </c>
      <c r="BX86" s="417"/>
      <c r="BY86" s="417"/>
      <c r="BZ86" s="417"/>
      <c r="CA86" s="456">
        <f t="shared" si="123"/>
        <v>0</v>
      </c>
      <c r="CB86" s="456">
        <f t="shared" si="124"/>
        <v>12.9</v>
      </c>
      <c r="CC86" s="416">
        <f t="shared" si="57"/>
        <v>0.43</v>
      </c>
      <c r="CD86" s="457">
        <f t="shared" si="125"/>
        <v>7.3530000000000006</v>
      </c>
      <c r="CE86" s="419">
        <f t="shared" si="50"/>
        <v>0</v>
      </c>
      <c r="CF86" s="420">
        <f t="shared" si="126"/>
        <v>7.3530000000000006</v>
      </c>
      <c r="CG86" s="1755"/>
      <c r="CH86" s="420"/>
      <c r="CI86" s="420"/>
      <c r="CJ86" s="420">
        <v>0</v>
      </c>
      <c r="CK86" s="491">
        <v>80</v>
      </c>
      <c r="CL86" s="559">
        <v>95</v>
      </c>
      <c r="CM86" s="1123">
        <v>115.2</v>
      </c>
      <c r="CN86" s="384" t="s">
        <v>190</v>
      </c>
      <c r="CO86" s="384"/>
      <c r="CP86" s="384">
        <v>8131.5</v>
      </c>
      <c r="CQ86" s="384">
        <f t="shared" si="134"/>
        <v>22</v>
      </c>
      <c r="CR86" s="1140">
        <v>6</v>
      </c>
      <c r="CS86" s="1122">
        <f t="shared" si="161"/>
        <v>4.4444444444462405</v>
      </c>
      <c r="CT86" s="1141">
        <f t="shared" si="145"/>
        <v>0.74074074074104013</v>
      </c>
      <c r="CU86" s="945">
        <f t="shared" si="162"/>
        <v>97.777777777817292</v>
      </c>
      <c r="CV86" s="481">
        <f t="shared" si="59"/>
        <v>1</v>
      </c>
      <c r="CW86" s="483">
        <f t="shared" si="127"/>
        <v>0</v>
      </c>
      <c r="CX86" s="485">
        <f t="shared" si="128"/>
        <v>97.777777777817292</v>
      </c>
      <c r="CY86" s="486"/>
      <c r="CZ86" s="496">
        <v>80</v>
      </c>
      <c r="DA86" s="496">
        <v>8</v>
      </c>
      <c r="DB86" s="496">
        <v>28</v>
      </c>
      <c r="DC86" s="618">
        <f>[1]Sheet1!K42</f>
        <v>17.422222222182711</v>
      </c>
      <c r="DD86" s="1827"/>
      <c r="DE86" s="1827"/>
      <c r="DF86" s="1827"/>
      <c r="DG86" s="461">
        <f t="shared" si="62"/>
        <v>0.43</v>
      </c>
      <c r="DH86" s="480">
        <f t="shared" si="163"/>
        <v>17.422222222182711</v>
      </c>
      <c r="DI86" s="481">
        <f t="shared" si="63"/>
        <v>0.56999999999999995</v>
      </c>
      <c r="DJ86" s="482"/>
      <c r="DK86" s="482">
        <f t="shared" si="146"/>
        <v>4.2701866666569837</v>
      </c>
      <c r="DL86" s="482">
        <f t="shared" si="129"/>
        <v>9.9306666666441448</v>
      </c>
      <c r="DM86" s="487"/>
      <c r="DN86" s="459">
        <v>74</v>
      </c>
      <c r="DO86" s="459">
        <v>20</v>
      </c>
      <c r="DP86" s="1447">
        <v>170</v>
      </c>
      <c r="DQ86" s="462"/>
      <c r="DR86" s="462"/>
      <c r="DS86" s="463">
        <f t="shared" si="130"/>
        <v>0</v>
      </c>
      <c r="DT86" s="463">
        <f t="shared" si="131"/>
        <v>0</v>
      </c>
      <c r="DU86" s="464">
        <f t="shared" si="132"/>
        <v>0</v>
      </c>
      <c r="DV86" s="564"/>
      <c r="DW86" s="564"/>
      <c r="DX86" s="465">
        <v>4</v>
      </c>
      <c r="DY86" s="466"/>
      <c r="DZ86" s="467">
        <v>2</v>
      </c>
      <c r="EA86" s="468">
        <v>4.5</v>
      </c>
      <c r="EB86" s="469">
        <f t="shared" si="99"/>
        <v>78.488208270000001</v>
      </c>
      <c r="EC86" s="142">
        <f t="shared" si="113"/>
        <v>0</v>
      </c>
      <c r="ED86" s="469">
        <f t="shared" si="114"/>
        <v>0</v>
      </c>
      <c r="EE86" s="488">
        <f t="shared" si="115"/>
        <v>0</v>
      </c>
      <c r="EF86" s="471">
        <f t="shared" si="147"/>
        <v>11.623186666656984</v>
      </c>
      <c r="EG86" s="472">
        <f t="shared" si="164"/>
        <v>0</v>
      </c>
      <c r="EH86" s="473">
        <f>SUM(EE$76:EE86)/SUM(EF$76:EF86)</f>
        <v>0.36261646988324769</v>
      </c>
      <c r="EI86" s="474"/>
      <c r="EJ86" s="166">
        <f t="shared" si="148"/>
        <v>127</v>
      </c>
      <c r="EK86" s="475">
        <f t="shared" si="149"/>
        <v>203</v>
      </c>
      <c r="EL86" s="476">
        <f t="shared" si="150"/>
        <v>107.70844444446143</v>
      </c>
      <c r="EM86" s="477">
        <f t="shared" si="151"/>
        <v>1.179109035090429</v>
      </c>
      <c r="EN86" s="478">
        <f>SUM(EK$7:EK86)/SUM(EL$7:EL86)</f>
        <v>1.0838375511484291</v>
      </c>
      <c r="EO86" s="479"/>
    </row>
    <row r="87" spans="1:145" ht="16.5" thickTop="1" thickBot="1" x14ac:dyDescent="0.3">
      <c r="A87" s="808">
        <v>45608</v>
      </c>
      <c r="B87" s="421"/>
      <c r="C87" s="422"/>
      <c r="D87" s="423">
        <f t="shared" si="152"/>
        <v>39550</v>
      </c>
      <c r="E87" s="424">
        <f t="shared" si="153"/>
        <v>0</v>
      </c>
      <c r="F87" s="424"/>
      <c r="G87" s="425">
        <f t="shared" si="137"/>
        <v>0</v>
      </c>
      <c r="H87" s="421"/>
      <c r="I87" s="426">
        <v>0</v>
      </c>
      <c r="J87" s="426">
        <v>0</v>
      </c>
      <c r="K87" s="427">
        <f t="shared" si="138"/>
        <v>0</v>
      </c>
      <c r="L87" s="428" t="e">
        <f t="shared" si="154"/>
        <v>#REF!</v>
      </c>
      <c r="M87" s="428">
        <v>0</v>
      </c>
      <c r="N87" s="427">
        <v>0</v>
      </c>
      <c r="O87" s="427">
        <v>0</v>
      </c>
      <c r="P87" s="429">
        <v>48</v>
      </c>
      <c r="Q87" s="429">
        <v>45</v>
      </c>
      <c r="R87" s="430">
        <f t="shared" si="139"/>
        <v>3</v>
      </c>
      <c r="S87" s="1151">
        <f t="shared" si="155"/>
        <v>582</v>
      </c>
      <c r="T87" s="431">
        <v>0</v>
      </c>
      <c r="U87" s="430">
        <v>0</v>
      </c>
      <c r="V87" s="432"/>
      <c r="W87" s="427">
        <v>44</v>
      </c>
      <c r="X87" s="424">
        <v>41</v>
      </c>
      <c r="Y87" s="427">
        <f t="shared" si="140"/>
        <v>3</v>
      </c>
      <c r="Z87" s="433">
        <f t="shared" si="156"/>
        <v>101</v>
      </c>
      <c r="AA87" s="434">
        <v>0</v>
      </c>
      <c r="AB87" s="435">
        <v>0</v>
      </c>
      <c r="AC87" s="436">
        <v>42</v>
      </c>
      <c r="AD87" s="436">
        <v>40</v>
      </c>
      <c r="AE87" s="427">
        <f t="shared" si="141"/>
        <v>2</v>
      </c>
      <c r="AF87" s="433">
        <f t="shared" si="157"/>
        <v>30</v>
      </c>
      <c r="AG87" s="739">
        <v>0</v>
      </c>
      <c r="AH87" s="435">
        <v>0</v>
      </c>
      <c r="AI87" s="435">
        <v>4</v>
      </c>
      <c r="AJ87" s="435">
        <v>2</v>
      </c>
      <c r="AK87" s="581">
        <f t="shared" si="136"/>
        <v>2</v>
      </c>
      <c r="AL87" s="435">
        <f t="shared" si="158"/>
        <v>14</v>
      </c>
      <c r="AM87" s="435"/>
      <c r="AN87" s="435"/>
      <c r="AO87" s="435">
        <v>0</v>
      </c>
      <c r="AP87" s="435"/>
      <c r="AQ87" s="437">
        <v>4.333333333333333</v>
      </c>
      <c r="AR87" s="438">
        <v>260</v>
      </c>
      <c r="AS87" s="417">
        <v>4.625</v>
      </c>
      <c r="AT87" s="439">
        <v>230</v>
      </c>
      <c r="AU87" s="499">
        <f t="shared" si="142"/>
        <v>490</v>
      </c>
      <c r="AV87" s="500">
        <f t="shared" si="159"/>
        <v>-59</v>
      </c>
      <c r="AW87" s="440"/>
      <c r="AX87" s="440"/>
      <c r="AY87" s="441">
        <v>0</v>
      </c>
      <c r="AZ87" s="442">
        <v>0</v>
      </c>
      <c r="BA87" s="443">
        <v>0</v>
      </c>
      <c r="BB87" s="443">
        <v>102</v>
      </c>
      <c r="BC87" s="444"/>
      <c r="BD87" s="445">
        <v>63866</v>
      </c>
      <c r="BE87" s="446">
        <f t="shared" si="160"/>
        <v>0</v>
      </c>
      <c r="BF87" s="446"/>
      <c r="BG87" s="447">
        <v>0.96</v>
      </c>
      <c r="BH87" s="448">
        <f t="shared" si="143"/>
        <v>0</v>
      </c>
      <c r="BI87" s="448">
        <f t="shared" si="144"/>
        <v>0</v>
      </c>
      <c r="BJ87" s="449"/>
      <c r="BK87" s="450">
        <v>75</v>
      </c>
      <c r="BL87" s="450">
        <v>10</v>
      </c>
      <c r="BM87" s="451"/>
      <c r="BN87" s="452">
        <v>0</v>
      </c>
      <c r="BO87" s="453">
        <f t="shared" si="52"/>
        <v>0.8</v>
      </c>
      <c r="BP87" s="454">
        <f t="shared" si="121"/>
        <v>0</v>
      </c>
      <c r="BQ87" s="454">
        <f t="shared" si="122"/>
        <v>0</v>
      </c>
      <c r="BR87" s="455"/>
      <c r="BS87" s="451">
        <v>70</v>
      </c>
      <c r="BT87" s="451">
        <v>35</v>
      </c>
      <c r="BU87" s="491"/>
      <c r="BV87" s="492"/>
      <c r="BW87" s="417">
        <v>8.6</v>
      </c>
      <c r="BX87" s="417"/>
      <c r="BY87" s="417"/>
      <c r="BZ87" s="417"/>
      <c r="CA87" s="456">
        <f t="shared" si="123"/>
        <v>0</v>
      </c>
      <c r="CB87" s="456">
        <f t="shared" si="124"/>
        <v>8.6</v>
      </c>
      <c r="CC87" s="416">
        <f t="shared" si="57"/>
        <v>0.43</v>
      </c>
      <c r="CD87" s="457">
        <f t="shared" si="125"/>
        <v>4.9020000000000001</v>
      </c>
      <c r="CE87" s="419">
        <f t="shared" si="50"/>
        <v>0</v>
      </c>
      <c r="CF87" s="420">
        <f t="shared" si="126"/>
        <v>4.9020000000000001</v>
      </c>
      <c r="CG87" s="1755"/>
      <c r="CH87" s="420"/>
      <c r="CI87" s="420"/>
      <c r="CJ87" s="420">
        <v>0</v>
      </c>
      <c r="CK87" s="491">
        <v>70</v>
      </c>
      <c r="CL87" s="559">
        <v>90</v>
      </c>
      <c r="CM87" s="1123">
        <v>55.7</v>
      </c>
      <c r="CN87" s="384" t="s">
        <v>190</v>
      </c>
      <c r="CO87" s="384"/>
      <c r="CP87" s="384">
        <v>8140.2</v>
      </c>
      <c r="CQ87" s="384">
        <f t="shared" si="134"/>
        <v>8.6999999999998181</v>
      </c>
      <c r="CR87" s="1140">
        <v>6</v>
      </c>
      <c r="CS87" s="1122">
        <f t="shared" si="161"/>
        <v>4.4444444444462405</v>
      </c>
      <c r="CT87" s="1141">
        <f t="shared" si="145"/>
        <v>0.74074074074104013</v>
      </c>
      <c r="CU87" s="945">
        <f t="shared" si="162"/>
        <v>38.666666666681486</v>
      </c>
      <c r="CV87" s="481">
        <f t="shared" si="59"/>
        <v>1</v>
      </c>
      <c r="CW87" s="483">
        <f t="shared" si="127"/>
        <v>0</v>
      </c>
      <c r="CX87" s="485">
        <f t="shared" si="128"/>
        <v>38.666666666681486</v>
      </c>
      <c r="CY87" s="486"/>
      <c r="CZ87" s="496">
        <v>70</v>
      </c>
      <c r="DA87" s="496">
        <v>17</v>
      </c>
      <c r="DB87" s="496">
        <v>0</v>
      </c>
      <c r="DC87" s="618">
        <f>[1]Sheet1!K43</f>
        <v>17.033333333318517</v>
      </c>
      <c r="DD87" s="1827"/>
      <c r="DE87" s="1827"/>
      <c r="DF87" s="1827"/>
      <c r="DG87" s="461">
        <f t="shared" si="62"/>
        <v>0.43</v>
      </c>
      <c r="DH87" s="480">
        <f t="shared" si="163"/>
        <v>17.033333333318517</v>
      </c>
      <c r="DI87" s="481">
        <f t="shared" si="63"/>
        <v>0.56999999999999995</v>
      </c>
      <c r="DJ87" s="482"/>
      <c r="DK87" s="482">
        <f t="shared" si="146"/>
        <v>4.1748699999963694</v>
      </c>
      <c r="DL87" s="482">
        <f t="shared" si="129"/>
        <v>9.7089999999915531</v>
      </c>
      <c r="DM87" s="487"/>
      <c r="DN87" s="459">
        <v>65</v>
      </c>
      <c r="DO87" s="459">
        <v>20</v>
      </c>
      <c r="DP87" s="1447">
        <v>160</v>
      </c>
      <c r="DQ87" s="462"/>
      <c r="DR87" s="462"/>
      <c r="DS87" s="463">
        <f t="shared" si="130"/>
        <v>0</v>
      </c>
      <c r="DT87" s="463">
        <f t="shared" si="131"/>
        <v>0</v>
      </c>
      <c r="DU87" s="464">
        <f t="shared" si="132"/>
        <v>0</v>
      </c>
      <c r="DV87" s="564"/>
      <c r="DW87" s="564"/>
      <c r="DX87" s="465">
        <v>4</v>
      </c>
      <c r="DY87" s="466"/>
      <c r="DZ87" s="467">
        <v>2</v>
      </c>
      <c r="EA87" s="468">
        <v>4.5</v>
      </c>
      <c r="EB87" s="469">
        <f t="shared" si="99"/>
        <v>78.488208270000001</v>
      </c>
      <c r="EC87" s="142">
        <f t="shared" si="113"/>
        <v>0</v>
      </c>
      <c r="ED87" s="469">
        <f t="shared" si="114"/>
        <v>0</v>
      </c>
      <c r="EE87" s="488">
        <f t="shared" si="115"/>
        <v>0</v>
      </c>
      <c r="EF87" s="471">
        <f t="shared" si="147"/>
        <v>9.0768699999963687</v>
      </c>
      <c r="EG87" s="472">
        <f t="shared" si="164"/>
        <v>0</v>
      </c>
      <c r="EH87" s="473">
        <f>SUM(EE$76:EE87)/SUM(EF$76:EF87)</f>
        <v>0.33208614083640614</v>
      </c>
      <c r="EI87" s="474"/>
      <c r="EJ87" s="166">
        <f t="shared" si="148"/>
        <v>43</v>
      </c>
      <c r="EK87" s="475">
        <f t="shared" si="149"/>
        <v>102</v>
      </c>
      <c r="EL87" s="476">
        <f t="shared" si="150"/>
        <v>48.375666666673041</v>
      </c>
      <c r="EM87" s="477">
        <f t="shared" si="151"/>
        <v>0.88887663908151482</v>
      </c>
      <c r="EN87" s="478">
        <f>SUM(EK$7:EK87)/SUM(EL$7:EL87)</f>
        <v>1.0872208560487047</v>
      </c>
      <c r="EO87" s="479"/>
    </row>
    <row r="88" spans="1:145" ht="16.5" thickTop="1" thickBot="1" x14ac:dyDescent="0.3">
      <c r="A88" s="808">
        <v>45609</v>
      </c>
      <c r="B88" s="421"/>
      <c r="C88" s="422"/>
      <c r="D88" s="423">
        <f t="shared" si="152"/>
        <v>39550</v>
      </c>
      <c r="E88" s="424">
        <f t="shared" ref="E88:E100" si="165">IF(D88=0,0,D88-D87)</f>
        <v>0</v>
      </c>
      <c r="F88" s="424"/>
      <c r="G88" s="425">
        <f t="shared" ref="G88:G100" si="166">E88/60/24*42</f>
        <v>0</v>
      </c>
      <c r="H88" s="421"/>
      <c r="I88" s="426">
        <v>0</v>
      </c>
      <c r="J88" s="426">
        <v>0</v>
      </c>
      <c r="K88" s="427">
        <f t="shared" ref="K88:K100" si="167">IF(10 = "bypass", 0, I88-J88)</f>
        <v>0</v>
      </c>
      <c r="L88" s="428" t="e">
        <f t="shared" ref="L88:L100" si="168">IF(OR(N88=0,N88="n"), L87+1,1)</f>
        <v>#REF!</v>
      </c>
      <c r="M88" s="428">
        <v>0</v>
      </c>
      <c r="N88" s="427">
        <v>0</v>
      </c>
      <c r="O88" s="427">
        <v>0</v>
      </c>
      <c r="P88" s="429">
        <v>0</v>
      </c>
      <c r="Q88" s="429">
        <v>0</v>
      </c>
      <c r="R88" s="430">
        <f t="shared" ref="R88:R100" si="169">IF(Q88="bypass",0,P88-Q88)</f>
        <v>0</v>
      </c>
      <c r="S88" s="1151">
        <f t="shared" ref="S88:S100" si="170">IF(P88=0,S87,IF(U87&lt;&gt;0,1,S87+1))</f>
        <v>582</v>
      </c>
      <c r="T88" s="431">
        <v>0</v>
      </c>
      <c r="U88" s="430">
        <v>0</v>
      </c>
      <c r="V88" s="432"/>
      <c r="W88" s="427">
        <v>0</v>
      </c>
      <c r="X88" s="424">
        <v>0</v>
      </c>
      <c r="Y88" s="427" t="str">
        <f t="shared" ref="Y88:Y100" si="171">IF(X88=0," ",W88-X88)</f>
        <v xml:space="preserve"> </v>
      </c>
      <c r="Z88" s="433">
        <f t="shared" ref="Z88:Z100" si="172">IF(W88=0,Z87,IF(AB87&lt;&gt;0,1,Z87+1))</f>
        <v>101</v>
      </c>
      <c r="AA88" s="434">
        <v>0</v>
      </c>
      <c r="AB88" s="435">
        <v>0</v>
      </c>
      <c r="AC88" s="436">
        <v>0</v>
      </c>
      <c r="AD88" s="436">
        <v>0</v>
      </c>
      <c r="AE88" s="427" t="str">
        <f t="shared" ref="AE88:AE100" si="173">IF(AD88=0," ",IF(TRIM(AC88)="off","1P bypass", AC88-AD88))</f>
        <v xml:space="preserve"> </v>
      </c>
      <c r="AF88" s="433">
        <f t="shared" si="157"/>
        <v>30</v>
      </c>
      <c r="AG88" s="739">
        <v>0</v>
      </c>
      <c r="AH88" s="435">
        <v>0</v>
      </c>
      <c r="AI88" s="435">
        <v>5</v>
      </c>
      <c r="AJ88" s="435">
        <v>5</v>
      </c>
      <c r="AK88" s="581">
        <f t="shared" si="136"/>
        <v>0</v>
      </c>
      <c r="AL88" s="435">
        <f t="shared" si="158"/>
        <v>15</v>
      </c>
      <c r="AM88" s="435"/>
      <c r="AN88" s="435"/>
      <c r="AO88" s="435">
        <v>0</v>
      </c>
      <c r="AP88" s="435"/>
      <c r="AQ88" s="437">
        <v>4.583333333333333</v>
      </c>
      <c r="AR88" s="438">
        <v>235</v>
      </c>
      <c r="AS88" s="417">
        <v>5.708333333333333</v>
      </c>
      <c r="AT88" s="439">
        <v>290</v>
      </c>
      <c r="AU88" s="499">
        <f t="shared" ref="AU88:AU100" si="174">AR88 + AT88</f>
        <v>525</v>
      </c>
      <c r="AV88" s="500">
        <f t="shared" ref="AV88:AV100" si="175">AU88-AU87</f>
        <v>35</v>
      </c>
      <c r="AW88" s="440"/>
      <c r="AX88" s="440"/>
      <c r="AY88" s="441">
        <v>0</v>
      </c>
      <c r="AZ88" s="442">
        <v>0</v>
      </c>
      <c r="BA88" s="443">
        <v>0</v>
      </c>
      <c r="BB88" s="443">
        <v>0</v>
      </c>
      <c r="BC88" s="444"/>
      <c r="BD88" s="445">
        <v>63869</v>
      </c>
      <c r="BE88" s="446">
        <f t="shared" ref="BE88:BE105" si="176">IF(BD88=0,0,BD88-BD87)</f>
        <v>3</v>
      </c>
      <c r="BF88" s="446"/>
      <c r="BG88" s="447">
        <v>0.96</v>
      </c>
      <c r="BH88" s="448">
        <f t="shared" ref="BH88:BH100" si="177">BE88-(BE88*BG88)</f>
        <v>0.12000000000000011</v>
      </c>
      <c r="BI88" s="448">
        <f t="shared" ref="BI88:BI100" si="178">BE88*BG88</f>
        <v>2.88</v>
      </c>
      <c r="BJ88" s="449"/>
      <c r="BK88" s="450">
        <v>75</v>
      </c>
      <c r="BL88" s="450">
        <v>8</v>
      </c>
      <c r="BM88" s="451"/>
      <c r="BN88" s="452">
        <v>13.5</v>
      </c>
      <c r="BO88" s="453">
        <f t="shared" si="52"/>
        <v>0.8</v>
      </c>
      <c r="BP88" s="454">
        <f t="shared" ref="BP88:BP100" si="179">BN88-(BN88*BO88)</f>
        <v>2.6999999999999993</v>
      </c>
      <c r="BQ88" s="454">
        <f t="shared" ref="BQ88:BQ100" si="180">BN88*BO88</f>
        <v>10.8</v>
      </c>
      <c r="BR88" s="455"/>
      <c r="BS88" s="451">
        <v>50</v>
      </c>
      <c r="BT88" s="451">
        <v>30</v>
      </c>
      <c r="BU88" s="491"/>
      <c r="BV88" s="492"/>
      <c r="BW88" s="417">
        <v>9.1999999999999993</v>
      </c>
      <c r="BX88" s="417"/>
      <c r="BY88" s="417"/>
      <c r="BZ88" s="417"/>
      <c r="CA88" s="456">
        <f t="shared" ref="CA88:CA100" si="181">BW88-CB88</f>
        <v>0</v>
      </c>
      <c r="CB88" s="456">
        <f t="shared" ref="CB88:CB100" si="182">BW88</f>
        <v>9.1999999999999993</v>
      </c>
      <c r="CC88" s="416">
        <f t="shared" si="57"/>
        <v>0.43</v>
      </c>
      <c r="CD88" s="457">
        <f t="shared" ref="CD88:CD100" si="183">CB88*(1-CC88)</f>
        <v>5.2439999999999998</v>
      </c>
      <c r="CE88" s="419">
        <f t="shared" si="50"/>
        <v>0</v>
      </c>
      <c r="CF88" s="420">
        <f t="shared" ref="CF88:CF100" si="184">CD88</f>
        <v>5.2439999999999998</v>
      </c>
      <c r="CG88" s="1755"/>
      <c r="CH88" s="420"/>
      <c r="CI88" s="420"/>
      <c r="CJ88" s="420">
        <v>0</v>
      </c>
      <c r="CK88" s="491">
        <v>72</v>
      </c>
      <c r="CL88" s="559">
        <v>72</v>
      </c>
      <c r="CM88" s="1123">
        <v>102.6</v>
      </c>
      <c r="CN88" s="384">
        <v>1</v>
      </c>
      <c r="CO88" s="384"/>
      <c r="CP88" s="384">
        <v>8161.5</v>
      </c>
      <c r="CQ88" s="384">
        <f t="shared" si="134"/>
        <v>21.300000000000182</v>
      </c>
      <c r="CR88" s="1140">
        <v>6</v>
      </c>
      <c r="CS88" s="1122">
        <f t="shared" si="161"/>
        <v>4.8169014084506632</v>
      </c>
      <c r="CT88" s="1141">
        <f t="shared" si="145"/>
        <v>0.80281690140844386</v>
      </c>
      <c r="CU88" s="945">
        <f t="shared" si="162"/>
        <v>102.6</v>
      </c>
      <c r="CV88" s="481">
        <f t="shared" si="59"/>
        <v>1</v>
      </c>
      <c r="CW88" s="483">
        <f t="shared" ref="CW88:CW100" si="185">CU88-(CU88*CV88)</f>
        <v>0</v>
      </c>
      <c r="CX88" s="485">
        <f t="shared" ref="CX88:CX100" si="186">CU88*CV88</f>
        <v>102.6</v>
      </c>
      <c r="CY88" s="486"/>
      <c r="CZ88" s="496">
        <v>70</v>
      </c>
      <c r="DA88" s="496">
        <v>18</v>
      </c>
      <c r="DB88" s="496">
        <v>28</v>
      </c>
      <c r="DC88" s="618">
        <f>[1]Sheet1!K44</f>
        <v>0</v>
      </c>
      <c r="DD88" s="1827"/>
      <c r="DE88" s="1827"/>
      <c r="DF88" s="1827"/>
      <c r="DG88" s="461">
        <f t="shared" si="62"/>
        <v>0.43</v>
      </c>
      <c r="DH88" s="480">
        <f t="shared" si="163"/>
        <v>0</v>
      </c>
      <c r="DI88" s="481">
        <f t="shared" si="63"/>
        <v>0.56999999999999995</v>
      </c>
      <c r="DJ88" s="482"/>
      <c r="DK88" s="482">
        <f t="shared" si="146"/>
        <v>0</v>
      </c>
      <c r="DL88" s="482">
        <f t="shared" ref="DL88:DL100" si="187">DH88*DI88</f>
        <v>0</v>
      </c>
      <c r="DM88" s="487"/>
      <c r="DN88" s="459">
        <v>70</v>
      </c>
      <c r="DO88" s="459">
        <v>45</v>
      </c>
      <c r="DP88" s="1447">
        <v>160</v>
      </c>
      <c r="DQ88" s="462"/>
      <c r="DR88" s="462"/>
      <c r="DS88" s="463">
        <f t="shared" ref="DS88:DS100" si="188">(DQ88*12+DR88)*2.75397222</f>
        <v>0</v>
      </c>
      <c r="DT88" s="463">
        <f t="shared" ref="DT88:DT100" si="189">IF(DS88-DS87&lt;0,0,IF(SUM(DQ88:DR88)&gt;0,DS88-DS87,0))</f>
        <v>0</v>
      </c>
      <c r="DU88" s="464">
        <f t="shared" ref="DU88:DU100" si="190">IF(DS88=0,0,IF(DS88-DS87&lt;0,DS88-DS87,0))</f>
        <v>0</v>
      </c>
      <c r="DV88" s="564"/>
      <c r="DW88" s="564"/>
      <c r="DX88" s="465">
        <v>4</v>
      </c>
      <c r="DY88" s="466"/>
      <c r="DZ88" s="467">
        <v>2</v>
      </c>
      <c r="EA88" s="468">
        <v>4.5</v>
      </c>
      <c r="EB88" s="469">
        <f t="shared" si="99"/>
        <v>78.488208270000001</v>
      </c>
      <c r="EC88" s="142">
        <f t="shared" si="113"/>
        <v>0</v>
      </c>
      <c r="ED88" s="469">
        <f t="shared" si="114"/>
        <v>0</v>
      </c>
      <c r="EE88" s="488">
        <f t="shared" si="115"/>
        <v>0</v>
      </c>
      <c r="EF88" s="471">
        <f t="shared" si="147"/>
        <v>8.0640000000000001</v>
      </c>
      <c r="EG88" s="472">
        <f t="shared" ref="EG88:EG105" si="191">EE88/EF88</f>
        <v>0</v>
      </c>
      <c r="EH88" s="473">
        <f>SUM(EE$76:EE88)/SUM(EF$76:EF88)</f>
        <v>0.30897498416731295</v>
      </c>
      <c r="EI88" s="474"/>
      <c r="EJ88" s="166">
        <f t="shared" si="148"/>
        <v>35</v>
      </c>
      <c r="EK88" s="475">
        <f t="shared" si="149"/>
        <v>0</v>
      </c>
      <c r="EL88" s="476">
        <f t="shared" si="150"/>
        <v>116.28</v>
      </c>
      <c r="EM88" s="477">
        <f t="shared" ref="EM88:EM100" si="192">IF(EL88=0,0,EJ88/EL88)</f>
        <v>0.30099759201926385</v>
      </c>
      <c r="EN88" s="478">
        <f>SUM(EK$7:EK88)/SUM(EL$7:EL88)</f>
        <v>1.0786598714530875</v>
      </c>
      <c r="EO88" s="479"/>
    </row>
    <row r="89" spans="1:145" ht="16.5" thickTop="1" thickBot="1" x14ac:dyDescent="0.3">
      <c r="A89" s="808">
        <v>45610</v>
      </c>
      <c r="B89" s="421"/>
      <c r="C89" s="422"/>
      <c r="D89" s="423">
        <f t="shared" si="152"/>
        <v>39550</v>
      </c>
      <c r="E89" s="424">
        <f t="shared" si="165"/>
        <v>0</v>
      </c>
      <c r="F89" s="424"/>
      <c r="G89" s="425">
        <f t="shared" si="166"/>
        <v>0</v>
      </c>
      <c r="H89" s="421"/>
      <c r="I89" s="426">
        <v>0</v>
      </c>
      <c r="J89" s="426">
        <v>0</v>
      </c>
      <c r="K89" s="427">
        <f t="shared" si="167"/>
        <v>0</v>
      </c>
      <c r="L89" s="428" t="e">
        <f t="shared" si="168"/>
        <v>#REF!</v>
      </c>
      <c r="M89" s="428">
        <v>0</v>
      </c>
      <c r="N89" s="427">
        <v>0</v>
      </c>
      <c r="O89" s="427">
        <v>0</v>
      </c>
      <c r="P89" s="429">
        <v>45</v>
      </c>
      <c r="Q89" s="429">
        <v>45</v>
      </c>
      <c r="R89" s="430">
        <f t="shared" si="169"/>
        <v>0</v>
      </c>
      <c r="S89" s="1151">
        <f t="shared" si="170"/>
        <v>583</v>
      </c>
      <c r="T89" s="431">
        <v>0</v>
      </c>
      <c r="U89" s="430">
        <v>0</v>
      </c>
      <c r="V89" s="432"/>
      <c r="W89" s="427">
        <v>45</v>
      </c>
      <c r="X89" s="424">
        <v>42</v>
      </c>
      <c r="Y89" s="427">
        <f t="shared" si="171"/>
        <v>3</v>
      </c>
      <c r="Z89" s="433">
        <f t="shared" si="172"/>
        <v>102</v>
      </c>
      <c r="AA89" s="434">
        <v>0</v>
      </c>
      <c r="AB89" s="435">
        <v>0</v>
      </c>
      <c r="AC89" s="436">
        <v>42</v>
      </c>
      <c r="AD89" s="436">
        <v>40</v>
      </c>
      <c r="AE89" s="427">
        <f t="shared" si="173"/>
        <v>2</v>
      </c>
      <c r="AF89" s="433">
        <f t="shared" si="157"/>
        <v>31</v>
      </c>
      <c r="AG89" s="739">
        <v>0</v>
      </c>
      <c r="AH89" s="435">
        <v>0</v>
      </c>
      <c r="AI89" s="435">
        <v>12</v>
      </c>
      <c r="AJ89" s="435">
        <v>5</v>
      </c>
      <c r="AK89" s="581">
        <f t="shared" si="136"/>
        <v>7</v>
      </c>
      <c r="AL89" s="435">
        <f t="shared" si="158"/>
        <v>16</v>
      </c>
      <c r="AM89" s="435"/>
      <c r="AN89" s="435"/>
      <c r="AO89" s="435">
        <v>0</v>
      </c>
      <c r="AP89" s="435"/>
      <c r="AQ89" s="437">
        <v>5.166666666666667</v>
      </c>
      <c r="AR89" s="438">
        <v>268</v>
      </c>
      <c r="AS89" s="417">
        <v>6.416666666666667</v>
      </c>
      <c r="AT89" s="439">
        <v>331</v>
      </c>
      <c r="AU89" s="499">
        <f t="shared" si="174"/>
        <v>599</v>
      </c>
      <c r="AV89" s="500">
        <f t="shared" si="175"/>
        <v>74</v>
      </c>
      <c r="AW89" s="440"/>
      <c r="AX89" s="440"/>
      <c r="AY89" s="441">
        <v>1800</v>
      </c>
      <c r="AZ89" s="442">
        <v>0</v>
      </c>
      <c r="BA89" s="443">
        <v>192</v>
      </c>
      <c r="BB89" s="443">
        <v>148</v>
      </c>
      <c r="BC89" s="444"/>
      <c r="BD89" s="445">
        <v>63869</v>
      </c>
      <c r="BE89" s="446">
        <f t="shared" si="176"/>
        <v>0</v>
      </c>
      <c r="BF89" s="446"/>
      <c r="BG89" s="447">
        <v>0.96</v>
      </c>
      <c r="BH89" s="448">
        <f t="shared" si="177"/>
        <v>0</v>
      </c>
      <c r="BI89" s="448">
        <f t="shared" si="178"/>
        <v>0</v>
      </c>
      <c r="BJ89" s="449"/>
      <c r="BK89" s="450">
        <v>78</v>
      </c>
      <c r="BL89" s="450">
        <v>10</v>
      </c>
      <c r="BM89" s="451"/>
      <c r="BN89" s="452">
        <v>0</v>
      </c>
      <c r="BO89" s="453">
        <f t="shared" si="52"/>
        <v>0.8</v>
      </c>
      <c r="BP89" s="454">
        <f t="shared" si="179"/>
        <v>0</v>
      </c>
      <c r="BQ89" s="454">
        <f t="shared" si="180"/>
        <v>0</v>
      </c>
      <c r="BR89" s="455"/>
      <c r="BS89" s="451">
        <v>50</v>
      </c>
      <c r="BT89" s="451">
        <v>25</v>
      </c>
      <c r="BU89" s="491"/>
      <c r="BV89" s="492"/>
      <c r="BW89" s="417">
        <v>8.6</v>
      </c>
      <c r="BX89" s="417"/>
      <c r="BY89" s="417"/>
      <c r="BZ89" s="417"/>
      <c r="CA89" s="456">
        <f t="shared" si="181"/>
        <v>0</v>
      </c>
      <c r="CB89" s="456">
        <f t="shared" si="182"/>
        <v>8.6</v>
      </c>
      <c r="CC89" s="416">
        <f t="shared" si="57"/>
        <v>0.43</v>
      </c>
      <c r="CD89" s="457">
        <f t="shared" si="183"/>
        <v>4.9020000000000001</v>
      </c>
      <c r="CE89" s="419">
        <f t="shared" ref="CE89:CE100" si="193">CE88</f>
        <v>0</v>
      </c>
      <c r="CF89" s="420">
        <f t="shared" si="184"/>
        <v>4.9020000000000001</v>
      </c>
      <c r="CG89" s="1755"/>
      <c r="CH89" s="420"/>
      <c r="CI89" s="420"/>
      <c r="CJ89" s="420">
        <v>0</v>
      </c>
      <c r="CK89" s="491">
        <v>77</v>
      </c>
      <c r="CL89" s="559">
        <v>65</v>
      </c>
      <c r="CM89" s="1123">
        <v>136</v>
      </c>
      <c r="CN89" s="384" t="s">
        <v>190</v>
      </c>
      <c r="CO89" s="384"/>
      <c r="CP89" s="384">
        <v>8183.9</v>
      </c>
      <c r="CQ89" s="384">
        <f t="shared" si="134"/>
        <v>22.399999999999636</v>
      </c>
      <c r="CR89" s="1140">
        <v>6</v>
      </c>
      <c r="CS89" s="1122">
        <f t="shared" si="161"/>
        <v>4.8169014084506632</v>
      </c>
      <c r="CT89" s="1141">
        <f t="shared" si="145"/>
        <v>0.80281690140844386</v>
      </c>
      <c r="CU89" s="945">
        <f t="shared" si="162"/>
        <v>107.8985915492931</v>
      </c>
      <c r="CV89" s="481">
        <f t="shared" si="59"/>
        <v>1</v>
      </c>
      <c r="CW89" s="483">
        <f t="shared" si="185"/>
        <v>0</v>
      </c>
      <c r="CX89" s="485">
        <f t="shared" si="186"/>
        <v>107.8985915492931</v>
      </c>
      <c r="CY89" s="486"/>
      <c r="CZ89" s="496">
        <v>80</v>
      </c>
      <c r="DA89" s="496">
        <v>10</v>
      </c>
      <c r="DB89" s="496">
        <v>28</v>
      </c>
      <c r="DC89" s="618">
        <f>[1]Sheet1!K45</f>
        <v>28.101408450706899</v>
      </c>
      <c r="DD89" s="1827"/>
      <c r="DE89" s="1827"/>
      <c r="DF89" s="1827"/>
      <c r="DG89" s="461">
        <f t="shared" si="62"/>
        <v>0.43</v>
      </c>
      <c r="DH89" s="480">
        <f t="shared" si="163"/>
        <v>28.101408450706899</v>
      </c>
      <c r="DI89" s="481">
        <f t="shared" si="63"/>
        <v>0.56999999999999995</v>
      </c>
      <c r="DJ89" s="482"/>
      <c r="DK89" s="482">
        <f t="shared" si="146"/>
        <v>6.8876552112682612</v>
      </c>
      <c r="DL89" s="482">
        <f t="shared" si="187"/>
        <v>16.017802816902933</v>
      </c>
      <c r="DM89" s="487"/>
      <c r="DN89" s="459">
        <v>70</v>
      </c>
      <c r="DO89" s="459">
        <v>28</v>
      </c>
      <c r="DP89" s="1447">
        <v>165</v>
      </c>
      <c r="DQ89" s="462"/>
      <c r="DR89" s="462"/>
      <c r="DS89" s="463">
        <f t="shared" si="188"/>
        <v>0</v>
      </c>
      <c r="DT89" s="463">
        <f t="shared" si="189"/>
        <v>0</v>
      </c>
      <c r="DU89" s="464">
        <f t="shared" si="190"/>
        <v>0</v>
      </c>
      <c r="DV89" s="564"/>
      <c r="DW89" s="564"/>
      <c r="DX89" s="465">
        <v>4</v>
      </c>
      <c r="DY89" s="466"/>
      <c r="DZ89" s="467">
        <v>2</v>
      </c>
      <c r="EA89" s="468">
        <v>11</v>
      </c>
      <c r="EB89" s="469">
        <f t="shared" si="99"/>
        <v>96.3890277</v>
      </c>
      <c r="EC89" s="142">
        <f t="shared" si="113"/>
        <v>17.900819429999999</v>
      </c>
      <c r="ED89" s="469">
        <f t="shared" si="114"/>
        <v>0</v>
      </c>
      <c r="EE89" s="488">
        <f t="shared" si="115"/>
        <v>17.900819429999999</v>
      </c>
      <c r="EF89" s="471">
        <f t="shared" si="147"/>
        <v>11.789655211268261</v>
      </c>
      <c r="EG89" s="472">
        <f t="shared" si="191"/>
        <v>1.5183496980378899</v>
      </c>
      <c r="EH89" s="473">
        <f>SUM(EE$76:EE89)/SUM(EF$76:EF89)</f>
        <v>0.42066144573006664</v>
      </c>
      <c r="EI89" s="474"/>
      <c r="EJ89" s="166">
        <f t="shared" si="148"/>
        <v>222</v>
      </c>
      <c r="EK89" s="475">
        <f t="shared" si="149"/>
        <v>148</v>
      </c>
      <c r="EL89" s="476">
        <f t="shared" si="150"/>
        <v>123.91639436619603</v>
      </c>
      <c r="EM89" s="477">
        <f t="shared" si="192"/>
        <v>1.7915305003464566</v>
      </c>
      <c r="EN89" s="478">
        <f>SUM(EK$7:EK89)/SUM(EL$7:EL89)</f>
        <v>1.079622615098631</v>
      </c>
      <c r="EO89" s="479"/>
    </row>
    <row r="90" spans="1:145" ht="16.5" thickTop="1" thickBot="1" x14ac:dyDescent="0.3">
      <c r="A90" s="808">
        <v>45611</v>
      </c>
      <c r="B90" s="421"/>
      <c r="C90" s="422"/>
      <c r="D90" s="423">
        <f t="shared" si="152"/>
        <v>39550</v>
      </c>
      <c r="E90" s="424">
        <f t="shared" si="165"/>
        <v>0</v>
      </c>
      <c r="F90" s="424"/>
      <c r="G90" s="425">
        <f t="shared" si="166"/>
        <v>0</v>
      </c>
      <c r="H90" s="421"/>
      <c r="I90" s="426">
        <v>0</v>
      </c>
      <c r="J90" s="426">
        <v>0</v>
      </c>
      <c r="K90" s="427">
        <f t="shared" si="167"/>
        <v>0</v>
      </c>
      <c r="L90" s="428" t="e">
        <f t="shared" si="168"/>
        <v>#REF!</v>
      </c>
      <c r="M90" s="428">
        <v>0</v>
      </c>
      <c r="N90" s="427">
        <v>0</v>
      </c>
      <c r="O90" s="427">
        <v>0</v>
      </c>
      <c r="P90" s="429">
        <v>48</v>
      </c>
      <c r="Q90" s="429">
        <v>48</v>
      </c>
      <c r="R90" s="430">
        <f t="shared" si="169"/>
        <v>0</v>
      </c>
      <c r="S90" s="1151">
        <f t="shared" si="170"/>
        <v>584</v>
      </c>
      <c r="T90" s="431">
        <v>0</v>
      </c>
      <c r="U90" s="430">
        <v>0</v>
      </c>
      <c r="V90" s="432"/>
      <c r="W90" s="427">
        <v>45</v>
      </c>
      <c r="X90" s="424">
        <v>45</v>
      </c>
      <c r="Y90" s="427">
        <f t="shared" si="171"/>
        <v>0</v>
      </c>
      <c r="Z90" s="433">
        <f t="shared" si="172"/>
        <v>103</v>
      </c>
      <c r="AA90" s="434">
        <v>0</v>
      </c>
      <c r="AB90" s="435">
        <v>0</v>
      </c>
      <c r="AC90" s="436">
        <v>45</v>
      </c>
      <c r="AD90" s="436">
        <v>45</v>
      </c>
      <c r="AE90" s="427">
        <f t="shared" si="173"/>
        <v>0</v>
      </c>
      <c r="AF90" s="433">
        <f t="shared" si="157"/>
        <v>32</v>
      </c>
      <c r="AG90" s="739">
        <v>0</v>
      </c>
      <c r="AH90" s="435">
        <v>0</v>
      </c>
      <c r="AI90" s="435">
        <v>6</v>
      </c>
      <c r="AJ90" s="435">
        <v>3</v>
      </c>
      <c r="AK90" s="581">
        <f t="shared" si="136"/>
        <v>3</v>
      </c>
      <c r="AL90" s="435">
        <f t="shared" si="158"/>
        <v>17</v>
      </c>
      <c r="AM90" s="435"/>
      <c r="AN90" s="435"/>
      <c r="AO90" s="435">
        <v>0</v>
      </c>
      <c r="AP90" s="435"/>
      <c r="AQ90" s="437">
        <v>3.5833333333333335</v>
      </c>
      <c r="AR90" s="438">
        <v>177</v>
      </c>
      <c r="AS90" s="417">
        <v>4.5</v>
      </c>
      <c r="AT90" s="439">
        <v>224</v>
      </c>
      <c r="AU90" s="499">
        <f t="shared" si="174"/>
        <v>401</v>
      </c>
      <c r="AV90" s="500">
        <f t="shared" si="175"/>
        <v>-198</v>
      </c>
      <c r="AW90" s="440"/>
      <c r="AX90" s="440"/>
      <c r="AY90" s="441">
        <v>1800</v>
      </c>
      <c r="AZ90" s="442">
        <v>0</v>
      </c>
      <c r="BA90" s="443">
        <v>212</v>
      </c>
      <c r="BB90" s="443">
        <v>206</v>
      </c>
      <c r="BC90" s="444"/>
      <c r="BD90" s="445">
        <v>63869</v>
      </c>
      <c r="BE90" s="446">
        <f t="shared" si="176"/>
        <v>0</v>
      </c>
      <c r="BF90" s="446"/>
      <c r="BG90" s="447">
        <v>0.96</v>
      </c>
      <c r="BH90" s="448">
        <f t="shared" si="177"/>
        <v>0</v>
      </c>
      <c r="BI90" s="448">
        <f t="shared" si="178"/>
        <v>0</v>
      </c>
      <c r="BJ90" s="449"/>
      <c r="BK90" s="450">
        <v>0</v>
      </c>
      <c r="BL90" s="450">
        <v>0</v>
      </c>
      <c r="BM90" s="451"/>
      <c r="BN90" s="452">
        <v>0</v>
      </c>
      <c r="BO90" s="453">
        <f t="shared" si="52"/>
        <v>0.8</v>
      </c>
      <c r="BP90" s="454">
        <f t="shared" si="179"/>
        <v>0</v>
      </c>
      <c r="BQ90" s="454">
        <f t="shared" si="180"/>
        <v>0</v>
      </c>
      <c r="BR90" s="455"/>
      <c r="BS90" s="451">
        <v>0</v>
      </c>
      <c r="BT90" s="451">
        <v>0</v>
      </c>
      <c r="BU90" s="491"/>
      <c r="BV90" s="492"/>
      <c r="BW90" s="417">
        <v>9.4</v>
      </c>
      <c r="BX90" s="417"/>
      <c r="BY90" s="417"/>
      <c r="BZ90" s="417"/>
      <c r="CA90" s="456">
        <f t="shared" si="181"/>
        <v>0</v>
      </c>
      <c r="CB90" s="456">
        <f t="shared" si="182"/>
        <v>9.4</v>
      </c>
      <c r="CC90" s="416">
        <f t="shared" si="57"/>
        <v>0.43</v>
      </c>
      <c r="CD90" s="457">
        <f t="shared" si="183"/>
        <v>5.3580000000000005</v>
      </c>
      <c r="CE90" s="419">
        <f t="shared" si="193"/>
        <v>0</v>
      </c>
      <c r="CF90" s="420">
        <f t="shared" si="184"/>
        <v>5.3580000000000005</v>
      </c>
      <c r="CG90" s="1755"/>
      <c r="CH90" s="420"/>
      <c r="CI90" s="420"/>
      <c r="CJ90" s="420">
        <v>0</v>
      </c>
      <c r="CK90" s="491">
        <v>75</v>
      </c>
      <c r="CL90" s="559">
        <v>28</v>
      </c>
      <c r="CM90" s="1123">
        <v>114.1</v>
      </c>
      <c r="CN90" s="384">
        <v>1</v>
      </c>
      <c r="CO90" s="384"/>
      <c r="CP90" s="384">
        <v>8208.5</v>
      </c>
      <c r="CQ90" s="384">
        <f t="shared" si="134"/>
        <v>24.600000000000364</v>
      </c>
      <c r="CR90" s="1140">
        <v>6</v>
      </c>
      <c r="CS90" s="1122">
        <f t="shared" si="161"/>
        <v>4.6382113821137523</v>
      </c>
      <c r="CT90" s="1141">
        <f t="shared" si="145"/>
        <v>0.77303523035229205</v>
      </c>
      <c r="CU90" s="945">
        <f t="shared" si="162"/>
        <v>114.1</v>
      </c>
      <c r="CV90" s="481">
        <f t="shared" si="59"/>
        <v>1</v>
      </c>
      <c r="CW90" s="483">
        <f t="shared" si="185"/>
        <v>0</v>
      </c>
      <c r="CX90" s="485">
        <f t="shared" si="186"/>
        <v>114.1</v>
      </c>
      <c r="CY90" s="486"/>
      <c r="CZ90" s="496">
        <v>80</v>
      </c>
      <c r="DA90" s="496">
        <v>18</v>
      </c>
      <c r="DB90" s="496">
        <v>28</v>
      </c>
      <c r="DC90" s="618">
        <f>[1]Sheet1!K46</f>
        <v>0</v>
      </c>
      <c r="DD90" s="1827"/>
      <c r="DE90" s="1827"/>
      <c r="DF90" s="1827"/>
      <c r="DG90" s="461">
        <f t="shared" si="62"/>
        <v>0.43</v>
      </c>
      <c r="DH90" s="480">
        <f t="shared" si="163"/>
        <v>0</v>
      </c>
      <c r="DI90" s="481">
        <f t="shared" si="63"/>
        <v>0.56999999999999995</v>
      </c>
      <c r="DJ90" s="482"/>
      <c r="DK90" s="482">
        <f t="shared" si="146"/>
        <v>0</v>
      </c>
      <c r="DL90" s="482">
        <f t="shared" si="187"/>
        <v>0</v>
      </c>
      <c r="DM90" s="487"/>
      <c r="DN90" s="459">
        <v>60</v>
      </c>
      <c r="DO90" s="459">
        <v>58</v>
      </c>
      <c r="DP90" s="1447" t="s">
        <v>191</v>
      </c>
      <c r="DQ90" s="462"/>
      <c r="DR90" s="462"/>
      <c r="DS90" s="463">
        <f t="shared" si="188"/>
        <v>0</v>
      </c>
      <c r="DT90" s="463">
        <f t="shared" si="189"/>
        <v>0</v>
      </c>
      <c r="DU90" s="464">
        <f t="shared" si="190"/>
        <v>0</v>
      </c>
      <c r="DV90" s="564"/>
      <c r="DW90" s="564"/>
      <c r="DX90" s="465">
        <v>4</v>
      </c>
      <c r="DY90" s="466"/>
      <c r="DZ90" s="467">
        <v>2</v>
      </c>
      <c r="EA90" s="468">
        <v>11</v>
      </c>
      <c r="EB90" s="469">
        <f t="shared" si="99"/>
        <v>96.3890277</v>
      </c>
      <c r="EC90" s="142">
        <f t="shared" si="113"/>
        <v>0</v>
      </c>
      <c r="ED90" s="469">
        <f t="shared" si="114"/>
        <v>0</v>
      </c>
      <c r="EE90" s="488">
        <f t="shared" si="115"/>
        <v>0</v>
      </c>
      <c r="EF90" s="471">
        <f t="shared" si="147"/>
        <v>5.3580000000000005</v>
      </c>
      <c r="EG90" s="472">
        <f t="shared" si="191"/>
        <v>0</v>
      </c>
      <c r="EH90" s="473">
        <f>SUM(EE$76:EE90)/SUM(EF$76:EF90)</f>
        <v>0.40371733987756064</v>
      </c>
      <c r="EI90" s="474"/>
      <c r="EJ90" s="166">
        <f t="shared" si="148"/>
        <v>8</v>
      </c>
      <c r="EK90" s="475">
        <f t="shared" si="149"/>
        <v>206</v>
      </c>
      <c r="EL90" s="476">
        <f t="shared" si="150"/>
        <v>114.1</v>
      </c>
      <c r="EM90" s="477">
        <f t="shared" si="192"/>
        <v>7.0113935144609993E-2</v>
      </c>
      <c r="EN90" s="478">
        <f>SUM(EK$7:EK90)/SUM(EL$7:EL90)</f>
        <v>1.0851416881830254</v>
      </c>
      <c r="EO90" s="479"/>
    </row>
    <row r="91" spans="1:145" ht="16.5" thickTop="1" thickBot="1" x14ac:dyDescent="0.3">
      <c r="A91" s="808">
        <v>45612</v>
      </c>
      <c r="B91" s="421"/>
      <c r="C91" s="422"/>
      <c r="D91" s="423">
        <f t="shared" si="152"/>
        <v>39550</v>
      </c>
      <c r="E91" s="424">
        <f t="shared" si="165"/>
        <v>0</v>
      </c>
      <c r="F91" s="424"/>
      <c r="G91" s="425">
        <f t="shared" si="166"/>
        <v>0</v>
      </c>
      <c r="H91" s="421"/>
      <c r="I91" s="426">
        <v>0</v>
      </c>
      <c r="J91" s="426">
        <v>0</v>
      </c>
      <c r="K91" s="427">
        <f t="shared" si="167"/>
        <v>0</v>
      </c>
      <c r="L91" s="428" t="e">
        <f t="shared" si="168"/>
        <v>#REF!</v>
      </c>
      <c r="M91" s="428">
        <v>0</v>
      </c>
      <c r="N91" s="427">
        <v>0</v>
      </c>
      <c r="O91" s="427">
        <v>0</v>
      </c>
      <c r="P91" s="429">
        <v>46</v>
      </c>
      <c r="Q91" s="429">
        <v>44</v>
      </c>
      <c r="R91" s="430">
        <f t="shared" si="169"/>
        <v>2</v>
      </c>
      <c r="S91" s="1151">
        <f t="shared" si="170"/>
        <v>585</v>
      </c>
      <c r="T91" s="431">
        <v>0</v>
      </c>
      <c r="U91" s="430">
        <v>0</v>
      </c>
      <c r="V91" s="432"/>
      <c r="W91" s="427">
        <v>44</v>
      </c>
      <c r="X91" s="424">
        <v>40</v>
      </c>
      <c r="Y91" s="427">
        <f t="shared" si="171"/>
        <v>4</v>
      </c>
      <c r="Z91" s="433">
        <f t="shared" si="172"/>
        <v>104</v>
      </c>
      <c r="AA91" s="434">
        <v>0</v>
      </c>
      <c r="AB91" s="435">
        <v>0</v>
      </c>
      <c r="AC91" s="436">
        <v>40</v>
      </c>
      <c r="AD91" s="436">
        <v>39</v>
      </c>
      <c r="AE91" s="427">
        <f t="shared" si="173"/>
        <v>1</v>
      </c>
      <c r="AF91" s="433">
        <f t="shared" si="157"/>
        <v>33</v>
      </c>
      <c r="AG91" s="739">
        <v>0</v>
      </c>
      <c r="AH91" s="435">
        <v>0</v>
      </c>
      <c r="AI91" s="435">
        <v>0</v>
      </c>
      <c r="AJ91" s="435">
        <v>0</v>
      </c>
      <c r="AK91" s="581" t="str">
        <f t="shared" si="136"/>
        <v xml:space="preserve"> </v>
      </c>
      <c r="AL91" s="435">
        <f t="shared" si="158"/>
        <v>17</v>
      </c>
      <c r="AM91" s="435"/>
      <c r="AN91" s="435"/>
      <c r="AO91" s="435">
        <v>0</v>
      </c>
      <c r="AP91" s="435"/>
      <c r="AQ91" s="437">
        <v>6.375</v>
      </c>
      <c r="AR91" s="438">
        <v>336</v>
      </c>
      <c r="AS91" s="417">
        <v>6</v>
      </c>
      <c r="AT91" s="439">
        <v>336</v>
      </c>
      <c r="AU91" s="499">
        <f t="shared" si="174"/>
        <v>672</v>
      </c>
      <c r="AV91" s="500">
        <f t="shared" si="175"/>
        <v>271</v>
      </c>
      <c r="AW91" s="440"/>
      <c r="AX91" s="440"/>
      <c r="AY91" s="441">
        <v>1500</v>
      </c>
      <c r="AZ91" s="442">
        <v>0</v>
      </c>
      <c r="BA91" s="443">
        <v>231</v>
      </c>
      <c r="BB91" s="443">
        <v>0</v>
      </c>
      <c r="BC91" s="444"/>
      <c r="BD91" s="445">
        <v>63869</v>
      </c>
      <c r="BE91" s="446">
        <f t="shared" si="176"/>
        <v>0</v>
      </c>
      <c r="BF91" s="446"/>
      <c r="BG91" s="447">
        <v>0.96</v>
      </c>
      <c r="BH91" s="448">
        <f t="shared" si="177"/>
        <v>0</v>
      </c>
      <c r="BI91" s="448">
        <f t="shared" si="178"/>
        <v>0</v>
      </c>
      <c r="BJ91" s="449"/>
      <c r="BK91" s="450">
        <v>70</v>
      </c>
      <c r="BL91" s="450">
        <v>10</v>
      </c>
      <c r="BM91" s="451"/>
      <c r="BN91" s="452">
        <v>0</v>
      </c>
      <c r="BO91" s="453">
        <f t="shared" si="52"/>
        <v>0.8</v>
      </c>
      <c r="BP91" s="454">
        <f t="shared" si="179"/>
        <v>0</v>
      </c>
      <c r="BQ91" s="454">
        <f t="shared" si="180"/>
        <v>0</v>
      </c>
      <c r="BR91" s="455"/>
      <c r="BS91" s="451">
        <v>0</v>
      </c>
      <c r="BT91" s="451">
        <v>0</v>
      </c>
      <c r="BU91" s="491"/>
      <c r="BV91" s="492"/>
      <c r="BW91" s="417">
        <v>10.3</v>
      </c>
      <c r="BX91" s="417"/>
      <c r="BY91" s="417"/>
      <c r="BZ91" s="417"/>
      <c r="CA91" s="456">
        <f t="shared" si="181"/>
        <v>0</v>
      </c>
      <c r="CB91" s="456">
        <f t="shared" si="182"/>
        <v>10.3</v>
      </c>
      <c r="CC91" s="416">
        <f t="shared" si="57"/>
        <v>0.43</v>
      </c>
      <c r="CD91" s="457">
        <f t="shared" si="183"/>
        <v>5.8710000000000013</v>
      </c>
      <c r="CE91" s="419">
        <f t="shared" si="193"/>
        <v>0</v>
      </c>
      <c r="CF91" s="420">
        <f t="shared" si="184"/>
        <v>5.8710000000000013</v>
      </c>
      <c r="CG91" s="1755"/>
      <c r="CH91" s="420"/>
      <c r="CI91" s="420"/>
      <c r="CJ91" s="420">
        <v>0</v>
      </c>
      <c r="CK91" s="491">
        <v>76</v>
      </c>
      <c r="CL91" s="559">
        <v>50</v>
      </c>
      <c r="CM91" s="1123">
        <v>161.69999999999999</v>
      </c>
      <c r="CN91" s="384" t="s">
        <v>190</v>
      </c>
      <c r="CO91" s="384"/>
      <c r="CP91" s="384">
        <v>8236.2999999999993</v>
      </c>
      <c r="CQ91" s="384">
        <f t="shared" si="134"/>
        <v>27.799999999999272</v>
      </c>
      <c r="CR91" s="1140">
        <v>6</v>
      </c>
      <c r="CS91" s="1122">
        <f t="shared" si="161"/>
        <v>4.6382113821137523</v>
      </c>
      <c r="CT91" s="1141">
        <f t="shared" si="145"/>
        <v>0.77303523035229205</v>
      </c>
      <c r="CU91" s="945">
        <f t="shared" si="162"/>
        <v>128.94227642275894</v>
      </c>
      <c r="CV91" s="481">
        <f t="shared" si="59"/>
        <v>1</v>
      </c>
      <c r="CW91" s="483">
        <f t="shared" si="185"/>
        <v>0</v>
      </c>
      <c r="CX91" s="485">
        <f t="shared" si="186"/>
        <v>128.94227642275894</v>
      </c>
      <c r="CY91" s="486"/>
      <c r="CZ91" s="496">
        <v>81</v>
      </c>
      <c r="DA91" s="496">
        <v>9</v>
      </c>
      <c r="DB91" s="496">
        <v>45</v>
      </c>
      <c r="DC91" s="618">
        <f>[1]Sheet1!K47</f>
        <v>32.757723577241052</v>
      </c>
      <c r="DD91" s="1827"/>
      <c r="DE91" s="1827"/>
      <c r="DF91" s="1827"/>
      <c r="DG91" s="461">
        <f t="shared" si="62"/>
        <v>0.43</v>
      </c>
      <c r="DH91" s="480">
        <f t="shared" si="163"/>
        <v>32.757723577241052</v>
      </c>
      <c r="DI91" s="481">
        <f t="shared" si="63"/>
        <v>0.56999999999999995</v>
      </c>
      <c r="DJ91" s="482"/>
      <c r="DK91" s="482">
        <f t="shared" si="146"/>
        <v>8.0289180487817831</v>
      </c>
      <c r="DL91" s="482">
        <f t="shared" si="187"/>
        <v>18.671902439027399</v>
      </c>
      <c r="DM91" s="487"/>
      <c r="DN91" s="459">
        <v>70</v>
      </c>
      <c r="DO91" s="459">
        <v>30</v>
      </c>
      <c r="DP91" s="1447">
        <v>165</v>
      </c>
      <c r="DQ91" s="462"/>
      <c r="DR91" s="462"/>
      <c r="DS91" s="463">
        <f t="shared" si="188"/>
        <v>0</v>
      </c>
      <c r="DT91" s="463">
        <f t="shared" si="189"/>
        <v>0</v>
      </c>
      <c r="DU91" s="464">
        <f t="shared" si="190"/>
        <v>0</v>
      </c>
      <c r="DV91" s="564"/>
      <c r="DW91" s="564"/>
      <c r="DX91" s="465">
        <v>4</v>
      </c>
      <c r="DY91" s="466"/>
      <c r="DZ91" s="467">
        <v>3</v>
      </c>
      <c r="EA91" s="468">
        <v>9.5</v>
      </c>
      <c r="EB91" s="469">
        <f t="shared" si="99"/>
        <v>125.30573601</v>
      </c>
      <c r="EC91" s="142">
        <f t="shared" si="113"/>
        <v>28.916708310000004</v>
      </c>
      <c r="ED91" s="469">
        <f t="shared" si="114"/>
        <v>0</v>
      </c>
      <c r="EE91" s="488">
        <f t="shared" si="115"/>
        <v>28.916708310000004</v>
      </c>
      <c r="EF91" s="471">
        <f t="shared" si="147"/>
        <v>13.899918048781785</v>
      </c>
      <c r="EG91" s="472">
        <f t="shared" si="191"/>
        <v>2.0803509926113786</v>
      </c>
      <c r="EH91" s="473">
        <f>SUM(EE$76:EE91)/SUM(EF$76:EF91)</f>
        <v>0.56234170767402414</v>
      </c>
      <c r="EI91" s="474"/>
      <c r="EJ91" s="166">
        <f t="shared" si="148"/>
        <v>271</v>
      </c>
      <c r="EK91" s="475">
        <f t="shared" si="149"/>
        <v>0</v>
      </c>
      <c r="EL91" s="476">
        <f t="shared" si="150"/>
        <v>147.61417886178634</v>
      </c>
      <c r="EM91" s="477">
        <f t="shared" si="192"/>
        <v>1.8358670020021715</v>
      </c>
      <c r="EN91" s="478">
        <f>SUM(EK$7:EK91)/SUM(EL$7:EL91)</f>
        <v>1.0745705961487604</v>
      </c>
      <c r="EO91" s="479"/>
    </row>
    <row r="92" spans="1:145" ht="16.5" thickTop="1" thickBot="1" x14ac:dyDescent="0.3">
      <c r="A92" s="808">
        <v>45613</v>
      </c>
      <c r="B92" s="421"/>
      <c r="C92" s="422"/>
      <c r="D92" s="423">
        <f t="shared" si="152"/>
        <v>39550</v>
      </c>
      <c r="E92" s="424">
        <f t="shared" si="165"/>
        <v>0</v>
      </c>
      <c r="F92" s="424"/>
      <c r="G92" s="425">
        <f t="shared" si="166"/>
        <v>0</v>
      </c>
      <c r="H92" s="421"/>
      <c r="I92" s="426">
        <v>0</v>
      </c>
      <c r="J92" s="426">
        <v>0</v>
      </c>
      <c r="K92" s="427">
        <f t="shared" si="167"/>
        <v>0</v>
      </c>
      <c r="L92" s="428" t="e">
        <f t="shared" si="168"/>
        <v>#REF!</v>
      </c>
      <c r="M92" s="428">
        <v>0</v>
      </c>
      <c r="N92" s="427">
        <v>0</v>
      </c>
      <c r="O92" s="427">
        <v>0</v>
      </c>
      <c r="P92" s="429">
        <v>46</v>
      </c>
      <c r="Q92" s="429">
        <v>44</v>
      </c>
      <c r="R92" s="430">
        <f t="shared" si="169"/>
        <v>2</v>
      </c>
      <c r="S92" s="1151">
        <f t="shared" si="170"/>
        <v>586</v>
      </c>
      <c r="T92" s="431">
        <v>0</v>
      </c>
      <c r="U92" s="430">
        <v>0</v>
      </c>
      <c r="V92" s="432"/>
      <c r="W92" s="427">
        <v>44</v>
      </c>
      <c r="X92" s="424">
        <v>39</v>
      </c>
      <c r="Y92" s="427">
        <f t="shared" si="171"/>
        <v>5</v>
      </c>
      <c r="Z92" s="433">
        <f t="shared" si="172"/>
        <v>105</v>
      </c>
      <c r="AA92" s="434">
        <v>0</v>
      </c>
      <c r="AB92" s="435">
        <v>0</v>
      </c>
      <c r="AC92" s="436">
        <v>40</v>
      </c>
      <c r="AD92" s="436">
        <v>39</v>
      </c>
      <c r="AE92" s="427">
        <f t="shared" si="173"/>
        <v>1</v>
      </c>
      <c r="AF92" s="433">
        <f t="shared" si="157"/>
        <v>34</v>
      </c>
      <c r="AG92" s="739">
        <v>0</v>
      </c>
      <c r="AH92" s="435">
        <v>0</v>
      </c>
      <c r="AI92" s="435">
        <v>0</v>
      </c>
      <c r="AJ92" s="435">
        <v>0</v>
      </c>
      <c r="AK92" s="581" t="str">
        <f t="shared" si="136"/>
        <v xml:space="preserve"> </v>
      </c>
      <c r="AL92" s="435">
        <f t="shared" si="158"/>
        <v>17</v>
      </c>
      <c r="AM92" s="435"/>
      <c r="AN92" s="435"/>
      <c r="AO92" s="435">
        <v>0</v>
      </c>
      <c r="AP92" s="435"/>
      <c r="AQ92" s="437">
        <v>4.5</v>
      </c>
      <c r="AR92" s="438">
        <v>230</v>
      </c>
      <c r="AS92" s="417">
        <v>4.25</v>
      </c>
      <c r="AT92" s="439">
        <v>210</v>
      </c>
      <c r="AU92" s="499">
        <f t="shared" si="174"/>
        <v>440</v>
      </c>
      <c r="AV92" s="500">
        <f t="shared" si="175"/>
        <v>-232</v>
      </c>
      <c r="AW92" s="440"/>
      <c r="AX92" s="440"/>
      <c r="AY92" s="441">
        <v>1610</v>
      </c>
      <c r="AZ92" s="442">
        <v>0</v>
      </c>
      <c r="BA92" s="443">
        <v>226.7</v>
      </c>
      <c r="BB92" s="443">
        <v>225.82</v>
      </c>
      <c r="BC92" s="444"/>
      <c r="BD92" s="445">
        <v>63869</v>
      </c>
      <c r="BE92" s="446">
        <f t="shared" si="176"/>
        <v>0</v>
      </c>
      <c r="BF92" s="446"/>
      <c r="BG92" s="447">
        <v>0.96</v>
      </c>
      <c r="BH92" s="448">
        <f t="shared" si="177"/>
        <v>0</v>
      </c>
      <c r="BI92" s="448">
        <f t="shared" si="178"/>
        <v>0</v>
      </c>
      <c r="BJ92" s="449"/>
      <c r="BK92" s="450">
        <v>70</v>
      </c>
      <c r="BL92" s="450">
        <v>11</v>
      </c>
      <c r="BM92" s="451"/>
      <c r="BN92" s="452">
        <v>0</v>
      </c>
      <c r="BO92" s="453">
        <f t="shared" si="52"/>
        <v>0.8</v>
      </c>
      <c r="BP92" s="454">
        <f t="shared" si="179"/>
        <v>0</v>
      </c>
      <c r="BQ92" s="454">
        <f t="shared" si="180"/>
        <v>0</v>
      </c>
      <c r="BR92" s="455"/>
      <c r="BS92" s="451">
        <v>0</v>
      </c>
      <c r="BT92" s="451">
        <v>0</v>
      </c>
      <c r="BU92" s="491"/>
      <c r="BV92" s="492"/>
      <c r="BW92" s="417">
        <v>8</v>
      </c>
      <c r="BX92" s="417"/>
      <c r="BY92" s="417"/>
      <c r="BZ92" s="417"/>
      <c r="CA92" s="456">
        <f t="shared" si="181"/>
        <v>0</v>
      </c>
      <c r="CB92" s="456">
        <f t="shared" si="182"/>
        <v>8</v>
      </c>
      <c r="CC92" s="416">
        <f t="shared" si="57"/>
        <v>0.43</v>
      </c>
      <c r="CD92" s="457">
        <f t="shared" si="183"/>
        <v>4.5600000000000005</v>
      </c>
      <c r="CE92" s="419">
        <f t="shared" si="193"/>
        <v>0</v>
      </c>
      <c r="CF92" s="420">
        <f t="shared" si="184"/>
        <v>4.5600000000000005</v>
      </c>
      <c r="CG92" s="1755"/>
      <c r="CH92" s="420"/>
      <c r="CI92" s="420"/>
      <c r="CJ92" s="420">
        <v>0</v>
      </c>
      <c r="CK92" s="491">
        <v>70</v>
      </c>
      <c r="CL92" s="559">
        <v>25</v>
      </c>
      <c r="CM92" s="1123">
        <v>109.5</v>
      </c>
      <c r="CN92" s="384">
        <v>1</v>
      </c>
      <c r="CO92" s="384"/>
      <c r="CP92" s="384">
        <v>8258.9</v>
      </c>
      <c r="CQ92" s="384">
        <f t="shared" si="134"/>
        <v>22.600000000000364</v>
      </c>
      <c r="CR92" s="1140">
        <v>6</v>
      </c>
      <c r="CS92" s="1122">
        <f t="shared" si="161"/>
        <v>4.845132743362754</v>
      </c>
      <c r="CT92" s="1141">
        <f t="shared" si="145"/>
        <v>0.8075221238937923</v>
      </c>
      <c r="CU92" s="945">
        <f t="shared" si="162"/>
        <v>109.5</v>
      </c>
      <c r="CV92" s="481">
        <f t="shared" si="59"/>
        <v>1</v>
      </c>
      <c r="CW92" s="483">
        <f t="shared" si="185"/>
        <v>0</v>
      </c>
      <c r="CX92" s="485">
        <f t="shared" si="186"/>
        <v>109.5</v>
      </c>
      <c r="CY92" s="486"/>
      <c r="CZ92" s="496">
        <v>82</v>
      </c>
      <c r="DA92" s="496">
        <v>16</v>
      </c>
      <c r="DB92" s="496">
        <v>35</v>
      </c>
      <c r="DC92" s="618">
        <f>[1]Sheet1!K48</f>
        <v>0</v>
      </c>
      <c r="DD92" s="1827"/>
      <c r="DE92" s="1827"/>
      <c r="DF92" s="1827"/>
      <c r="DG92" s="461">
        <f t="shared" si="62"/>
        <v>0.43</v>
      </c>
      <c r="DH92" s="480">
        <f t="shared" si="163"/>
        <v>0</v>
      </c>
      <c r="DI92" s="481">
        <f t="shared" si="63"/>
        <v>0.56999999999999995</v>
      </c>
      <c r="DJ92" s="482"/>
      <c r="DK92" s="482">
        <f t="shared" si="146"/>
        <v>0</v>
      </c>
      <c r="DL92" s="482">
        <f t="shared" si="187"/>
        <v>0</v>
      </c>
      <c r="DM92" s="487"/>
      <c r="DN92" s="459">
        <v>58</v>
      </c>
      <c r="DO92" s="459">
        <v>58</v>
      </c>
      <c r="DP92" s="1447">
        <v>0</v>
      </c>
      <c r="DQ92" s="462"/>
      <c r="DR92" s="462"/>
      <c r="DS92" s="463">
        <f t="shared" si="188"/>
        <v>0</v>
      </c>
      <c r="DT92" s="463">
        <f t="shared" si="189"/>
        <v>0</v>
      </c>
      <c r="DU92" s="464">
        <f t="shared" si="190"/>
        <v>0</v>
      </c>
      <c r="DV92" s="564"/>
      <c r="DW92" s="564"/>
      <c r="DX92" s="465">
        <v>4</v>
      </c>
      <c r="DY92" s="466"/>
      <c r="DZ92" s="467">
        <v>3</v>
      </c>
      <c r="EA92" s="468">
        <v>9.5</v>
      </c>
      <c r="EB92" s="469">
        <f t="shared" si="99"/>
        <v>125.30573601</v>
      </c>
      <c r="EC92" s="142">
        <f t="shared" si="113"/>
        <v>0</v>
      </c>
      <c r="ED92" s="469">
        <f t="shared" si="114"/>
        <v>0</v>
      </c>
      <c r="EE92" s="488">
        <f t="shared" si="115"/>
        <v>0</v>
      </c>
      <c r="EF92" s="471">
        <f t="shared" si="147"/>
        <v>4.5600000000000005</v>
      </c>
      <c r="EG92" s="472">
        <f t="shared" si="191"/>
        <v>0</v>
      </c>
      <c r="EH92" s="473">
        <f>SUM(EE$76:EE92)/SUM(EF$76:EF92)</f>
        <v>0.54541352898588802</v>
      </c>
      <c r="EI92" s="474"/>
      <c r="EJ92" s="166">
        <f t="shared" si="148"/>
        <v>-6.1800000000000068</v>
      </c>
      <c r="EK92" s="475">
        <f t="shared" si="149"/>
        <v>225.82</v>
      </c>
      <c r="EL92" s="476">
        <f t="shared" si="150"/>
        <v>109.5</v>
      </c>
      <c r="EM92" s="477">
        <f t="shared" si="192"/>
        <v>-5.6438356164383627E-2</v>
      </c>
      <c r="EN92" s="478">
        <f>SUM(EK$7:EK92)/SUM(EL$7:EL92)</f>
        <v>1.0816569514199685</v>
      </c>
      <c r="EO92" s="479"/>
    </row>
    <row r="93" spans="1:145" ht="16.5" thickTop="1" thickBot="1" x14ac:dyDescent="0.3">
      <c r="A93" s="808">
        <v>45614</v>
      </c>
      <c r="B93" s="421"/>
      <c r="C93" s="422"/>
      <c r="D93" s="423">
        <f t="shared" si="152"/>
        <v>39550</v>
      </c>
      <c r="E93" s="424">
        <f t="shared" si="165"/>
        <v>0</v>
      </c>
      <c r="F93" s="424"/>
      <c r="G93" s="425">
        <f t="shared" si="166"/>
        <v>0</v>
      </c>
      <c r="H93" s="421"/>
      <c r="I93" s="426">
        <v>0</v>
      </c>
      <c r="J93" s="426">
        <v>0</v>
      </c>
      <c r="K93" s="427">
        <f t="shared" si="167"/>
        <v>0</v>
      </c>
      <c r="L93" s="428" t="e">
        <f t="shared" si="168"/>
        <v>#REF!</v>
      </c>
      <c r="M93" s="428">
        <v>0</v>
      </c>
      <c r="N93" s="427">
        <v>0</v>
      </c>
      <c r="O93" s="427">
        <v>0</v>
      </c>
      <c r="P93" s="429">
        <v>48</v>
      </c>
      <c r="Q93" s="429">
        <v>46</v>
      </c>
      <c r="R93" s="430">
        <f t="shared" si="169"/>
        <v>2</v>
      </c>
      <c r="S93" s="1151">
        <f t="shared" si="170"/>
        <v>587</v>
      </c>
      <c r="T93" s="431">
        <v>0</v>
      </c>
      <c r="U93" s="430">
        <v>0</v>
      </c>
      <c r="V93" s="432"/>
      <c r="W93" s="427">
        <v>46</v>
      </c>
      <c r="X93" s="424">
        <v>40</v>
      </c>
      <c r="Y93" s="427">
        <f t="shared" si="171"/>
        <v>6</v>
      </c>
      <c r="Z93" s="433">
        <f t="shared" si="172"/>
        <v>106</v>
      </c>
      <c r="AA93" s="434">
        <v>0</v>
      </c>
      <c r="AB93" s="435">
        <v>0</v>
      </c>
      <c r="AC93" s="436">
        <v>40</v>
      </c>
      <c r="AD93" s="436">
        <v>40</v>
      </c>
      <c r="AE93" s="427">
        <f t="shared" si="173"/>
        <v>0</v>
      </c>
      <c r="AF93" s="433">
        <f t="shared" si="157"/>
        <v>35</v>
      </c>
      <c r="AG93" s="739">
        <v>0</v>
      </c>
      <c r="AH93" s="435">
        <v>0</v>
      </c>
      <c r="AI93" s="435">
        <v>0</v>
      </c>
      <c r="AJ93" s="435">
        <v>0</v>
      </c>
      <c r="AK93" s="581" t="str">
        <f t="shared" si="136"/>
        <v xml:space="preserve"> </v>
      </c>
      <c r="AL93" s="435">
        <f t="shared" si="158"/>
        <v>17</v>
      </c>
      <c r="AM93" s="435"/>
      <c r="AN93" s="435"/>
      <c r="AO93" s="435">
        <v>0</v>
      </c>
      <c r="AP93" s="435"/>
      <c r="AQ93" s="437">
        <v>4.5</v>
      </c>
      <c r="AR93" s="438">
        <v>230</v>
      </c>
      <c r="AS93" s="417">
        <v>4.333333333333333</v>
      </c>
      <c r="AT93" s="439">
        <v>215</v>
      </c>
      <c r="AU93" s="499">
        <f t="shared" si="174"/>
        <v>445</v>
      </c>
      <c r="AV93" s="500">
        <f t="shared" si="175"/>
        <v>5</v>
      </c>
      <c r="AW93" s="440"/>
      <c r="AX93" s="440"/>
      <c r="AY93" s="441">
        <v>1625</v>
      </c>
      <c r="AZ93" s="442">
        <v>0</v>
      </c>
      <c r="BA93" s="443">
        <v>222</v>
      </c>
      <c r="BB93" s="443">
        <v>187</v>
      </c>
      <c r="BC93" s="444"/>
      <c r="BD93" s="445">
        <v>63869</v>
      </c>
      <c r="BE93" s="446">
        <f t="shared" si="176"/>
        <v>0</v>
      </c>
      <c r="BF93" s="446"/>
      <c r="BG93" s="447">
        <v>0.96</v>
      </c>
      <c r="BH93" s="448">
        <f t="shared" si="177"/>
        <v>0</v>
      </c>
      <c r="BI93" s="448">
        <f t="shared" si="178"/>
        <v>0</v>
      </c>
      <c r="BJ93" s="449"/>
      <c r="BK93" s="450">
        <v>75</v>
      </c>
      <c r="BL93" s="450">
        <v>10</v>
      </c>
      <c r="BM93" s="451"/>
      <c r="BN93" s="452">
        <v>0</v>
      </c>
      <c r="BO93" s="453">
        <f t="shared" si="52"/>
        <v>0.8</v>
      </c>
      <c r="BP93" s="454">
        <f t="shared" si="179"/>
        <v>0</v>
      </c>
      <c r="BQ93" s="454">
        <f t="shared" si="180"/>
        <v>0</v>
      </c>
      <c r="BR93" s="455"/>
      <c r="BS93" s="451">
        <v>0</v>
      </c>
      <c r="BT93" s="451">
        <v>45</v>
      </c>
      <c r="BU93" s="491"/>
      <c r="BV93" s="492"/>
      <c r="BW93" s="417">
        <v>0</v>
      </c>
      <c r="BX93" s="417"/>
      <c r="BY93" s="417"/>
      <c r="BZ93" s="417"/>
      <c r="CA93" s="456">
        <f t="shared" si="181"/>
        <v>0</v>
      </c>
      <c r="CB93" s="456">
        <f t="shared" si="182"/>
        <v>0</v>
      </c>
      <c r="CC93" s="416">
        <f t="shared" si="57"/>
        <v>0.43</v>
      </c>
      <c r="CD93" s="457">
        <f t="shared" si="183"/>
        <v>0</v>
      </c>
      <c r="CE93" s="419">
        <f t="shared" si="193"/>
        <v>0</v>
      </c>
      <c r="CF93" s="420">
        <f t="shared" si="184"/>
        <v>0</v>
      </c>
      <c r="CG93" s="1755"/>
      <c r="CH93" s="420"/>
      <c r="CI93" s="420"/>
      <c r="CJ93" s="420">
        <v>0</v>
      </c>
      <c r="CK93" s="491">
        <v>65</v>
      </c>
      <c r="CL93" s="559">
        <v>35</v>
      </c>
      <c r="CM93" s="1123">
        <v>117</v>
      </c>
      <c r="CN93" s="384" t="s">
        <v>190</v>
      </c>
      <c r="CO93" s="384"/>
      <c r="CP93" s="384">
        <v>8279.5</v>
      </c>
      <c r="CQ93" s="384">
        <f t="shared" si="134"/>
        <v>20.600000000000364</v>
      </c>
      <c r="CR93" s="1140">
        <v>6</v>
      </c>
      <c r="CS93" s="1122">
        <f t="shared" si="161"/>
        <v>4.845132743362754</v>
      </c>
      <c r="CT93" s="1141">
        <f t="shared" si="145"/>
        <v>0.8075221238937923</v>
      </c>
      <c r="CU93" s="945">
        <f t="shared" si="162"/>
        <v>99.809734513274492</v>
      </c>
      <c r="CV93" s="481">
        <f t="shared" si="59"/>
        <v>1</v>
      </c>
      <c r="CW93" s="483">
        <f t="shared" si="185"/>
        <v>0</v>
      </c>
      <c r="CX93" s="485">
        <f t="shared" si="186"/>
        <v>99.809734513274492</v>
      </c>
      <c r="CY93" s="486"/>
      <c r="CZ93" s="496">
        <v>82</v>
      </c>
      <c r="DA93" s="496">
        <v>15</v>
      </c>
      <c r="DB93" s="496">
        <v>28</v>
      </c>
      <c r="DC93" s="618">
        <f>[1]Sheet1!K49</f>
        <v>17.190265486725508</v>
      </c>
      <c r="DD93" s="1827"/>
      <c r="DE93" s="1827"/>
      <c r="DF93" s="1827"/>
      <c r="DG93" s="461">
        <f t="shared" si="62"/>
        <v>0.43</v>
      </c>
      <c r="DH93" s="480">
        <f t="shared" si="163"/>
        <v>17.190265486725508</v>
      </c>
      <c r="DI93" s="481">
        <f t="shared" si="63"/>
        <v>0.56999999999999995</v>
      </c>
      <c r="DJ93" s="482"/>
      <c r="DK93" s="482">
        <f t="shared" si="146"/>
        <v>4.2133340707964235</v>
      </c>
      <c r="DL93" s="482">
        <f t="shared" si="187"/>
        <v>9.7984513274335381</v>
      </c>
      <c r="DM93" s="487"/>
      <c r="DN93" s="459">
        <v>70</v>
      </c>
      <c r="DO93" s="459">
        <v>39</v>
      </c>
      <c r="DP93" s="1447">
        <v>170</v>
      </c>
      <c r="DQ93" s="462"/>
      <c r="DR93" s="462"/>
      <c r="DS93" s="463">
        <f t="shared" si="188"/>
        <v>0</v>
      </c>
      <c r="DT93" s="463">
        <f t="shared" si="189"/>
        <v>0</v>
      </c>
      <c r="DU93" s="464">
        <f t="shared" si="190"/>
        <v>0</v>
      </c>
      <c r="DV93" s="564"/>
      <c r="DW93" s="564"/>
      <c r="DX93" s="465">
        <v>4</v>
      </c>
      <c r="DY93" s="466"/>
      <c r="DZ93" s="467">
        <v>4</v>
      </c>
      <c r="EA93" s="468">
        <v>1.5</v>
      </c>
      <c r="EB93" s="469">
        <f t="shared" si="99"/>
        <v>136.32162489000001</v>
      </c>
      <c r="EC93" s="142">
        <f t="shared" si="113"/>
        <v>11.015888880000006</v>
      </c>
      <c r="ED93" s="469">
        <f t="shared" si="114"/>
        <v>0</v>
      </c>
      <c r="EE93" s="488">
        <f t="shared" si="115"/>
        <v>11.015888880000006</v>
      </c>
      <c r="EF93" s="471">
        <f t="shared" si="147"/>
        <v>4.2133340707964235</v>
      </c>
      <c r="EG93" s="472">
        <f t="shared" si="191"/>
        <v>2.6145301309843045</v>
      </c>
      <c r="EH93" s="473">
        <f>SUM(EE$76:EE93)/SUM(EF$76:EF93)</f>
        <v>0.60140749432741802</v>
      </c>
      <c r="EI93" s="474"/>
      <c r="EJ93" s="166">
        <f t="shared" si="148"/>
        <v>192</v>
      </c>
      <c r="EK93" s="475">
        <f t="shared" si="149"/>
        <v>187</v>
      </c>
      <c r="EL93" s="476">
        <f t="shared" si="150"/>
        <v>109.60818584070803</v>
      </c>
      <c r="EM93" s="477">
        <f t="shared" si="192"/>
        <v>1.7516939864238861</v>
      </c>
      <c r="EN93" s="478">
        <f>SUM(EK$7:EK93)/SUM(EL$7:EL93)</f>
        <v>1.0861093113211038</v>
      </c>
      <c r="EO93" s="479"/>
    </row>
    <row r="94" spans="1:145" ht="16.5" thickTop="1" thickBot="1" x14ac:dyDescent="0.3">
      <c r="A94" s="808">
        <v>45615</v>
      </c>
      <c r="B94" s="421"/>
      <c r="C94" s="422"/>
      <c r="D94" s="423">
        <f t="shared" si="152"/>
        <v>39550</v>
      </c>
      <c r="E94" s="424">
        <f t="shared" si="165"/>
        <v>0</v>
      </c>
      <c r="F94" s="424"/>
      <c r="G94" s="425">
        <f t="shared" si="166"/>
        <v>0</v>
      </c>
      <c r="H94" s="421"/>
      <c r="I94" s="426">
        <v>0</v>
      </c>
      <c r="J94" s="426">
        <v>0</v>
      </c>
      <c r="K94" s="427">
        <f t="shared" si="167"/>
        <v>0</v>
      </c>
      <c r="L94" s="428" t="e">
        <f t="shared" si="168"/>
        <v>#REF!</v>
      </c>
      <c r="M94" s="428">
        <v>0</v>
      </c>
      <c r="N94" s="427">
        <v>0</v>
      </c>
      <c r="O94" s="427">
        <v>0</v>
      </c>
      <c r="P94" s="429">
        <v>45</v>
      </c>
      <c r="Q94" s="429">
        <v>43</v>
      </c>
      <c r="R94" s="430">
        <f t="shared" si="169"/>
        <v>2</v>
      </c>
      <c r="S94" s="1151">
        <f t="shared" si="170"/>
        <v>588</v>
      </c>
      <c r="T94" s="431">
        <v>0</v>
      </c>
      <c r="U94" s="430">
        <v>0</v>
      </c>
      <c r="V94" s="432"/>
      <c r="W94" s="427">
        <v>40</v>
      </c>
      <c r="X94" s="424">
        <v>36</v>
      </c>
      <c r="Y94" s="427">
        <f t="shared" si="171"/>
        <v>4</v>
      </c>
      <c r="Z94" s="433">
        <f t="shared" si="172"/>
        <v>107</v>
      </c>
      <c r="AA94" s="434">
        <v>0</v>
      </c>
      <c r="AB94" s="435">
        <v>0</v>
      </c>
      <c r="AC94" s="436">
        <v>36</v>
      </c>
      <c r="AD94" s="436">
        <v>36</v>
      </c>
      <c r="AE94" s="427">
        <f t="shared" si="173"/>
        <v>0</v>
      </c>
      <c r="AF94" s="433">
        <f t="shared" si="157"/>
        <v>36</v>
      </c>
      <c r="AG94" s="739">
        <v>0</v>
      </c>
      <c r="AH94" s="435">
        <v>0</v>
      </c>
      <c r="AI94" s="435">
        <v>0</v>
      </c>
      <c r="AJ94" s="435">
        <v>0</v>
      </c>
      <c r="AK94" s="581" t="str">
        <f t="shared" si="136"/>
        <v xml:space="preserve"> </v>
      </c>
      <c r="AL94" s="435">
        <f t="shared" si="158"/>
        <v>17</v>
      </c>
      <c r="AM94" s="435"/>
      <c r="AN94" s="435"/>
      <c r="AO94" s="435">
        <v>0</v>
      </c>
      <c r="AP94" s="435"/>
      <c r="AQ94" s="437">
        <v>3.8333333333333335</v>
      </c>
      <c r="AR94" s="438">
        <v>191</v>
      </c>
      <c r="AS94" s="417">
        <v>3.5</v>
      </c>
      <c r="AT94" s="439">
        <v>169</v>
      </c>
      <c r="AU94" s="499">
        <f t="shared" si="174"/>
        <v>360</v>
      </c>
      <c r="AV94" s="500">
        <f t="shared" si="175"/>
        <v>-85</v>
      </c>
      <c r="AW94" s="440"/>
      <c r="AX94" s="440"/>
      <c r="AY94" s="441">
        <v>0</v>
      </c>
      <c r="AZ94" s="442">
        <v>0</v>
      </c>
      <c r="BA94" s="443">
        <v>220</v>
      </c>
      <c r="BB94" s="443">
        <v>85</v>
      </c>
      <c r="BC94" s="444"/>
      <c r="BD94" s="445">
        <v>63921</v>
      </c>
      <c r="BE94" s="446">
        <f t="shared" si="176"/>
        <v>52</v>
      </c>
      <c r="BF94" s="446"/>
      <c r="BG94" s="447">
        <v>0.96</v>
      </c>
      <c r="BH94" s="448">
        <f t="shared" si="177"/>
        <v>2.0799999999999983</v>
      </c>
      <c r="BI94" s="448">
        <f t="shared" si="178"/>
        <v>49.92</v>
      </c>
      <c r="BJ94" s="449"/>
      <c r="BK94" s="450">
        <v>95</v>
      </c>
      <c r="BL94" s="450">
        <v>20</v>
      </c>
      <c r="BM94" s="451"/>
      <c r="BN94" s="452">
        <v>0</v>
      </c>
      <c r="BO94" s="453">
        <f t="shared" si="52"/>
        <v>0.8</v>
      </c>
      <c r="BP94" s="454">
        <f t="shared" si="179"/>
        <v>0</v>
      </c>
      <c r="BQ94" s="454">
        <f t="shared" si="180"/>
        <v>0</v>
      </c>
      <c r="BR94" s="455"/>
      <c r="BS94" s="451">
        <v>0</v>
      </c>
      <c r="BT94" s="451">
        <v>0</v>
      </c>
      <c r="BU94" s="491"/>
      <c r="BV94" s="492"/>
      <c r="BW94" s="417">
        <v>14</v>
      </c>
      <c r="BX94" s="417"/>
      <c r="BY94" s="417"/>
      <c r="BZ94" s="417"/>
      <c r="CA94" s="456">
        <f t="shared" si="181"/>
        <v>0</v>
      </c>
      <c r="CB94" s="456">
        <f t="shared" si="182"/>
        <v>14</v>
      </c>
      <c r="CC94" s="416">
        <f t="shared" si="57"/>
        <v>0.43</v>
      </c>
      <c r="CD94" s="457">
        <f t="shared" si="183"/>
        <v>7.98</v>
      </c>
      <c r="CE94" s="419">
        <f t="shared" si="193"/>
        <v>0</v>
      </c>
      <c r="CF94" s="420">
        <f t="shared" si="184"/>
        <v>7.98</v>
      </c>
      <c r="CG94" s="1755"/>
      <c r="CH94" s="420"/>
      <c r="CI94" s="420"/>
      <c r="CJ94" s="420">
        <v>0</v>
      </c>
      <c r="CK94" s="491">
        <v>55</v>
      </c>
      <c r="CL94" s="559">
        <v>25</v>
      </c>
      <c r="CM94" s="1123">
        <v>108</v>
      </c>
      <c r="CN94" s="384">
        <v>1</v>
      </c>
      <c r="CO94" s="384"/>
      <c r="CP94" s="384">
        <v>8302.2999999999993</v>
      </c>
      <c r="CQ94" s="384">
        <f>IF(CP94=0,0,CP94-CP93)</f>
        <v>22.799999999999272</v>
      </c>
      <c r="CR94" s="1140">
        <v>6</v>
      </c>
      <c r="CS94" s="1122">
        <f t="shared" si="161"/>
        <v>4.7368421052633094</v>
      </c>
      <c r="CT94" s="1141">
        <f t="shared" si="145"/>
        <v>0.78947368421055153</v>
      </c>
      <c r="CU94" s="945">
        <f t="shared" si="162"/>
        <v>108</v>
      </c>
      <c r="CV94" s="481">
        <f t="shared" si="59"/>
        <v>1</v>
      </c>
      <c r="CW94" s="483">
        <f t="shared" si="185"/>
        <v>0</v>
      </c>
      <c r="CX94" s="485">
        <f t="shared" si="186"/>
        <v>108</v>
      </c>
      <c r="CY94" s="486"/>
      <c r="CZ94" s="496">
        <v>78</v>
      </c>
      <c r="DA94" s="496">
        <v>18</v>
      </c>
      <c r="DB94" s="496">
        <v>28</v>
      </c>
      <c r="DC94" s="618">
        <f>[1]Sheet1!K50</f>
        <v>0</v>
      </c>
      <c r="DD94" s="1827"/>
      <c r="DE94" s="1827"/>
      <c r="DF94" s="1827"/>
      <c r="DG94" s="461">
        <f t="shared" si="62"/>
        <v>0.43</v>
      </c>
      <c r="DH94" s="480">
        <f t="shared" si="163"/>
        <v>0</v>
      </c>
      <c r="DI94" s="481">
        <f t="shared" si="63"/>
        <v>0.56999999999999995</v>
      </c>
      <c r="DJ94" s="482"/>
      <c r="DK94" s="482">
        <f t="shared" si="146"/>
        <v>0</v>
      </c>
      <c r="DL94" s="482">
        <f t="shared" si="187"/>
        <v>0</v>
      </c>
      <c r="DM94" s="487"/>
      <c r="DN94" s="459">
        <v>60</v>
      </c>
      <c r="DO94" s="459">
        <v>65</v>
      </c>
      <c r="DP94" s="1447">
        <v>165</v>
      </c>
      <c r="DQ94" s="462"/>
      <c r="DR94" s="462"/>
      <c r="DS94" s="463">
        <f t="shared" si="188"/>
        <v>0</v>
      </c>
      <c r="DT94" s="463">
        <f t="shared" si="189"/>
        <v>0</v>
      </c>
      <c r="DU94" s="464">
        <f t="shared" si="190"/>
        <v>0</v>
      </c>
      <c r="DV94" s="564"/>
      <c r="DW94" s="564"/>
      <c r="DX94" s="465">
        <v>2</v>
      </c>
      <c r="DY94" s="466"/>
      <c r="DZ94" s="467">
        <v>5</v>
      </c>
      <c r="EA94" s="468">
        <v>6.5</v>
      </c>
      <c r="EB94" s="469">
        <f t="shared" si="99"/>
        <v>183.13915263000001</v>
      </c>
      <c r="EC94" s="142">
        <f t="shared" si="113"/>
        <v>46.817527740000003</v>
      </c>
      <c r="ED94" s="469">
        <f t="shared" si="114"/>
        <v>0</v>
      </c>
      <c r="EE94" s="488">
        <f t="shared" si="115"/>
        <v>46.817527740000003</v>
      </c>
      <c r="EF94" s="471">
        <f t="shared" si="147"/>
        <v>10.059999999999999</v>
      </c>
      <c r="EG94" s="472">
        <f t="shared" si="191"/>
        <v>4.6538297952286287</v>
      </c>
      <c r="EH94" s="473">
        <f>SUM(EE$76:EE94)/SUM(EF$76:EF94)</f>
        <v>0.84735972384494651</v>
      </c>
      <c r="EI94" s="474"/>
      <c r="EJ94" s="166">
        <f t="shared" si="148"/>
        <v>0</v>
      </c>
      <c r="EK94" s="475">
        <f t="shared" si="149"/>
        <v>85</v>
      </c>
      <c r="EL94" s="476">
        <f t="shared" si="150"/>
        <v>157.92000000000002</v>
      </c>
      <c r="EM94" s="477">
        <f t="shared" si="192"/>
        <v>0</v>
      </c>
      <c r="EN94" s="478">
        <f>SUM(EK$7:EK94)/SUM(EL$7:EL94)</f>
        <v>1.0805382234921965</v>
      </c>
      <c r="EO94" s="479"/>
    </row>
    <row r="95" spans="1:145" ht="16.5" thickTop="1" thickBot="1" x14ac:dyDescent="0.3">
      <c r="A95" s="808">
        <v>45616</v>
      </c>
      <c r="B95" s="421"/>
      <c r="C95" s="422"/>
      <c r="D95" s="423">
        <f t="shared" si="152"/>
        <v>39550</v>
      </c>
      <c r="E95" s="424">
        <f t="shared" si="165"/>
        <v>0</v>
      </c>
      <c r="F95" s="424"/>
      <c r="G95" s="425">
        <f t="shared" si="166"/>
        <v>0</v>
      </c>
      <c r="H95" s="421"/>
      <c r="I95" s="426">
        <v>0</v>
      </c>
      <c r="J95" s="426">
        <v>0</v>
      </c>
      <c r="K95" s="427">
        <f t="shared" si="167"/>
        <v>0</v>
      </c>
      <c r="L95" s="428" t="e">
        <f t="shared" si="168"/>
        <v>#REF!</v>
      </c>
      <c r="M95" s="428">
        <v>0</v>
      </c>
      <c r="N95" s="427">
        <v>0</v>
      </c>
      <c r="O95" s="427">
        <v>0</v>
      </c>
      <c r="P95" s="429">
        <v>45</v>
      </c>
      <c r="Q95" s="429">
        <v>48</v>
      </c>
      <c r="R95" s="430">
        <f t="shared" si="169"/>
        <v>-3</v>
      </c>
      <c r="S95" s="1151">
        <f t="shared" si="170"/>
        <v>589</v>
      </c>
      <c r="T95" s="431">
        <v>0</v>
      </c>
      <c r="U95" s="430">
        <v>0</v>
      </c>
      <c r="V95" s="432"/>
      <c r="W95" s="427">
        <v>45</v>
      </c>
      <c r="X95" s="424">
        <v>39</v>
      </c>
      <c r="Y95" s="427">
        <f t="shared" si="171"/>
        <v>6</v>
      </c>
      <c r="Z95" s="433">
        <f t="shared" si="172"/>
        <v>108</v>
      </c>
      <c r="AA95" s="434">
        <v>0</v>
      </c>
      <c r="AB95" s="435">
        <v>0</v>
      </c>
      <c r="AC95" s="436">
        <v>39</v>
      </c>
      <c r="AD95" s="436">
        <v>39</v>
      </c>
      <c r="AE95" s="427">
        <f t="shared" si="173"/>
        <v>0</v>
      </c>
      <c r="AF95" s="433">
        <f t="shared" si="157"/>
        <v>37</v>
      </c>
      <c r="AG95" s="739">
        <v>0</v>
      </c>
      <c r="AH95" s="435">
        <v>0</v>
      </c>
      <c r="AI95" s="435">
        <v>5</v>
      </c>
      <c r="AJ95" s="435">
        <v>2</v>
      </c>
      <c r="AK95" s="581">
        <f t="shared" si="136"/>
        <v>3</v>
      </c>
      <c r="AL95" s="435">
        <f t="shared" si="158"/>
        <v>18</v>
      </c>
      <c r="AM95" s="435"/>
      <c r="AN95" s="435"/>
      <c r="AO95" s="435">
        <v>0</v>
      </c>
      <c r="AP95" s="435"/>
      <c r="AQ95" s="437">
        <v>4.333333333333333</v>
      </c>
      <c r="AR95" s="438">
        <v>220</v>
      </c>
      <c r="AS95" s="417">
        <v>5.291666666666667</v>
      </c>
      <c r="AT95" s="439">
        <v>266</v>
      </c>
      <c r="AU95" s="499">
        <f t="shared" si="174"/>
        <v>486</v>
      </c>
      <c r="AV95" s="500">
        <f t="shared" si="175"/>
        <v>126</v>
      </c>
      <c r="AW95" s="440"/>
      <c r="AX95" s="440"/>
      <c r="AY95" s="441">
        <v>1520</v>
      </c>
      <c r="AZ95" s="442">
        <v>0</v>
      </c>
      <c r="BA95" s="443">
        <v>199</v>
      </c>
      <c r="BB95" s="443">
        <v>243</v>
      </c>
      <c r="BC95" s="444"/>
      <c r="BD95" s="445">
        <v>63975</v>
      </c>
      <c r="BE95" s="446">
        <f t="shared" si="176"/>
        <v>54</v>
      </c>
      <c r="BF95" s="446"/>
      <c r="BG95" s="447">
        <v>0.96</v>
      </c>
      <c r="BH95" s="448">
        <f t="shared" si="177"/>
        <v>2.1600000000000037</v>
      </c>
      <c r="BI95" s="448">
        <f t="shared" si="178"/>
        <v>51.839999999999996</v>
      </c>
      <c r="BJ95" s="449"/>
      <c r="BK95" s="450">
        <v>90</v>
      </c>
      <c r="BL95" s="450">
        <v>15</v>
      </c>
      <c r="BM95" s="451"/>
      <c r="BN95" s="452">
        <v>0</v>
      </c>
      <c r="BO95" s="453">
        <f t="shared" si="52"/>
        <v>0.8</v>
      </c>
      <c r="BP95" s="454">
        <f t="shared" si="179"/>
        <v>0</v>
      </c>
      <c r="BQ95" s="454">
        <f t="shared" si="180"/>
        <v>0</v>
      </c>
      <c r="BR95" s="455"/>
      <c r="BS95" s="451">
        <v>70</v>
      </c>
      <c r="BT95" s="451">
        <v>30</v>
      </c>
      <c r="BU95" s="491"/>
      <c r="BV95" s="492"/>
      <c r="BW95" s="417">
        <v>11</v>
      </c>
      <c r="BX95" s="417"/>
      <c r="BY95" s="417"/>
      <c r="BZ95" s="417"/>
      <c r="CA95" s="456">
        <f t="shared" si="181"/>
        <v>0</v>
      </c>
      <c r="CB95" s="456">
        <f t="shared" si="182"/>
        <v>11</v>
      </c>
      <c r="CC95" s="416">
        <f t="shared" si="57"/>
        <v>0.43</v>
      </c>
      <c r="CD95" s="457">
        <f t="shared" si="183"/>
        <v>6.2700000000000005</v>
      </c>
      <c r="CE95" s="419">
        <f t="shared" si="193"/>
        <v>0</v>
      </c>
      <c r="CF95" s="420">
        <f t="shared" si="184"/>
        <v>6.2700000000000005</v>
      </c>
      <c r="CG95" s="1755"/>
      <c r="CH95" s="420"/>
      <c r="CI95" s="420"/>
      <c r="CJ95" s="420">
        <v>0</v>
      </c>
      <c r="CK95" s="491">
        <v>75</v>
      </c>
      <c r="CL95" s="559">
        <v>25</v>
      </c>
      <c r="CM95" s="1123">
        <v>136</v>
      </c>
      <c r="CN95" s="384" t="s">
        <v>190</v>
      </c>
      <c r="CO95" s="384"/>
      <c r="CP95" s="384">
        <v>8326.1</v>
      </c>
      <c r="CQ95" s="384">
        <f t="shared" si="134"/>
        <v>23.800000000001091</v>
      </c>
      <c r="CR95" s="1140">
        <v>6</v>
      </c>
      <c r="CS95" s="1122">
        <f t="shared" si="161"/>
        <v>4.7368421052633094</v>
      </c>
      <c r="CT95" s="1141">
        <f t="shared" si="145"/>
        <v>0.78947368421055153</v>
      </c>
      <c r="CU95" s="945">
        <f t="shared" si="162"/>
        <v>112.73684210527193</v>
      </c>
      <c r="CV95" s="481">
        <f t="shared" si="59"/>
        <v>1</v>
      </c>
      <c r="CW95" s="483">
        <f t="shared" si="185"/>
        <v>0</v>
      </c>
      <c r="CX95" s="485">
        <f t="shared" si="186"/>
        <v>112.73684210527193</v>
      </c>
      <c r="CY95" s="486"/>
      <c r="CZ95" s="496">
        <v>65</v>
      </c>
      <c r="DA95" s="496">
        <v>10</v>
      </c>
      <c r="DB95" s="496">
        <v>28</v>
      </c>
      <c r="DC95" s="618">
        <f>[1]Sheet1!K51</f>
        <v>23.263157894728067</v>
      </c>
      <c r="DD95" s="1827"/>
      <c r="DE95" s="1827"/>
      <c r="DF95" s="1827"/>
      <c r="DG95" s="461">
        <f t="shared" si="62"/>
        <v>0.43</v>
      </c>
      <c r="DH95" s="480">
        <f t="shared" si="163"/>
        <v>23.263157894728067</v>
      </c>
      <c r="DI95" s="481">
        <f t="shared" si="63"/>
        <v>0.56999999999999995</v>
      </c>
      <c r="DJ95" s="482"/>
      <c r="DK95" s="482">
        <f t="shared" si="146"/>
        <v>5.7017999999978501</v>
      </c>
      <c r="DL95" s="482">
        <f t="shared" si="187"/>
        <v>13.259999999994998</v>
      </c>
      <c r="DM95" s="487"/>
      <c r="DN95" s="459">
        <v>65</v>
      </c>
      <c r="DO95" s="459">
        <v>40</v>
      </c>
      <c r="DP95" s="1447">
        <v>170</v>
      </c>
      <c r="DQ95" s="462"/>
      <c r="DR95" s="462"/>
      <c r="DS95" s="463">
        <f t="shared" si="188"/>
        <v>0</v>
      </c>
      <c r="DT95" s="463">
        <f t="shared" si="189"/>
        <v>0</v>
      </c>
      <c r="DU95" s="464">
        <f t="shared" si="190"/>
        <v>0</v>
      </c>
      <c r="DV95" s="564"/>
      <c r="DW95" s="564"/>
      <c r="DX95" s="465">
        <v>2</v>
      </c>
      <c r="DY95" s="466"/>
      <c r="DZ95" s="467">
        <v>7</v>
      </c>
      <c r="EA95" s="468">
        <v>0</v>
      </c>
      <c r="EB95" s="469">
        <f t="shared" si="99"/>
        <v>231.33366648000001</v>
      </c>
      <c r="EC95" s="142">
        <f t="shared" si="113"/>
        <v>48.194513849999993</v>
      </c>
      <c r="ED95" s="469">
        <f t="shared" si="114"/>
        <v>0</v>
      </c>
      <c r="EE95" s="488">
        <f t="shared" si="115"/>
        <v>48.194513849999993</v>
      </c>
      <c r="EF95" s="471">
        <f t="shared" si="147"/>
        <v>14.131799999997853</v>
      </c>
      <c r="EG95" s="472">
        <f t="shared" si="191"/>
        <v>3.4103591792982719</v>
      </c>
      <c r="EH95" s="473">
        <f>SUM(EE$76:EE95)/SUM(EF$76:EF95)</f>
        <v>1.048709454575699</v>
      </c>
      <c r="EI95" s="474"/>
      <c r="EJ95" s="166">
        <f t="shared" si="148"/>
        <v>369</v>
      </c>
      <c r="EK95" s="475">
        <f t="shared" si="149"/>
        <v>243</v>
      </c>
      <c r="EL95" s="476">
        <f t="shared" si="150"/>
        <v>177.83684210526692</v>
      </c>
      <c r="EM95" s="477">
        <f t="shared" si="192"/>
        <v>2.0749356299386936</v>
      </c>
      <c r="EN95" s="478">
        <f>SUM(EK$7:EK95)/SUM(EL$7:EL95)</f>
        <v>1.0837748785682104</v>
      </c>
      <c r="EO95" s="479"/>
    </row>
    <row r="96" spans="1:145" ht="16.5" thickTop="1" thickBot="1" x14ac:dyDescent="0.3">
      <c r="A96" s="808">
        <v>45617</v>
      </c>
      <c r="B96" s="421"/>
      <c r="C96" s="422"/>
      <c r="D96" s="423">
        <f t="shared" si="152"/>
        <v>39550</v>
      </c>
      <c r="E96" s="424">
        <f t="shared" si="165"/>
        <v>0</v>
      </c>
      <c r="F96" s="424"/>
      <c r="G96" s="425">
        <f t="shared" si="166"/>
        <v>0</v>
      </c>
      <c r="H96" s="421"/>
      <c r="I96" s="426">
        <v>0</v>
      </c>
      <c r="J96" s="426">
        <v>0</v>
      </c>
      <c r="K96" s="427">
        <f t="shared" si="167"/>
        <v>0</v>
      </c>
      <c r="L96" s="428" t="e">
        <f t="shared" si="168"/>
        <v>#REF!</v>
      </c>
      <c r="M96" s="428">
        <v>0</v>
      </c>
      <c r="N96" s="427">
        <v>0</v>
      </c>
      <c r="O96" s="427">
        <v>0</v>
      </c>
      <c r="P96" s="429">
        <v>48</v>
      </c>
      <c r="Q96" s="429">
        <v>48</v>
      </c>
      <c r="R96" s="430">
        <f t="shared" si="169"/>
        <v>0</v>
      </c>
      <c r="S96" s="1151">
        <f t="shared" si="170"/>
        <v>590</v>
      </c>
      <c r="T96" s="431">
        <v>0</v>
      </c>
      <c r="U96" s="430">
        <v>0</v>
      </c>
      <c r="V96" s="432"/>
      <c r="W96" s="427">
        <v>44</v>
      </c>
      <c r="X96" s="424">
        <v>40</v>
      </c>
      <c r="Y96" s="427">
        <f t="shared" si="171"/>
        <v>4</v>
      </c>
      <c r="Z96" s="433">
        <f t="shared" si="172"/>
        <v>109</v>
      </c>
      <c r="AA96" s="434">
        <v>0</v>
      </c>
      <c r="AB96" s="435">
        <v>0</v>
      </c>
      <c r="AC96" s="436">
        <v>40</v>
      </c>
      <c r="AD96" s="436">
        <v>40</v>
      </c>
      <c r="AE96" s="427">
        <f t="shared" si="173"/>
        <v>0</v>
      </c>
      <c r="AF96" s="433">
        <f t="shared" si="157"/>
        <v>38</v>
      </c>
      <c r="AG96" s="739">
        <v>0</v>
      </c>
      <c r="AH96" s="435">
        <v>0</v>
      </c>
      <c r="AI96" s="435">
        <v>23</v>
      </c>
      <c r="AJ96" s="435">
        <v>0</v>
      </c>
      <c r="AK96" s="581" t="str">
        <f t="shared" si="136"/>
        <v xml:space="preserve"> </v>
      </c>
      <c r="AL96" s="435">
        <f t="shared" si="158"/>
        <v>19</v>
      </c>
      <c r="AM96" s="435"/>
      <c r="AN96" s="435"/>
      <c r="AO96" s="435">
        <v>0</v>
      </c>
      <c r="AP96" s="435"/>
      <c r="AQ96" s="437">
        <v>0</v>
      </c>
      <c r="AR96" s="438">
        <v>0</v>
      </c>
      <c r="AS96" s="417">
        <v>6</v>
      </c>
      <c r="AT96" s="439">
        <v>317</v>
      </c>
      <c r="AU96" s="499">
        <f t="shared" si="174"/>
        <v>317</v>
      </c>
      <c r="AV96" s="500">
        <f t="shared" si="175"/>
        <v>-169</v>
      </c>
      <c r="AW96" s="440"/>
      <c r="AX96" s="440"/>
      <c r="AY96" s="441">
        <v>0</v>
      </c>
      <c r="AZ96" s="442">
        <v>0</v>
      </c>
      <c r="BA96" s="443">
        <v>0</v>
      </c>
      <c r="BB96" s="443">
        <v>0</v>
      </c>
      <c r="BC96" s="444"/>
      <c r="BD96" s="445">
        <v>64029</v>
      </c>
      <c r="BE96" s="446">
        <f t="shared" si="176"/>
        <v>54</v>
      </c>
      <c r="BF96" s="446"/>
      <c r="BG96" s="447">
        <v>0.96</v>
      </c>
      <c r="BH96" s="448">
        <f t="shared" si="177"/>
        <v>2.1600000000000037</v>
      </c>
      <c r="BI96" s="448">
        <f t="shared" si="178"/>
        <v>51.839999999999996</v>
      </c>
      <c r="BJ96" s="449"/>
      <c r="BK96" s="450">
        <v>80</v>
      </c>
      <c r="BL96" s="450">
        <v>18</v>
      </c>
      <c r="BM96" s="451"/>
      <c r="BN96" s="452">
        <v>0</v>
      </c>
      <c r="BO96" s="453">
        <f t="shared" si="52"/>
        <v>0.8</v>
      </c>
      <c r="BP96" s="454">
        <f t="shared" si="179"/>
        <v>0</v>
      </c>
      <c r="BQ96" s="454">
        <f t="shared" si="180"/>
        <v>0</v>
      </c>
      <c r="BR96" s="455"/>
      <c r="BS96" s="451">
        <v>75</v>
      </c>
      <c r="BT96" s="451">
        <v>30</v>
      </c>
      <c r="BU96" s="491"/>
      <c r="BV96" s="492"/>
      <c r="BW96" s="417">
        <v>10.1</v>
      </c>
      <c r="BX96" s="417"/>
      <c r="BY96" s="417"/>
      <c r="BZ96" s="417"/>
      <c r="CA96" s="456">
        <f t="shared" si="181"/>
        <v>0</v>
      </c>
      <c r="CB96" s="456">
        <f t="shared" si="182"/>
        <v>10.1</v>
      </c>
      <c r="CC96" s="416">
        <f t="shared" si="57"/>
        <v>0.43</v>
      </c>
      <c r="CD96" s="457">
        <f t="shared" si="183"/>
        <v>5.7570000000000006</v>
      </c>
      <c r="CE96" s="419">
        <f t="shared" si="193"/>
        <v>0</v>
      </c>
      <c r="CF96" s="420">
        <f t="shared" si="184"/>
        <v>5.7570000000000006</v>
      </c>
      <c r="CG96" s="1755"/>
      <c r="CH96" s="420"/>
      <c r="CI96" s="420"/>
      <c r="CJ96" s="420">
        <v>0</v>
      </c>
      <c r="CK96" s="491">
        <v>75</v>
      </c>
      <c r="CL96" s="559">
        <v>24</v>
      </c>
      <c r="CM96" s="1123">
        <v>120.6</v>
      </c>
      <c r="CN96" s="384" t="s">
        <v>190</v>
      </c>
      <c r="CO96" s="384"/>
      <c r="CP96" s="384">
        <v>8349.7999999999993</v>
      </c>
      <c r="CQ96" s="384">
        <f t="shared" si="134"/>
        <v>23.699999999998909</v>
      </c>
      <c r="CR96" s="1140">
        <v>6</v>
      </c>
      <c r="CS96" s="1122">
        <f t="shared" si="161"/>
        <v>4.7368421052633094</v>
      </c>
      <c r="CT96" s="1141">
        <f t="shared" si="145"/>
        <v>0.78947368421055153</v>
      </c>
      <c r="CU96" s="945">
        <f t="shared" si="162"/>
        <v>112.26315789473526</v>
      </c>
      <c r="CV96" s="481">
        <f t="shared" si="59"/>
        <v>1</v>
      </c>
      <c r="CW96" s="483">
        <f t="shared" si="185"/>
        <v>0</v>
      </c>
      <c r="CX96" s="485">
        <f t="shared" si="186"/>
        <v>112.26315789473526</v>
      </c>
      <c r="CY96" s="486"/>
      <c r="CZ96" s="496">
        <v>81</v>
      </c>
      <c r="DA96" s="496">
        <v>10</v>
      </c>
      <c r="DB96" s="496">
        <v>28</v>
      </c>
      <c r="DC96" s="618">
        <f>[1]Sheet1!K52</f>
        <v>8.3368421052647363</v>
      </c>
      <c r="DD96" s="1827"/>
      <c r="DE96" s="1827"/>
      <c r="DF96" s="1827"/>
      <c r="DG96" s="461">
        <f t="shared" si="62"/>
        <v>0.43</v>
      </c>
      <c r="DH96" s="480">
        <f t="shared" si="163"/>
        <v>8.3368421052647363</v>
      </c>
      <c r="DI96" s="481">
        <f t="shared" si="63"/>
        <v>0.56999999999999995</v>
      </c>
      <c r="DJ96" s="482"/>
      <c r="DK96" s="482">
        <f t="shared" si="146"/>
        <v>2.0433600000003871</v>
      </c>
      <c r="DL96" s="482">
        <f t="shared" si="187"/>
        <v>4.7520000000008995</v>
      </c>
      <c r="DM96" s="487"/>
      <c r="DN96" s="459">
        <v>78</v>
      </c>
      <c r="DO96" s="459">
        <v>28</v>
      </c>
      <c r="DP96" s="1447">
        <v>170</v>
      </c>
      <c r="DQ96" s="462"/>
      <c r="DR96" s="462"/>
      <c r="DS96" s="463">
        <f t="shared" si="188"/>
        <v>0</v>
      </c>
      <c r="DT96" s="463">
        <f t="shared" si="189"/>
        <v>0</v>
      </c>
      <c r="DU96" s="464">
        <f t="shared" si="190"/>
        <v>0</v>
      </c>
      <c r="DV96" s="564"/>
      <c r="DW96" s="564"/>
      <c r="DX96" s="465">
        <v>5</v>
      </c>
      <c r="DY96" s="466"/>
      <c r="DZ96" s="467">
        <v>6</v>
      </c>
      <c r="EA96" s="468">
        <v>11.5</v>
      </c>
      <c r="EB96" s="469">
        <f t="shared" si="99"/>
        <v>229.95668037000002</v>
      </c>
      <c r="EC96" s="142">
        <v>-1</v>
      </c>
      <c r="ED96" s="469">
        <v>0</v>
      </c>
      <c r="EE96" s="488">
        <f t="shared" si="115"/>
        <v>-1</v>
      </c>
      <c r="EF96" s="471">
        <f t="shared" si="147"/>
        <v>9.9603600000003922</v>
      </c>
      <c r="EG96" s="472">
        <f t="shared" si="191"/>
        <v>-0.10039797758313561</v>
      </c>
      <c r="EH96" s="473">
        <f>SUM(EE$76:EE96)/SUM(EF$76:EF96)</f>
        <v>0.98842078655133181</v>
      </c>
      <c r="EI96" s="474"/>
      <c r="EJ96" s="166">
        <f t="shared" si="148"/>
        <v>-169</v>
      </c>
      <c r="EK96" s="475">
        <f t="shared" si="149"/>
        <v>0</v>
      </c>
      <c r="EL96" s="476">
        <f t="shared" si="150"/>
        <v>168.85515789473615</v>
      </c>
      <c r="EM96" s="477">
        <f t="shared" si="192"/>
        <v>-1.0008577890487309</v>
      </c>
      <c r="EN96" s="478">
        <f>SUM(EK$7:EK96)/SUM(EL$7:EL96)</f>
        <v>1.0722484067121443</v>
      </c>
      <c r="EO96" s="801">
        <f>EL96+EL95+EL94</f>
        <v>504.61200000000309</v>
      </c>
    </row>
    <row r="97" spans="1:145" ht="16.5" thickTop="1" thickBot="1" x14ac:dyDescent="0.3">
      <c r="A97" s="808">
        <v>45618</v>
      </c>
      <c r="B97" s="421"/>
      <c r="C97" s="422"/>
      <c r="D97" s="423">
        <f t="shared" si="152"/>
        <v>39550</v>
      </c>
      <c r="E97" s="424">
        <f t="shared" si="165"/>
        <v>0</v>
      </c>
      <c r="F97" s="424"/>
      <c r="G97" s="425">
        <f t="shared" si="166"/>
        <v>0</v>
      </c>
      <c r="H97" s="421"/>
      <c r="I97" s="426">
        <v>0</v>
      </c>
      <c r="J97" s="426">
        <v>0</v>
      </c>
      <c r="K97" s="427">
        <f t="shared" si="167"/>
        <v>0</v>
      </c>
      <c r="L97" s="428" t="e">
        <f t="shared" si="168"/>
        <v>#REF!</v>
      </c>
      <c r="M97" s="428">
        <v>0</v>
      </c>
      <c r="N97" s="427">
        <v>0</v>
      </c>
      <c r="O97" s="427">
        <v>0</v>
      </c>
      <c r="P97" s="429">
        <v>48</v>
      </c>
      <c r="Q97" s="429">
        <v>44</v>
      </c>
      <c r="R97" s="430">
        <f t="shared" si="169"/>
        <v>4</v>
      </c>
      <c r="S97" s="1151">
        <f t="shared" si="170"/>
        <v>591</v>
      </c>
      <c r="T97" s="431">
        <v>0</v>
      </c>
      <c r="U97" s="430">
        <v>0</v>
      </c>
      <c r="V97" s="432"/>
      <c r="W97" s="427">
        <v>42</v>
      </c>
      <c r="X97" s="424">
        <v>36</v>
      </c>
      <c r="Y97" s="427">
        <f t="shared" si="171"/>
        <v>6</v>
      </c>
      <c r="Z97" s="433">
        <f t="shared" si="172"/>
        <v>110</v>
      </c>
      <c r="AA97" s="434">
        <v>0</v>
      </c>
      <c r="AB97" s="435">
        <v>0</v>
      </c>
      <c r="AC97" s="436">
        <v>38</v>
      </c>
      <c r="AD97" s="436">
        <v>37</v>
      </c>
      <c r="AE97" s="427">
        <f t="shared" si="173"/>
        <v>1</v>
      </c>
      <c r="AF97" s="433">
        <f t="shared" si="157"/>
        <v>39</v>
      </c>
      <c r="AG97" s="739">
        <v>0</v>
      </c>
      <c r="AH97" s="435">
        <v>0</v>
      </c>
      <c r="AI97" s="435">
        <v>0</v>
      </c>
      <c r="AJ97" s="435">
        <v>0</v>
      </c>
      <c r="AK97" s="581" t="str">
        <f t="shared" si="136"/>
        <v xml:space="preserve"> </v>
      </c>
      <c r="AL97" s="435">
        <f t="shared" si="158"/>
        <v>19</v>
      </c>
      <c r="AM97" s="435"/>
      <c r="AN97" s="435"/>
      <c r="AO97" s="435">
        <v>0</v>
      </c>
      <c r="AP97" s="435"/>
      <c r="AQ97" s="437">
        <v>3.5</v>
      </c>
      <c r="AR97" s="438">
        <v>172</v>
      </c>
      <c r="AS97" s="417">
        <v>4.583333333333333</v>
      </c>
      <c r="AT97" s="439">
        <v>229</v>
      </c>
      <c r="AU97" s="499">
        <f t="shared" si="174"/>
        <v>401</v>
      </c>
      <c r="AV97" s="500">
        <f t="shared" si="175"/>
        <v>84</v>
      </c>
      <c r="AW97" s="440"/>
      <c r="AX97" s="440"/>
      <c r="AY97" s="441">
        <v>1650</v>
      </c>
      <c r="AZ97" s="442">
        <v>0</v>
      </c>
      <c r="BA97" s="443">
        <v>222</v>
      </c>
      <c r="BB97" s="443">
        <v>190</v>
      </c>
      <c r="BC97" s="444"/>
      <c r="BD97" s="445">
        <v>64083</v>
      </c>
      <c r="BE97" s="446">
        <f t="shared" si="176"/>
        <v>54</v>
      </c>
      <c r="BF97" s="446"/>
      <c r="BG97" s="447">
        <v>0.96</v>
      </c>
      <c r="BH97" s="448">
        <f t="shared" si="177"/>
        <v>2.1600000000000037</v>
      </c>
      <c r="BI97" s="448">
        <f t="shared" si="178"/>
        <v>51.839999999999996</v>
      </c>
      <c r="BJ97" s="449"/>
      <c r="BK97" s="450">
        <v>94</v>
      </c>
      <c r="BL97" s="450">
        <v>20</v>
      </c>
      <c r="BM97" s="451"/>
      <c r="BN97" s="452">
        <v>0</v>
      </c>
      <c r="BO97" s="453">
        <f t="shared" si="52"/>
        <v>0.8</v>
      </c>
      <c r="BP97" s="454">
        <f t="shared" si="179"/>
        <v>0</v>
      </c>
      <c r="BQ97" s="454">
        <f t="shared" si="180"/>
        <v>0</v>
      </c>
      <c r="BR97" s="455"/>
      <c r="BS97" s="451">
        <v>0</v>
      </c>
      <c r="BT97" s="451">
        <v>0</v>
      </c>
      <c r="BU97" s="491"/>
      <c r="BV97" s="492"/>
      <c r="BW97" s="417">
        <v>9.3000000000000007</v>
      </c>
      <c r="BX97" s="417"/>
      <c r="BY97" s="417"/>
      <c r="BZ97" s="417"/>
      <c r="CA97" s="456">
        <f t="shared" si="181"/>
        <v>0</v>
      </c>
      <c r="CB97" s="456">
        <f t="shared" si="182"/>
        <v>9.3000000000000007</v>
      </c>
      <c r="CC97" s="416">
        <f t="shared" si="57"/>
        <v>0.43</v>
      </c>
      <c r="CD97" s="457">
        <f t="shared" si="183"/>
        <v>5.301000000000001</v>
      </c>
      <c r="CE97" s="419">
        <f t="shared" si="193"/>
        <v>0</v>
      </c>
      <c r="CF97" s="420">
        <f t="shared" si="184"/>
        <v>5.301000000000001</v>
      </c>
      <c r="CG97" s="1755"/>
      <c r="CH97" s="420"/>
      <c r="CI97" s="420"/>
      <c r="CJ97" s="420">
        <v>0</v>
      </c>
      <c r="CK97" s="491">
        <v>78</v>
      </c>
      <c r="CL97" s="559">
        <v>23</v>
      </c>
      <c r="CM97" s="1123">
        <v>22.5</v>
      </c>
      <c r="CN97" s="384" t="s">
        <v>190</v>
      </c>
      <c r="CO97" s="384"/>
      <c r="CP97" s="384">
        <v>8352.2999999999993</v>
      </c>
      <c r="CQ97" s="384">
        <f t="shared" si="134"/>
        <v>2.5</v>
      </c>
      <c r="CR97" s="1140">
        <v>6</v>
      </c>
      <c r="CS97" s="1122">
        <f t="shared" si="161"/>
        <v>4.7368421052633094</v>
      </c>
      <c r="CT97" s="1141">
        <f t="shared" si="145"/>
        <v>0.78947368421055153</v>
      </c>
      <c r="CU97" s="945">
        <f t="shared" si="162"/>
        <v>11.842105263158274</v>
      </c>
      <c r="CV97" s="481">
        <f t="shared" si="59"/>
        <v>1</v>
      </c>
      <c r="CW97" s="483">
        <f t="shared" si="185"/>
        <v>0</v>
      </c>
      <c r="CX97" s="485">
        <f t="shared" si="186"/>
        <v>11.842105263158274</v>
      </c>
      <c r="CY97" s="486"/>
      <c r="CZ97" s="496">
        <v>62</v>
      </c>
      <c r="DA97" s="496">
        <v>16</v>
      </c>
      <c r="DB97" s="496">
        <v>0</v>
      </c>
      <c r="DC97" s="618">
        <f>[1]Sheet1!K53</f>
        <v>10.657894736841726</v>
      </c>
      <c r="DD97" s="1827"/>
      <c r="DE97" s="1827"/>
      <c r="DF97" s="1827"/>
      <c r="DG97" s="461">
        <f t="shared" si="62"/>
        <v>0.43</v>
      </c>
      <c r="DH97" s="480">
        <f t="shared" si="163"/>
        <v>10.657894736841726</v>
      </c>
      <c r="DI97" s="481">
        <f t="shared" si="63"/>
        <v>0.56999999999999995</v>
      </c>
      <c r="DJ97" s="482"/>
      <c r="DK97" s="482">
        <f t="shared" si="146"/>
        <v>2.6122499999999076</v>
      </c>
      <c r="DL97" s="482">
        <f t="shared" si="187"/>
        <v>6.0749999999997835</v>
      </c>
      <c r="DM97" s="487"/>
      <c r="DN97" s="459">
        <v>58</v>
      </c>
      <c r="DO97" s="459">
        <v>26</v>
      </c>
      <c r="DP97" s="1447">
        <v>170</v>
      </c>
      <c r="DQ97" s="462"/>
      <c r="DR97" s="462"/>
      <c r="DS97" s="463">
        <f t="shared" si="188"/>
        <v>0</v>
      </c>
      <c r="DT97" s="463">
        <f t="shared" si="189"/>
        <v>0</v>
      </c>
      <c r="DU97" s="464">
        <f t="shared" si="190"/>
        <v>0</v>
      </c>
      <c r="DV97" s="564"/>
      <c r="DW97" s="564"/>
      <c r="DX97" s="465">
        <v>3</v>
      </c>
      <c r="DY97" s="466"/>
      <c r="DZ97" s="467">
        <v>6</v>
      </c>
      <c r="EA97" s="468">
        <v>10.5</v>
      </c>
      <c r="EB97" s="469">
        <f t="shared" si="99"/>
        <v>227.20270815000001</v>
      </c>
      <c r="EC97" s="142">
        <v>-3</v>
      </c>
      <c r="ED97" s="469">
        <v>0</v>
      </c>
      <c r="EE97" s="488">
        <f t="shared" si="115"/>
        <v>-3</v>
      </c>
      <c r="EF97" s="471">
        <f t="shared" si="147"/>
        <v>10.073249999999913</v>
      </c>
      <c r="EG97" s="472">
        <f t="shared" si="191"/>
        <v>-0.29781847963666402</v>
      </c>
      <c r="EH97" s="473">
        <f>SUM(EE$76:EE97)/SUM(EF$76:EF97)</f>
        <v>0.9236113629373619</v>
      </c>
      <c r="EI97" s="474"/>
      <c r="EJ97" s="166">
        <f t="shared" si="148"/>
        <v>274</v>
      </c>
      <c r="EK97" s="475">
        <f t="shared" si="149"/>
        <v>190</v>
      </c>
      <c r="EL97" s="476">
        <f t="shared" si="150"/>
        <v>69.757105263158053</v>
      </c>
      <c r="EM97" s="477">
        <f t="shared" si="192"/>
        <v>3.9279152849926535</v>
      </c>
      <c r="EN97" s="478">
        <f>SUM(EK$7:EK97)/SUM(EL$7:EL97)</f>
        <v>1.0794728268504388</v>
      </c>
      <c r="EO97" s="507">
        <f>EO96/3</f>
        <v>168.20400000000103</v>
      </c>
    </row>
    <row r="98" spans="1:145" ht="16.5" thickTop="1" thickBot="1" x14ac:dyDescent="0.3">
      <c r="A98" s="808">
        <v>45619</v>
      </c>
      <c r="B98" s="421"/>
      <c r="C98" s="669"/>
      <c r="D98" s="671">
        <f t="shared" si="152"/>
        <v>39550</v>
      </c>
      <c r="E98" s="424">
        <f t="shared" si="165"/>
        <v>0</v>
      </c>
      <c r="F98" s="424"/>
      <c r="G98" s="425">
        <f t="shared" si="166"/>
        <v>0</v>
      </c>
      <c r="H98" s="421"/>
      <c r="I98" s="426">
        <v>0</v>
      </c>
      <c r="J98" s="426">
        <v>0</v>
      </c>
      <c r="K98" s="427">
        <f t="shared" si="167"/>
        <v>0</v>
      </c>
      <c r="L98" s="428" t="e">
        <f t="shared" si="168"/>
        <v>#REF!</v>
      </c>
      <c r="M98" s="428">
        <v>0</v>
      </c>
      <c r="N98" s="427">
        <v>0</v>
      </c>
      <c r="O98" s="427">
        <v>0</v>
      </c>
      <c r="P98" s="429">
        <v>0</v>
      </c>
      <c r="Q98" s="429">
        <v>0</v>
      </c>
      <c r="R98" s="430">
        <f t="shared" si="169"/>
        <v>0</v>
      </c>
      <c r="S98" s="1151">
        <f t="shared" si="170"/>
        <v>591</v>
      </c>
      <c r="T98" s="431">
        <v>0</v>
      </c>
      <c r="U98" s="430">
        <v>0</v>
      </c>
      <c r="V98" s="432"/>
      <c r="W98" s="427">
        <v>0</v>
      </c>
      <c r="X98" s="424">
        <v>0</v>
      </c>
      <c r="Y98" s="427" t="str">
        <f t="shared" si="171"/>
        <v xml:space="preserve"> </v>
      </c>
      <c r="Z98" s="433">
        <f t="shared" si="172"/>
        <v>110</v>
      </c>
      <c r="AA98" s="434">
        <v>0</v>
      </c>
      <c r="AB98" s="435">
        <v>0</v>
      </c>
      <c r="AC98" s="436">
        <v>0</v>
      </c>
      <c r="AD98" s="436">
        <v>0</v>
      </c>
      <c r="AE98" s="427" t="str">
        <f t="shared" si="173"/>
        <v xml:space="preserve"> </v>
      </c>
      <c r="AF98" s="433">
        <f t="shared" si="157"/>
        <v>39</v>
      </c>
      <c r="AG98" s="739">
        <v>0</v>
      </c>
      <c r="AH98" s="435">
        <v>0</v>
      </c>
      <c r="AI98" s="435">
        <v>2</v>
      </c>
      <c r="AJ98" s="435">
        <v>1</v>
      </c>
      <c r="AK98" s="581">
        <f t="shared" si="136"/>
        <v>1</v>
      </c>
      <c r="AL98" s="435">
        <f t="shared" si="158"/>
        <v>20</v>
      </c>
      <c r="AM98" s="435"/>
      <c r="AN98" s="435"/>
      <c r="AO98" s="435">
        <v>0</v>
      </c>
      <c r="AP98" s="435"/>
      <c r="AQ98" s="437">
        <v>3.6666666666666665</v>
      </c>
      <c r="AR98" s="438">
        <v>182</v>
      </c>
      <c r="AS98" s="417">
        <v>4.75</v>
      </c>
      <c r="AT98" s="439">
        <v>238</v>
      </c>
      <c r="AU98" s="499">
        <f t="shared" si="174"/>
        <v>420</v>
      </c>
      <c r="AV98" s="500">
        <f t="shared" si="175"/>
        <v>19</v>
      </c>
      <c r="AW98" s="440"/>
      <c r="AX98" s="440"/>
      <c r="AY98" s="441">
        <v>0</v>
      </c>
      <c r="AZ98" s="442">
        <v>0</v>
      </c>
      <c r="BA98" s="443">
        <v>0</v>
      </c>
      <c r="BB98" s="443">
        <v>0</v>
      </c>
      <c r="BC98" s="444"/>
      <c r="BD98" s="445">
        <v>64144</v>
      </c>
      <c r="BE98" s="446">
        <f t="shared" si="176"/>
        <v>61</v>
      </c>
      <c r="BF98" s="446"/>
      <c r="BG98" s="447">
        <v>0.96</v>
      </c>
      <c r="BH98" s="448">
        <f t="shared" si="177"/>
        <v>2.4400000000000048</v>
      </c>
      <c r="BI98" s="448">
        <f t="shared" si="178"/>
        <v>58.559999999999995</v>
      </c>
      <c r="BJ98" s="449"/>
      <c r="BK98" s="450">
        <v>95</v>
      </c>
      <c r="BL98" s="450">
        <v>20</v>
      </c>
      <c r="BM98" s="451"/>
      <c r="BN98" s="452">
        <v>0</v>
      </c>
      <c r="BO98" s="453">
        <f t="shared" si="52"/>
        <v>0.8</v>
      </c>
      <c r="BP98" s="454">
        <f t="shared" si="179"/>
        <v>0</v>
      </c>
      <c r="BQ98" s="454">
        <f t="shared" si="180"/>
        <v>0</v>
      </c>
      <c r="BR98" s="455"/>
      <c r="BS98" s="451">
        <v>0</v>
      </c>
      <c r="BT98" s="451">
        <v>0</v>
      </c>
      <c r="BU98" s="491"/>
      <c r="BV98" s="492"/>
      <c r="BW98" s="417">
        <v>10.199999999999999</v>
      </c>
      <c r="BX98" s="417"/>
      <c r="BY98" s="417"/>
      <c r="BZ98" s="417"/>
      <c r="CA98" s="456">
        <f t="shared" si="181"/>
        <v>0</v>
      </c>
      <c r="CB98" s="456">
        <f t="shared" si="182"/>
        <v>10.199999999999999</v>
      </c>
      <c r="CC98" s="416">
        <f t="shared" si="57"/>
        <v>0.43</v>
      </c>
      <c r="CD98" s="457">
        <f t="shared" si="183"/>
        <v>5.8140000000000001</v>
      </c>
      <c r="CE98" s="419">
        <f t="shared" si="193"/>
        <v>0</v>
      </c>
      <c r="CF98" s="420">
        <f t="shared" si="184"/>
        <v>5.8140000000000001</v>
      </c>
      <c r="CG98" s="1755"/>
      <c r="CH98" s="420"/>
      <c r="CI98" s="420"/>
      <c r="CJ98" s="420">
        <v>0</v>
      </c>
      <c r="CK98" s="491">
        <v>80</v>
      </c>
      <c r="CL98" s="559">
        <v>35</v>
      </c>
      <c r="CM98" s="1123">
        <v>0</v>
      </c>
      <c r="CN98" s="384">
        <v>2</v>
      </c>
      <c r="CO98" s="384"/>
      <c r="CP98" s="384">
        <v>8352.2999999999993</v>
      </c>
      <c r="CQ98" s="384">
        <f t="shared" si="134"/>
        <v>0</v>
      </c>
      <c r="CR98" s="1140"/>
      <c r="CS98" s="1122"/>
      <c r="CT98" s="1141">
        <f t="shared" si="145"/>
        <v>0</v>
      </c>
      <c r="CU98" s="945">
        <f t="shared" si="162"/>
        <v>0</v>
      </c>
      <c r="CV98" s="481">
        <f t="shared" si="59"/>
        <v>1</v>
      </c>
      <c r="CW98" s="483">
        <f t="shared" si="185"/>
        <v>0</v>
      </c>
      <c r="CX98" s="485">
        <f t="shared" si="186"/>
        <v>0</v>
      </c>
      <c r="CY98" s="486"/>
      <c r="CZ98" s="496">
        <v>2</v>
      </c>
      <c r="DA98" s="496">
        <v>19</v>
      </c>
      <c r="DB98" s="496">
        <v>0</v>
      </c>
      <c r="DC98" s="618">
        <f>[1]Sheet1!K54</f>
        <v>0</v>
      </c>
      <c r="DD98" s="1827"/>
      <c r="DE98" s="1827"/>
      <c r="DF98" s="1827"/>
      <c r="DG98" s="461">
        <f t="shared" si="62"/>
        <v>0.43</v>
      </c>
      <c r="DH98" s="480">
        <f t="shared" si="163"/>
        <v>0</v>
      </c>
      <c r="DI98" s="481">
        <f t="shared" si="63"/>
        <v>0.56999999999999995</v>
      </c>
      <c r="DJ98" s="482"/>
      <c r="DK98" s="482">
        <f t="shared" si="146"/>
        <v>0</v>
      </c>
      <c r="DL98" s="482">
        <f t="shared" si="187"/>
        <v>0</v>
      </c>
      <c r="DM98" s="487"/>
      <c r="DN98" s="459">
        <v>50</v>
      </c>
      <c r="DO98" s="459">
        <v>53</v>
      </c>
      <c r="DP98" s="1447">
        <v>0</v>
      </c>
      <c r="DQ98" s="462"/>
      <c r="DR98" s="462"/>
      <c r="DS98" s="463">
        <f t="shared" si="188"/>
        <v>0</v>
      </c>
      <c r="DT98" s="463">
        <f t="shared" si="189"/>
        <v>0</v>
      </c>
      <c r="DU98" s="464">
        <f t="shared" si="190"/>
        <v>0</v>
      </c>
      <c r="DV98" s="564"/>
      <c r="DW98" s="564"/>
      <c r="DX98" s="465">
        <v>3</v>
      </c>
      <c r="DY98" s="466"/>
      <c r="DZ98" s="467">
        <v>1</v>
      </c>
      <c r="EA98" s="468">
        <v>11</v>
      </c>
      <c r="EB98" s="469">
        <f t="shared" si="99"/>
        <v>63.341361060000004</v>
      </c>
      <c r="EC98" s="142">
        <f t="shared" si="113"/>
        <v>0</v>
      </c>
      <c r="ED98" s="469">
        <f t="shared" si="114"/>
        <v>-163.86134709000001</v>
      </c>
      <c r="EE98" s="488">
        <f t="shared" si="115"/>
        <v>0</v>
      </c>
      <c r="EF98" s="471">
        <f t="shared" si="147"/>
        <v>8.2540000000000049</v>
      </c>
      <c r="EG98" s="472">
        <f t="shared" si="191"/>
        <v>0</v>
      </c>
      <c r="EH98" s="473">
        <f>SUM(EE$76:EE98)/SUM(EF$76:EF98)</f>
        <v>0.88699036702318235</v>
      </c>
      <c r="EI98" s="474"/>
      <c r="EJ98" s="166">
        <f t="shared" si="148"/>
        <v>19</v>
      </c>
      <c r="EK98" s="475">
        <f t="shared" si="149"/>
        <v>0</v>
      </c>
      <c r="EL98" s="476">
        <f t="shared" si="150"/>
        <v>58.559999999999995</v>
      </c>
      <c r="EM98" s="477">
        <f t="shared" si="192"/>
        <v>0.32445355191256831</v>
      </c>
      <c r="EN98" s="478">
        <f>SUM(EK$7:EK98)/SUM(EL$7:EL98)</f>
        <v>1.0755231657237583</v>
      </c>
      <c r="EO98" s="507">
        <f>EO97/24</f>
        <v>7.0085000000000433</v>
      </c>
    </row>
    <row r="99" spans="1:145" ht="16.5" thickTop="1" thickBot="1" x14ac:dyDescent="0.3">
      <c r="A99" s="808">
        <v>45620</v>
      </c>
      <c r="B99" s="421"/>
      <c r="C99" s="422"/>
      <c r="D99" s="670">
        <f t="shared" si="152"/>
        <v>39550</v>
      </c>
      <c r="E99" s="424">
        <f t="shared" si="165"/>
        <v>0</v>
      </c>
      <c r="F99" s="424"/>
      <c r="G99" s="425">
        <f t="shared" si="166"/>
        <v>0</v>
      </c>
      <c r="H99" s="421"/>
      <c r="I99" s="426">
        <v>0</v>
      </c>
      <c r="J99" s="426">
        <v>0</v>
      </c>
      <c r="K99" s="427">
        <f t="shared" si="167"/>
        <v>0</v>
      </c>
      <c r="L99" s="428" t="e">
        <f t="shared" si="168"/>
        <v>#REF!</v>
      </c>
      <c r="M99" s="428">
        <v>0</v>
      </c>
      <c r="N99" s="427">
        <v>0</v>
      </c>
      <c r="O99" s="427">
        <v>0</v>
      </c>
      <c r="P99" s="429">
        <v>0</v>
      </c>
      <c r="Q99" s="429">
        <v>0</v>
      </c>
      <c r="R99" s="430">
        <f t="shared" si="169"/>
        <v>0</v>
      </c>
      <c r="S99" s="1151">
        <f t="shared" si="170"/>
        <v>591</v>
      </c>
      <c r="T99" s="431">
        <v>0</v>
      </c>
      <c r="U99" s="430">
        <v>0</v>
      </c>
      <c r="V99" s="432"/>
      <c r="W99" s="427">
        <v>0</v>
      </c>
      <c r="X99" s="424">
        <v>0</v>
      </c>
      <c r="Y99" s="427" t="str">
        <f t="shared" si="171"/>
        <v xml:space="preserve"> </v>
      </c>
      <c r="Z99" s="433">
        <f t="shared" si="172"/>
        <v>110</v>
      </c>
      <c r="AA99" s="434">
        <v>0</v>
      </c>
      <c r="AB99" s="435">
        <v>0</v>
      </c>
      <c r="AC99" s="436">
        <v>0</v>
      </c>
      <c r="AD99" s="436">
        <v>0</v>
      </c>
      <c r="AE99" s="427" t="str">
        <f t="shared" si="173"/>
        <v xml:space="preserve"> </v>
      </c>
      <c r="AF99" s="433">
        <f t="shared" si="157"/>
        <v>39</v>
      </c>
      <c r="AG99" s="739">
        <v>0</v>
      </c>
      <c r="AH99" s="435">
        <v>0</v>
      </c>
      <c r="AI99" s="435">
        <v>0</v>
      </c>
      <c r="AJ99" s="435">
        <v>0</v>
      </c>
      <c r="AK99" s="581" t="str">
        <f t="shared" si="136"/>
        <v xml:space="preserve"> </v>
      </c>
      <c r="AL99" s="435">
        <f t="shared" si="158"/>
        <v>20</v>
      </c>
      <c r="AM99" s="435"/>
      <c r="AN99" s="435"/>
      <c r="AO99" s="435">
        <v>0</v>
      </c>
      <c r="AP99" s="435"/>
      <c r="AQ99" s="437">
        <v>6.25</v>
      </c>
      <c r="AR99" s="438">
        <v>331</v>
      </c>
      <c r="AS99" s="417">
        <v>5.75</v>
      </c>
      <c r="AT99" s="439">
        <v>294</v>
      </c>
      <c r="AU99" s="499">
        <f t="shared" si="174"/>
        <v>625</v>
      </c>
      <c r="AV99" s="500">
        <f t="shared" si="175"/>
        <v>205</v>
      </c>
      <c r="AW99" s="440"/>
      <c r="AX99" s="440"/>
      <c r="AY99" s="441">
        <v>0</v>
      </c>
      <c r="AZ99" s="442">
        <v>0</v>
      </c>
      <c r="BA99" s="443">
        <v>0</v>
      </c>
      <c r="BB99" s="443">
        <v>0</v>
      </c>
      <c r="BC99" s="444"/>
      <c r="BD99" s="445">
        <v>64195</v>
      </c>
      <c r="BE99" s="446">
        <f t="shared" si="176"/>
        <v>51</v>
      </c>
      <c r="BF99" s="446"/>
      <c r="BG99" s="447">
        <v>0.96</v>
      </c>
      <c r="BH99" s="448">
        <f t="shared" si="177"/>
        <v>2.0399999999999991</v>
      </c>
      <c r="BI99" s="448">
        <f t="shared" si="178"/>
        <v>48.96</v>
      </c>
      <c r="BJ99" s="449"/>
      <c r="BK99" s="450">
        <v>93</v>
      </c>
      <c r="BL99" s="450">
        <v>24</v>
      </c>
      <c r="BM99" s="451"/>
      <c r="BN99" s="452">
        <v>0</v>
      </c>
      <c r="BO99" s="453">
        <f t="shared" si="52"/>
        <v>0.8</v>
      </c>
      <c r="BP99" s="454">
        <f t="shared" si="179"/>
        <v>0</v>
      </c>
      <c r="BQ99" s="454">
        <f t="shared" si="180"/>
        <v>0</v>
      </c>
      <c r="BR99" s="455"/>
      <c r="BS99" s="451">
        <v>0</v>
      </c>
      <c r="BT99" s="451">
        <v>0</v>
      </c>
      <c r="BU99" s="491"/>
      <c r="BV99" s="492"/>
      <c r="BW99" s="417">
        <v>9.5</v>
      </c>
      <c r="BX99" s="417"/>
      <c r="BY99" s="417"/>
      <c r="BZ99" s="417"/>
      <c r="CA99" s="456">
        <f t="shared" si="181"/>
        <v>0</v>
      </c>
      <c r="CB99" s="456">
        <f t="shared" si="182"/>
        <v>9.5</v>
      </c>
      <c r="CC99" s="416">
        <f t="shared" si="57"/>
        <v>0.43</v>
      </c>
      <c r="CD99" s="457">
        <f t="shared" si="183"/>
        <v>5.4150000000000009</v>
      </c>
      <c r="CE99" s="419">
        <f t="shared" si="193"/>
        <v>0</v>
      </c>
      <c r="CF99" s="420">
        <f t="shared" si="184"/>
        <v>5.4150000000000009</v>
      </c>
      <c r="CG99" s="1755"/>
      <c r="CH99" s="420"/>
      <c r="CI99" s="420"/>
      <c r="CJ99" s="420">
        <v>0</v>
      </c>
      <c r="CK99" s="491">
        <v>80</v>
      </c>
      <c r="CL99" s="559">
        <v>50</v>
      </c>
      <c r="CM99" s="1123">
        <v>144.6</v>
      </c>
      <c r="CN99" s="384" t="s">
        <v>190</v>
      </c>
      <c r="CO99" s="384"/>
      <c r="CP99" s="384">
        <v>8375.7999999999993</v>
      </c>
      <c r="CQ99" s="384">
        <f t="shared" si="134"/>
        <v>23.5</v>
      </c>
      <c r="CR99" s="1140">
        <v>6</v>
      </c>
      <c r="CS99" s="1122">
        <f t="shared" si="161"/>
        <v>4.7368421052633094</v>
      </c>
      <c r="CT99" s="1141">
        <f t="shared" si="145"/>
        <v>0.78947368421055153</v>
      </c>
      <c r="CU99" s="945">
        <f t="shared" si="162"/>
        <v>111.31578947368777</v>
      </c>
      <c r="CV99" s="481">
        <f t="shared" si="59"/>
        <v>1</v>
      </c>
      <c r="CW99" s="483">
        <f t="shared" si="185"/>
        <v>0</v>
      </c>
      <c r="CX99" s="485">
        <f t="shared" si="186"/>
        <v>111.31578947368777</v>
      </c>
      <c r="CY99" s="486"/>
      <c r="CZ99" s="496">
        <v>83</v>
      </c>
      <c r="DA99" s="496">
        <v>9</v>
      </c>
      <c r="DB99" s="496">
        <v>30</v>
      </c>
      <c r="DC99" s="618">
        <f>[1]Sheet1!K55</f>
        <v>33.284210526312222</v>
      </c>
      <c r="DD99" s="1827"/>
      <c r="DE99" s="1827"/>
      <c r="DF99" s="1827"/>
      <c r="DG99" s="461">
        <f t="shared" si="62"/>
        <v>0.43</v>
      </c>
      <c r="DH99" s="480">
        <f t="shared" si="163"/>
        <v>33.284210526312222</v>
      </c>
      <c r="DI99" s="481">
        <f t="shared" si="63"/>
        <v>0.56999999999999995</v>
      </c>
      <c r="DJ99" s="482"/>
      <c r="DK99" s="482">
        <f t="shared" si="146"/>
        <v>8.157959999999127</v>
      </c>
      <c r="DL99" s="482">
        <f t="shared" si="187"/>
        <v>18.971999999997966</v>
      </c>
      <c r="DM99" s="487"/>
      <c r="DN99" s="459">
        <v>71</v>
      </c>
      <c r="DO99" s="459">
        <v>50</v>
      </c>
      <c r="DP99" s="1447">
        <v>165</v>
      </c>
      <c r="DQ99" s="462"/>
      <c r="DR99" s="462"/>
      <c r="DS99" s="463">
        <f t="shared" si="188"/>
        <v>0</v>
      </c>
      <c r="DT99" s="463">
        <f t="shared" si="189"/>
        <v>0</v>
      </c>
      <c r="DU99" s="464">
        <f t="shared" si="190"/>
        <v>0</v>
      </c>
      <c r="DV99" s="564"/>
      <c r="DW99" s="564"/>
      <c r="DX99" s="465">
        <v>3</v>
      </c>
      <c r="DY99" s="466"/>
      <c r="DZ99" s="467">
        <v>1</v>
      </c>
      <c r="EA99" s="468">
        <v>11</v>
      </c>
      <c r="EB99" s="469">
        <f t="shared" si="99"/>
        <v>63.341361060000004</v>
      </c>
      <c r="EC99" s="142">
        <f t="shared" si="113"/>
        <v>0</v>
      </c>
      <c r="ED99" s="469">
        <f t="shared" si="114"/>
        <v>0</v>
      </c>
      <c r="EE99" s="488">
        <f t="shared" si="115"/>
        <v>0</v>
      </c>
      <c r="EF99" s="471">
        <f t="shared" si="147"/>
        <v>15.612959999999127</v>
      </c>
      <c r="EG99" s="472">
        <f t="shared" si="191"/>
        <v>0</v>
      </c>
      <c r="EH99" s="473">
        <f>SUM(EE$76:EE99)/SUM(EF$76:EF99)</f>
        <v>0.82510726478580365</v>
      </c>
      <c r="EI99" s="474"/>
      <c r="EJ99" s="166">
        <f t="shared" si="148"/>
        <v>205</v>
      </c>
      <c r="EK99" s="475">
        <f t="shared" si="149"/>
        <v>0</v>
      </c>
      <c r="EL99" s="476">
        <f t="shared" si="150"/>
        <v>179.24778947368574</v>
      </c>
      <c r="EM99" s="477">
        <f t="shared" si="192"/>
        <v>1.1436682181795876</v>
      </c>
      <c r="EN99" s="478">
        <f>SUM(EK$7:EK99)/SUM(EL$7:EL99)</f>
        <v>1.0636111910920678</v>
      </c>
      <c r="EO99" s="479"/>
    </row>
    <row r="100" spans="1:145" ht="16.5" thickTop="1" thickBot="1" x14ac:dyDescent="0.3">
      <c r="A100" s="808">
        <v>45621</v>
      </c>
      <c r="B100" s="421"/>
      <c r="C100" s="422"/>
      <c r="D100" s="423">
        <f t="shared" si="152"/>
        <v>39550</v>
      </c>
      <c r="E100" s="424">
        <f t="shared" si="165"/>
        <v>0</v>
      </c>
      <c r="F100" s="424"/>
      <c r="G100" s="425">
        <f t="shared" si="166"/>
        <v>0</v>
      </c>
      <c r="H100" s="421"/>
      <c r="I100" s="426">
        <v>0</v>
      </c>
      <c r="J100" s="426">
        <v>0</v>
      </c>
      <c r="K100" s="427">
        <f t="shared" si="167"/>
        <v>0</v>
      </c>
      <c r="L100" s="428" t="e">
        <f t="shared" si="168"/>
        <v>#REF!</v>
      </c>
      <c r="M100" s="428">
        <v>0</v>
      </c>
      <c r="N100" s="427">
        <v>0</v>
      </c>
      <c r="O100" s="427">
        <v>0</v>
      </c>
      <c r="P100" s="429">
        <v>0</v>
      </c>
      <c r="Q100" s="429">
        <v>0</v>
      </c>
      <c r="R100" s="430">
        <f t="shared" si="169"/>
        <v>0</v>
      </c>
      <c r="S100" s="1151">
        <f t="shared" si="170"/>
        <v>591</v>
      </c>
      <c r="T100" s="431">
        <v>0</v>
      </c>
      <c r="U100" s="430">
        <v>0</v>
      </c>
      <c r="V100" s="432"/>
      <c r="W100" s="427">
        <v>0</v>
      </c>
      <c r="X100" s="424">
        <v>0</v>
      </c>
      <c r="Y100" s="427" t="str">
        <f t="shared" si="171"/>
        <v xml:space="preserve"> </v>
      </c>
      <c r="Z100" s="433">
        <f t="shared" si="172"/>
        <v>110</v>
      </c>
      <c r="AA100" s="434">
        <v>0</v>
      </c>
      <c r="AB100" s="435">
        <v>0</v>
      </c>
      <c r="AC100" s="436">
        <v>0</v>
      </c>
      <c r="AD100" s="436">
        <v>0</v>
      </c>
      <c r="AE100" s="427" t="str">
        <f t="shared" si="173"/>
        <v xml:space="preserve"> </v>
      </c>
      <c r="AF100" s="433">
        <f t="shared" si="157"/>
        <v>39</v>
      </c>
      <c r="AG100" s="739">
        <v>0</v>
      </c>
      <c r="AH100" s="435">
        <v>0</v>
      </c>
      <c r="AI100" s="435">
        <v>0</v>
      </c>
      <c r="AJ100" s="435">
        <v>0</v>
      </c>
      <c r="AK100" s="581" t="str">
        <f t="shared" si="136"/>
        <v xml:space="preserve"> </v>
      </c>
      <c r="AL100" s="435">
        <f t="shared" si="158"/>
        <v>20</v>
      </c>
      <c r="AM100" s="435"/>
      <c r="AN100" s="435"/>
      <c r="AO100" s="435">
        <v>0</v>
      </c>
      <c r="AP100" s="435"/>
      <c r="AQ100" s="437">
        <v>6.666666666666667</v>
      </c>
      <c r="AR100" s="438">
        <v>360</v>
      </c>
      <c r="AS100" s="417">
        <v>6.208333333333333</v>
      </c>
      <c r="AT100" s="439">
        <v>317</v>
      </c>
      <c r="AU100" s="499">
        <f t="shared" si="174"/>
        <v>677</v>
      </c>
      <c r="AV100" s="500">
        <f t="shared" si="175"/>
        <v>52</v>
      </c>
      <c r="AW100" s="440"/>
      <c r="AX100" s="440"/>
      <c r="AY100" s="441">
        <v>0</v>
      </c>
      <c r="AZ100" s="442">
        <v>0</v>
      </c>
      <c r="BA100" s="443">
        <v>0</v>
      </c>
      <c r="BB100" s="443">
        <v>0</v>
      </c>
      <c r="BC100" s="444"/>
      <c r="BD100" s="445">
        <v>64242</v>
      </c>
      <c r="BE100" s="446">
        <f t="shared" si="176"/>
        <v>47</v>
      </c>
      <c r="BF100" s="446"/>
      <c r="BG100" s="447">
        <v>0.96</v>
      </c>
      <c r="BH100" s="448">
        <f t="shared" si="177"/>
        <v>1.8800000000000026</v>
      </c>
      <c r="BI100" s="448">
        <f t="shared" si="178"/>
        <v>45.12</v>
      </c>
      <c r="BJ100" s="449"/>
      <c r="BK100" s="450">
        <v>90</v>
      </c>
      <c r="BL100" s="450">
        <v>25</v>
      </c>
      <c r="BM100" s="451"/>
      <c r="BN100" s="452">
        <v>0</v>
      </c>
      <c r="BO100" s="453">
        <f t="shared" si="52"/>
        <v>0.8</v>
      </c>
      <c r="BP100" s="454">
        <f t="shared" si="179"/>
        <v>0</v>
      </c>
      <c r="BQ100" s="454">
        <f t="shared" si="180"/>
        <v>0</v>
      </c>
      <c r="BR100" s="455"/>
      <c r="BS100" s="451">
        <v>20</v>
      </c>
      <c r="BT100" s="451">
        <v>32</v>
      </c>
      <c r="BU100" s="491"/>
      <c r="BV100" s="492"/>
      <c r="BW100" s="417">
        <v>7.5</v>
      </c>
      <c r="BX100" s="417"/>
      <c r="BY100" s="417"/>
      <c r="BZ100" s="417"/>
      <c r="CA100" s="456">
        <f t="shared" si="181"/>
        <v>0</v>
      </c>
      <c r="CB100" s="456">
        <f t="shared" si="182"/>
        <v>7.5</v>
      </c>
      <c r="CC100" s="416">
        <f t="shared" si="57"/>
        <v>0.43</v>
      </c>
      <c r="CD100" s="457">
        <f t="shared" si="183"/>
        <v>4.2750000000000004</v>
      </c>
      <c r="CE100" s="419">
        <f t="shared" si="193"/>
        <v>0</v>
      </c>
      <c r="CF100" s="420">
        <f t="shared" si="184"/>
        <v>4.2750000000000004</v>
      </c>
      <c r="CG100" s="1755"/>
      <c r="CH100" s="420"/>
      <c r="CI100" s="420"/>
      <c r="CJ100" s="420">
        <v>0</v>
      </c>
      <c r="CK100" s="491">
        <v>80</v>
      </c>
      <c r="CL100" s="559">
        <v>40</v>
      </c>
      <c r="CM100" s="1123">
        <v>86.7</v>
      </c>
      <c r="CN100" s="384">
        <v>1</v>
      </c>
      <c r="CO100" s="384"/>
      <c r="CP100" s="384">
        <v>8395.1</v>
      </c>
      <c r="CQ100" s="384">
        <f>CP100-CP99</f>
        <v>19.300000000001091</v>
      </c>
      <c r="CR100" s="1140">
        <v>6</v>
      </c>
      <c r="CS100" s="1122">
        <f t="shared" si="161"/>
        <v>4.4922279792743574</v>
      </c>
      <c r="CT100" s="1141">
        <f t="shared" si="145"/>
        <v>0.74870466321239293</v>
      </c>
      <c r="CU100" s="945">
        <f t="shared" si="162"/>
        <v>86.7</v>
      </c>
      <c r="CV100" s="481">
        <f t="shared" si="59"/>
        <v>1</v>
      </c>
      <c r="CW100" s="483">
        <f t="shared" si="185"/>
        <v>0</v>
      </c>
      <c r="CX100" s="485">
        <f t="shared" si="186"/>
        <v>86.7</v>
      </c>
      <c r="CY100" s="486"/>
      <c r="CZ100" s="496">
        <v>85</v>
      </c>
      <c r="DA100" s="496">
        <v>23</v>
      </c>
      <c r="DB100" s="496">
        <v>28</v>
      </c>
      <c r="DC100" s="618">
        <f>[1]Sheet1!K56</f>
        <v>0</v>
      </c>
      <c r="DD100" s="1827"/>
      <c r="DE100" s="1827"/>
      <c r="DF100" s="1827"/>
      <c r="DG100" s="461">
        <f t="shared" si="62"/>
        <v>0.43</v>
      </c>
      <c r="DH100" s="480">
        <f t="shared" si="163"/>
        <v>0</v>
      </c>
      <c r="DI100" s="481">
        <f t="shared" si="63"/>
        <v>0.56999999999999995</v>
      </c>
      <c r="DJ100" s="482"/>
      <c r="DK100" s="482">
        <f t="shared" si="146"/>
        <v>0</v>
      </c>
      <c r="DL100" s="482">
        <f t="shared" si="187"/>
        <v>0</v>
      </c>
      <c r="DM100" s="487"/>
      <c r="DN100" s="459">
        <v>72</v>
      </c>
      <c r="DO100" s="459">
        <v>55</v>
      </c>
      <c r="DP100" s="1447" t="s">
        <v>191</v>
      </c>
      <c r="DQ100" s="462"/>
      <c r="DR100" s="462"/>
      <c r="DS100" s="463">
        <f t="shared" si="188"/>
        <v>0</v>
      </c>
      <c r="DT100" s="463">
        <f t="shared" si="189"/>
        <v>0</v>
      </c>
      <c r="DU100" s="464">
        <f t="shared" si="190"/>
        <v>0</v>
      </c>
      <c r="DV100" s="564"/>
      <c r="DW100" s="564"/>
      <c r="DX100" s="465">
        <v>3</v>
      </c>
      <c r="DY100" s="466"/>
      <c r="DZ100" s="467">
        <v>1</v>
      </c>
      <c r="EA100" s="468">
        <v>11</v>
      </c>
      <c r="EB100" s="469">
        <f t="shared" si="99"/>
        <v>63.341361060000004</v>
      </c>
      <c r="EC100" s="142">
        <f t="shared" si="113"/>
        <v>0</v>
      </c>
      <c r="ED100" s="469">
        <f t="shared" si="114"/>
        <v>0</v>
      </c>
      <c r="EE100" s="488">
        <f t="shared" si="115"/>
        <v>0</v>
      </c>
      <c r="EF100" s="471">
        <f t="shared" si="147"/>
        <v>6.1550000000000029</v>
      </c>
      <c r="EG100" s="472">
        <f t="shared" si="191"/>
        <v>0</v>
      </c>
      <c r="EH100" s="473">
        <f>SUM(EE$76:EE100)/SUM(EF$76:EF100)</f>
        <v>0.80302096969902803</v>
      </c>
      <c r="EI100" s="474"/>
      <c r="EJ100" s="166">
        <f t="shared" si="148"/>
        <v>52</v>
      </c>
      <c r="EK100" s="475">
        <f t="shared" si="149"/>
        <v>0</v>
      </c>
      <c r="EL100" s="476">
        <f t="shared" si="150"/>
        <v>131.82</v>
      </c>
      <c r="EM100" s="477">
        <f t="shared" si="192"/>
        <v>0.39447731755424065</v>
      </c>
      <c r="EN100" s="478">
        <f>SUM(EK$7:EK100)/SUM(EL$7:EL100)</f>
        <v>1.0550180610533093</v>
      </c>
      <c r="EO100" s="479"/>
    </row>
    <row r="101" spans="1:145" ht="16.5" thickTop="1" thickBot="1" x14ac:dyDescent="0.3">
      <c r="A101" s="749">
        <v>45622</v>
      </c>
      <c r="B101" s="421"/>
      <c r="C101" s="745"/>
      <c r="D101" s="744">
        <f t="shared" si="152"/>
        <v>39550</v>
      </c>
      <c r="E101" s="743">
        <f>IF(D101=0,0,D101-D100)</f>
        <v>0</v>
      </c>
      <c r="F101" s="743"/>
      <c r="G101" s="742">
        <f>E101/60/24*42</f>
        <v>0</v>
      </c>
      <c r="H101" s="741"/>
      <c r="I101" s="740">
        <v>0</v>
      </c>
      <c r="J101" s="740">
        <v>0</v>
      </c>
      <c r="K101" s="739">
        <f>IF(10 = "bypass", 0, I101-J101)</f>
        <v>0</v>
      </c>
      <c r="L101" s="738" t="e">
        <f>IF(OR(N101=0,N101="n"), L100+1,1)</f>
        <v>#REF!</v>
      </c>
      <c r="M101" s="738">
        <v>0</v>
      </c>
      <c r="N101" s="739">
        <v>0</v>
      </c>
      <c r="O101" s="739">
        <v>0</v>
      </c>
      <c r="P101" s="737">
        <v>0</v>
      </c>
      <c r="Q101" s="737">
        <v>0</v>
      </c>
      <c r="R101" s="736">
        <f>IF(Q101="bypass",0,P101-Q101)</f>
        <v>0</v>
      </c>
      <c r="S101" s="1154">
        <f>IF(P101=0,S100,IF(U100&lt;&gt;0,1,S100+1))</f>
        <v>591</v>
      </c>
      <c r="T101" s="735">
        <v>0</v>
      </c>
      <c r="U101" s="736">
        <v>0</v>
      </c>
      <c r="V101" s="734"/>
      <c r="W101" s="739">
        <v>0</v>
      </c>
      <c r="X101" s="743">
        <v>0</v>
      </c>
      <c r="Y101" s="739" t="str">
        <f>IF(X101=0," ",W101-X101)</f>
        <v xml:space="preserve"> </v>
      </c>
      <c r="Z101" s="733">
        <f>IF(W101=0,Z100,IF(AB100&lt;&gt;0,1,Z100+1))</f>
        <v>110</v>
      </c>
      <c r="AA101" s="732">
        <v>0</v>
      </c>
      <c r="AB101" s="731">
        <v>0</v>
      </c>
      <c r="AC101" s="730">
        <v>0</v>
      </c>
      <c r="AD101" s="730">
        <v>0</v>
      </c>
      <c r="AE101" s="739" t="str">
        <f>IF(AD101=0," ",IF(TRIM(AC101)="off","1P bypass", AC101-AD101))</f>
        <v xml:space="preserve"> </v>
      </c>
      <c r="AF101" s="733">
        <f t="shared" si="157"/>
        <v>39</v>
      </c>
      <c r="AG101" s="739">
        <v>0</v>
      </c>
      <c r="AH101" s="731">
        <v>0</v>
      </c>
      <c r="AI101" s="731">
        <v>0</v>
      </c>
      <c r="AJ101" s="731">
        <v>0</v>
      </c>
      <c r="AK101" s="729" t="str">
        <f t="shared" si="136"/>
        <v xml:space="preserve"> </v>
      </c>
      <c r="AL101" s="731">
        <f>IF(AI101=0,AL100,IF(AO100&lt;&gt;0,1,AL100+1))</f>
        <v>20</v>
      </c>
      <c r="AM101" s="731"/>
      <c r="AN101" s="731"/>
      <c r="AO101" s="731">
        <v>0</v>
      </c>
      <c r="AP101" s="731"/>
      <c r="AQ101" s="728">
        <v>0</v>
      </c>
      <c r="AR101" s="727">
        <v>0</v>
      </c>
      <c r="AS101" s="726">
        <v>0</v>
      </c>
      <c r="AT101" s="725">
        <v>0</v>
      </c>
      <c r="AU101" s="724">
        <f>AR101 + AT101</f>
        <v>0</v>
      </c>
      <c r="AV101" s="723">
        <f>AU101-AU100</f>
        <v>-677</v>
      </c>
      <c r="AW101" s="722"/>
      <c r="AX101" s="722"/>
      <c r="AY101" s="721">
        <v>0</v>
      </c>
      <c r="AZ101" s="720">
        <v>0</v>
      </c>
      <c r="BA101" s="662">
        <v>0</v>
      </c>
      <c r="BB101" s="662">
        <v>223</v>
      </c>
      <c r="BC101" s="719"/>
      <c r="BD101" s="718">
        <v>64299</v>
      </c>
      <c r="BE101" s="446">
        <f t="shared" si="176"/>
        <v>57</v>
      </c>
      <c r="BF101" s="446"/>
      <c r="BG101" s="716">
        <v>0.96</v>
      </c>
      <c r="BH101" s="715">
        <f>BE101-(BE101*BG101)</f>
        <v>2.2800000000000011</v>
      </c>
      <c r="BI101" s="715">
        <f>BE101*BG101</f>
        <v>54.72</v>
      </c>
      <c r="BJ101" s="714"/>
      <c r="BK101" s="713">
        <v>90</v>
      </c>
      <c r="BL101" s="713">
        <v>28</v>
      </c>
      <c r="BM101" s="712"/>
      <c r="BN101" s="711">
        <v>13.1</v>
      </c>
      <c r="BO101" s="710">
        <f>BO100</f>
        <v>0.8</v>
      </c>
      <c r="BP101" s="709">
        <f>BN101-(BN101*BO101)</f>
        <v>2.6199999999999992</v>
      </c>
      <c r="BQ101" s="709">
        <f>BN101*BO101</f>
        <v>10.48</v>
      </c>
      <c r="BR101" s="708"/>
      <c r="BS101" s="712">
        <v>50</v>
      </c>
      <c r="BT101" s="712">
        <v>45</v>
      </c>
      <c r="BU101" s="666"/>
      <c r="BV101" s="707"/>
      <c r="BW101" s="726">
        <v>10</v>
      </c>
      <c r="BX101" s="726"/>
      <c r="BY101" s="726"/>
      <c r="BZ101" s="726"/>
      <c r="CA101" s="665">
        <f>BW101-CB101</f>
        <v>0</v>
      </c>
      <c r="CB101" s="665">
        <f>BW101</f>
        <v>10</v>
      </c>
      <c r="CC101" s="706">
        <f t="shared" ref="CC101:CC107" si="194">CC100</f>
        <v>0.43</v>
      </c>
      <c r="CD101" s="705">
        <f t="shared" ref="CD101:CD107" si="195">CB101*(1-CC101)</f>
        <v>5.7000000000000011</v>
      </c>
      <c r="CE101" s="710">
        <f t="shared" ref="CE101:CE107" si="196">CE100</f>
        <v>0</v>
      </c>
      <c r="CF101" s="704">
        <f t="shared" ref="CF101:CF107" si="197">CD101</f>
        <v>5.7000000000000011</v>
      </c>
      <c r="CG101" s="1749"/>
      <c r="CH101" s="704"/>
      <c r="CI101" s="704"/>
      <c r="CJ101" s="704">
        <v>0</v>
      </c>
      <c r="CK101" s="666">
        <v>0</v>
      </c>
      <c r="CL101" s="664">
        <v>0</v>
      </c>
      <c r="CM101" s="1125">
        <f>150.7-CM100</f>
        <v>63.999999999999986</v>
      </c>
      <c r="CN101" s="703" t="s">
        <v>190</v>
      </c>
      <c r="CO101" s="703"/>
      <c r="CP101" s="703">
        <f>CP100</f>
        <v>8395.1</v>
      </c>
      <c r="CQ101" s="384">
        <f>CP101-CP100</f>
        <v>0</v>
      </c>
      <c r="CR101" s="1140"/>
      <c r="CS101" s="1122"/>
      <c r="CT101" s="1141">
        <f t="shared" si="145"/>
        <v>0</v>
      </c>
      <c r="CU101" s="945">
        <v>0</v>
      </c>
      <c r="CV101" s="702">
        <f>CV100</f>
        <v>1</v>
      </c>
      <c r="CW101" s="701">
        <f>CU101-(CU101*CV101)</f>
        <v>0</v>
      </c>
      <c r="CX101" s="700">
        <f>[1]Sheet1!$J$57</f>
        <v>116.7979274611333</v>
      </c>
      <c r="CY101" s="699"/>
      <c r="CZ101" s="698">
        <v>80</v>
      </c>
      <c r="DA101" s="698">
        <v>10</v>
      </c>
      <c r="DB101" s="698">
        <v>28</v>
      </c>
      <c r="DC101" s="618">
        <v>64</v>
      </c>
      <c r="DD101" s="1827"/>
      <c r="DE101" s="1827"/>
      <c r="DF101" s="1827"/>
      <c r="DG101" s="696">
        <f>DG100</f>
        <v>0.43</v>
      </c>
      <c r="DH101" s="695">
        <f t="shared" si="163"/>
        <v>64</v>
      </c>
      <c r="DI101" s="702">
        <f>DI100</f>
        <v>0.56999999999999995</v>
      </c>
      <c r="DJ101" s="694"/>
      <c r="DK101" s="694">
        <f t="shared" si="146"/>
        <v>15.686400000000004</v>
      </c>
      <c r="DL101" s="694">
        <f>DH101*DI101</f>
        <v>36.479999999999997</v>
      </c>
      <c r="DM101" s="693"/>
      <c r="DN101" s="692">
        <v>70</v>
      </c>
      <c r="DO101" s="692">
        <v>30</v>
      </c>
      <c r="DP101" s="1448">
        <v>165</v>
      </c>
      <c r="DQ101" s="691"/>
      <c r="DR101" s="691"/>
      <c r="DS101" s="690">
        <f>(DQ101*12+DR101)*2.75397222</f>
        <v>0</v>
      </c>
      <c r="DT101" s="690">
        <f>IF(DS101-DS100&lt;0,0,IF(SUM(DQ101:DR101)&gt;0,DS101-DS100,0))</f>
        <v>0</v>
      </c>
      <c r="DU101" s="689">
        <f>IF(DS101=0,0,IF(DS101-DS100&lt;0,DS101-DS100,0))</f>
        <v>0</v>
      </c>
      <c r="DV101" s="688"/>
      <c r="DW101" s="688"/>
      <c r="DX101" s="687">
        <v>3</v>
      </c>
      <c r="DY101" s="686"/>
      <c r="DZ101" s="685">
        <v>2</v>
      </c>
      <c r="EA101" s="684">
        <v>3.5</v>
      </c>
      <c r="EB101" s="683">
        <f>(DZ101*12+EA101)*2.75397222</f>
        <v>75.734236050000007</v>
      </c>
      <c r="EC101" s="683">
        <f>IF(EB101-EB100&lt;0,0,IF(SUM(DZ101:EA101)&gt;0,EB101-EB100,0))</f>
        <v>12.392874990000003</v>
      </c>
      <c r="ED101" s="683">
        <f>IF(EB101=0,0,IF(EB101-EB100&lt;0,(EB101-EB100),0))</f>
        <v>0</v>
      </c>
      <c r="EE101" s="682">
        <f>EC101</f>
        <v>12.392874990000003</v>
      </c>
      <c r="EF101" s="471">
        <f t="shared" si="147"/>
        <v>26.286400000000008</v>
      </c>
      <c r="EG101" s="472">
        <f t="shared" si="191"/>
        <v>0.47145577142552803</v>
      </c>
      <c r="EH101" s="473">
        <f>SUM(EE$76:EE101)/SUM(EF$76:EF101)</f>
        <v>0.76900559836400206</v>
      </c>
      <c r="EI101" s="678"/>
      <c r="EJ101" s="166">
        <f t="shared" si="148"/>
        <v>-454</v>
      </c>
      <c r="EK101" s="677">
        <f t="shared" si="149"/>
        <v>223</v>
      </c>
      <c r="EL101" s="476">
        <f t="shared" si="150"/>
        <v>218.47792746113331</v>
      </c>
      <c r="EM101" s="675">
        <f>IF(EL101=0,0,EJ101/EL101)</f>
        <v>-2.0780131213976545</v>
      </c>
      <c r="EN101" s="674">
        <f>SUM(EK$7:EK101)/SUM(EL$7:EL101)</f>
        <v>1.0545645738398357</v>
      </c>
      <c r="EO101" s="673"/>
    </row>
    <row r="102" spans="1:145" ht="16.5" thickTop="1" thickBot="1" x14ac:dyDescent="0.3">
      <c r="A102" s="749">
        <v>45623</v>
      </c>
      <c r="B102" s="741"/>
      <c r="C102" s="672"/>
      <c r="D102" s="744">
        <f t="shared" si="152"/>
        <v>39550</v>
      </c>
      <c r="E102" s="743">
        <f>IF(D102=0,0,D102-D101)</f>
        <v>0</v>
      </c>
      <c r="F102" s="743"/>
      <c r="G102" s="742">
        <f>E102/60/24*42</f>
        <v>0</v>
      </c>
      <c r="H102" s="741"/>
      <c r="I102" s="740">
        <v>0</v>
      </c>
      <c r="J102" s="740">
        <v>0</v>
      </c>
      <c r="K102" s="739">
        <f>IF(10 = "bypass", 0, I102-J102)</f>
        <v>0</v>
      </c>
      <c r="L102" s="738" t="e">
        <f>IF(OR(N102=0,N102="n"), L101+1,1)</f>
        <v>#REF!</v>
      </c>
      <c r="M102" s="738">
        <v>0</v>
      </c>
      <c r="N102" s="739">
        <v>0</v>
      </c>
      <c r="O102" s="739">
        <v>0</v>
      </c>
      <c r="P102" s="737">
        <v>0</v>
      </c>
      <c r="Q102" s="737">
        <v>0</v>
      </c>
      <c r="R102" s="736">
        <f>IF(Q102="bypass",0,P102-Q102)</f>
        <v>0</v>
      </c>
      <c r="S102" s="1154">
        <f>IF(P102=0,S101,IF(U101&lt;&gt;0,1,S101+1))</f>
        <v>591</v>
      </c>
      <c r="T102" s="735">
        <v>0</v>
      </c>
      <c r="U102" s="736">
        <v>0</v>
      </c>
      <c r="V102" s="734"/>
      <c r="W102" s="739">
        <v>0</v>
      </c>
      <c r="X102" s="743">
        <v>0</v>
      </c>
      <c r="Y102" s="739" t="str">
        <f>IF(X102=0," ",W102-X102)</f>
        <v xml:space="preserve"> </v>
      </c>
      <c r="Z102" s="733">
        <f>IF(W102=0,Z101,IF(AB101&lt;&gt;0,1,Z101+1))</f>
        <v>110</v>
      </c>
      <c r="AA102" s="732">
        <v>0</v>
      </c>
      <c r="AB102" s="731">
        <v>0</v>
      </c>
      <c r="AC102" s="730">
        <v>0</v>
      </c>
      <c r="AD102" s="730">
        <v>0</v>
      </c>
      <c r="AE102" s="739" t="str">
        <f>IF(AD102=0," ",IF(TRIM(AC102)="off","1P bypass", AC102-AD102))</f>
        <v xml:space="preserve"> </v>
      </c>
      <c r="AF102" s="733">
        <f t="shared" si="157"/>
        <v>39</v>
      </c>
      <c r="AG102" s="739">
        <v>0</v>
      </c>
      <c r="AH102" s="731">
        <v>0</v>
      </c>
      <c r="AI102" s="731">
        <v>4</v>
      </c>
      <c r="AJ102" s="731">
        <v>3</v>
      </c>
      <c r="AK102" s="729">
        <f t="shared" si="136"/>
        <v>1</v>
      </c>
      <c r="AL102" s="731">
        <f>IF(AI102=0,AL101,IF(AO101&lt;&gt;0,1,AL101+1))</f>
        <v>21</v>
      </c>
      <c r="AM102" s="731"/>
      <c r="AN102" s="731"/>
      <c r="AO102" s="731">
        <v>0</v>
      </c>
      <c r="AP102" s="731"/>
      <c r="AQ102" s="728">
        <v>6.666666666666667</v>
      </c>
      <c r="AR102" s="727">
        <v>355</v>
      </c>
      <c r="AS102" s="726">
        <v>7.583333333333333</v>
      </c>
      <c r="AT102" s="725">
        <v>396</v>
      </c>
      <c r="AU102" s="724">
        <f>AR102 + AT102</f>
        <v>751</v>
      </c>
      <c r="AV102" s="723">
        <f>AU102-AU101</f>
        <v>751</v>
      </c>
      <c r="AW102" s="722"/>
      <c r="AX102" s="722"/>
      <c r="AY102" s="721">
        <v>0</v>
      </c>
      <c r="AZ102" s="720">
        <v>0</v>
      </c>
      <c r="BA102" s="662">
        <v>0</v>
      </c>
      <c r="BB102" s="662">
        <v>0</v>
      </c>
      <c r="BC102" s="719"/>
      <c r="BD102" s="718">
        <v>64346</v>
      </c>
      <c r="BE102" s="446">
        <f t="shared" si="176"/>
        <v>47</v>
      </c>
      <c r="BF102" s="446"/>
      <c r="BG102" s="716">
        <v>0.96</v>
      </c>
      <c r="BH102" s="715">
        <f>BE102-(BE102*BG102)</f>
        <v>1.8800000000000026</v>
      </c>
      <c r="BI102" s="715">
        <f>BE102*BG102</f>
        <v>45.12</v>
      </c>
      <c r="BJ102" s="714"/>
      <c r="BK102" s="713">
        <v>95</v>
      </c>
      <c r="BL102" s="713">
        <v>70</v>
      </c>
      <c r="BM102" s="712"/>
      <c r="BN102" s="711">
        <v>0</v>
      </c>
      <c r="BO102" s="710">
        <f>BO101</f>
        <v>0.8</v>
      </c>
      <c r="BP102" s="709">
        <f>BN102-(BN102*BO102)</f>
        <v>0</v>
      </c>
      <c r="BQ102" s="709">
        <f>BN102*BO102</f>
        <v>0</v>
      </c>
      <c r="BR102" s="708"/>
      <c r="BS102" s="712">
        <v>50</v>
      </c>
      <c r="BT102" s="712">
        <v>50</v>
      </c>
      <c r="BU102" s="666"/>
      <c r="BV102" s="707"/>
      <c r="BW102" s="726">
        <v>8</v>
      </c>
      <c r="BX102" s="726"/>
      <c r="BY102" s="726"/>
      <c r="BZ102" s="726"/>
      <c r="CA102" s="665">
        <f>BW102-CB102</f>
        <v>0</v>
      </c>
      <c r="CB102" s="665">
        <f>BW102</f>
        <v>8</v>
      </c>
      <c r="CC102" s="706">
        <f t="shared" si="194"/>
        <v>0.43</v>
      </c>
      <c r="CD102" s="705">
        <f t="shared" si="195"/>
        <v>4.5600000000000005</v>
      </c>
      <c r="CE102" s="710">
        <f t="shared" si="196"/>
        <v>0</v>
      </c>
      <c r="CF102" s="704">
        <f t="shared" si="197"/>
        <v>4.5600000000000005</v>
      </c>
      <c r="CG102" s="1749"/>
      <c r="CH102" s="704"/>
      <c r="CI102" s="704"/>
      <c r="CJ102" s="704">
        <v>0</v>
      </c>
      <c r="CK102" s="666">
        <v>16</v>
      </c>
      <c r="CL102" s="664">
        <v>35</v>
      </c>
      <c r="CM102" s="1125">
        <v>41.4</v>
      </c>
      <c r="CN102" s="703" t="s">
        <v>190</v>
      </c>
      <c r="CO102" s="703"/>
      <c r="CP102" s="703">
        <v>8396.4</v>
      </c>
      <c r="CQ102" s="384">
        <f>CP102-CP101</f>
        <v>1.2999999999992724</v>
      </c>
      <c r="CR102" s="1140"/>
      <c r="CS102" s="1122"/>
      <c r="CT102" s="1141">
        <f t="shared" si="145"/>
        <v>0</v>
      </c>
      <c r="CU102" s="945">
        <f t="shared" si="162"/>
        <v>0</v>
      </c>
      <c r="CV102" s="702">
        <f>CV101</f>
        <v>1</v>
      </c>
      <c r="CW102" s="701">
        <f>CU102-(CU102*CV102)</f>
        <v>0</v>
      </c>
      <c r="CX102" s="700">
        <f>[1]Sheet1!$J$57</f>
        <v>116.7979274611333</v>
      </c>
      <c r="CY102" s="699"/>
      <c r="CZ102" s="698">
        <v>70</v>
      </c>
      <c r="DA102" s="698">
        <v>20</v>
      </c>
      <c r="DB102" s="698">
        <v>0</v>
      </c>
      <c r="DC102" s="618">
        <f>[1]Sheet1!K58</f>
        <v>41.4</v>
      </c>
      <c r="DD102" s="1827"/>
      <c r="DE102" s="1827"/>
      <c r="DF102" s="1827"/>
      <c r="DG102" s="696">
        <f>DG101</f>
        <v>0.43</v>
      </c>
      <c r="DH102" s="695">
        <f t="shared" si="163"/>
        <v>41.4</v>
      </c>
      <c r="DI102" s="702">
        <f>DI101</f>
        <v>0.56999999999999995</v>
      </c>
      <c r="DJ102" s="694"/>
      <c r="DK102" s="694">
        <f t="shared" si="146"/>
        <v>10.147140000000002</v>
      </c>
      <c r="DL102" s="694">
        <f>DH102*DI102</f>
        <v>23.597999999999995</v>
      </c>
      <c r="DM102" s="693"/>
      <c r="DN102" s="692">
        <v>0</v>
      </c>
      <c r="DO102" s="692">
        <v>0</v>
      </c>
      <c r="DP102" s="1448">
        <v>0</v>
      </c>
      <c r="DQ102" s="691"/>
      <c r="DR102" s="691"/>
      <c r="DS102" s="690">
        <f>(DQ102*12+DR102)*2.75397222</f>
        <v>0</v>
      </c>
      <c r="DT102" s="690">
        <f>IF(DS102-DS101&lt;0,0,IF(SUM(DQ102:DR102)&gt;0,DS102-DS101,0))</f>
        <v>0</v>
      </c>
      <c r="DU102" s="689">
        <f>IF(DS102=0,0,IF(DS102-DS101&lt;0,DS102-DS101,0))</f>
        <v>0</v>
      </c>
      <c r="DV102" s="688"/>
      <c r="DW102" s="688"/>
      <c r="DX102" s="687">
        <v>2</v>
      </c>
      <c r="DY102" s="686"/>
      <c r="DZ102" s="685">
        <v>4</v>
      </c>
      <c r="EA102" s="684">
        <v>6</v>
      </c>
      <c r="EB102" s="683">
        <f>(DZ102*12+EA102)*2.75397222</f>
        <v>148.71449988000001</v>
      </c>
      <c r="EC102" s="683">
        <f>IF(EB102-EB101&lt;0,0,IF(SUM(DZ102:EA102)&gt;0,EB102-EB101,0))</f>
        <v>72.980263829999998</v>
      </c>
      <c r="ED102" s="683">
        <f>IF(EB102=0,0,IF(EB102-EB101&lt;0,(EB102-EB101),0))</f>
        <v>0</v>
      </c>
      <c r="EE102" s="682">
        <f>EC102</f>
        <v>72.980263829999998</v>
      </c>
      <c r="EF102" s="471">
        <f t="shared" si="147"/>
        <v>16.587140000000005</v>
      </c>
      <c r="EG102" s="472">
        <f t="shared" si="191"/>
        <v>4.3998099630195426</v>
      </c>
      <c r="EH102" s="473">
        <f>SUM(EE$76:EE102)/SUM(EF$76:EF102)</f>
        <v>0.98975906663464852</v>
      </c>
      <c r="EI102" s="678"/>
      <c r="EJ102" s="166">
        <f t="shared" si="148"/>
        <v>751</v>
      </c>
      <c r="EK102" s="677">
        <f t="shared" si="149"/>
        <v>0</v>
      </c>
      <c r="EL102" s="476">
        <f t="shared" si="150"/>
        <v>185.51592746113329</v>
      </c>
      <c r="EM102" s="675">
        <f>IF(EL102=0,0,EJ102/EL102)</f>
        <v>4.0481699349363902</v>
      </c>
      <c r="EN102" s="674">
        <f>SUM(EK$7:EK102)/SUM(EL$7:EL102)</f>
        <v>1.04286367781363</v>
      </c>
      <c r="EO102" s="673"/>
    </row>
    <row r="103" spans="1:145" ht="16.5" thickTop="1" thickBot="1" x14ac:dyDescent="0.3">
      <c r="A103" s="749">
        <v>45624</v>
      </c>
      <c r="B103" s="741"/>
      <c r="C103" s="672"/>
      <c r="D103" s="744">
        <f t="shared" si="152"/>
        <v>39550</v>
      </c>
      <c r="E103" s="743">
        <f>IF(D103=0,0,D103-D102)</f>
        <v>0</v>
      </c>
      <c r="F103" s="743"/>
      <c r="G103" s="742">
        <f>E103/60/24*42</f>
        <v>0</v>
      </c>
      <c r="H103" s="741"/>
      <c r="I103" s="740">
        <v>0</v>
      </c>
      <c r="J103" s="740">
        <v>0</v>
      </c>
      <c r="K103" s="739">
        <f>IF(10 = "bypass", 0, I103-J103)</f>
        <v>0</v>
      </c>
      <c r="L103" s="738" t="e">
        <f>IF(OR(N103=0,N103="n"), L102+1,1)</f>
        <v>#REF!</v>
      </c>
      <c r="M103" s="738">
        <v>0</v>
      </c>
      <c r="N103" s="739">
        <v>0</v>
      </c>
      <c r="O103" s="739">
        <v>0</v>
      </c>
      <c r="P103" s="737">
        <v>58</v>
      </c>
      <c r="Q103" s="737">
        <v>55</v>
      </c>
      <c r="R103" s="736">
        <f>IF(Q103="bypass",0,P103-Q103)</f>
        <v>3</v>
      </c>
      <c r="S103" s="1154">
        <f>IF(P103=0,S102,IF(U102&lt;&gt;0,1,S102+1))</f>
        <v>592</v>
      </c>
      <c r="T103" s="735">
        <v>0</v>
      </c>
      <c r="U103" s="736">
        <v>0</v>
      </c>
      <c r="V103" s="734"/>
      <c r="W103" s="739">
        <v>52</v>
      </c>
      <c r="X103" s="743">
        <v>48</v>
      </c>
      <c r="Y103" s="739">
        <f>IF(X103=0," ",W103-X103)</f>
        <v>4</v>
      </c>
      <c r="Z103" s="733">
        <f>IF(W103=0,Z102,IF(AB102&lt;&gt;0,1,Z102+1))</f>
        <v>111</v>
      </c>
      <c r="AA103" s="732">
        <v>0</v>
      </c>
      <c r="AB103" s="731">
        <v>0</v>
      </c>
      <c r="AC103" s="730">
        <v>48</v>
      </c>
      <c r="AD103" s="730">
        <v>48</v>
      </c>
      <c r="AE103" s="739">
        <f>IF(AD103=0," ",IF(TRIM(AC103)="off","1P bypass", AC103-AD103))</f>
        <v>0</v>
      </c>
      <c r="AF103" s="733">
        <f t="shared" si="157"/>
        <v>40</v>
      </c>
      <c r="AG103" s="739">
        <v>0</v>
      </c>
      <c r="AH103" s="731">
        <v>0</v>
      </c>
      <c r="AI103" s="731">
        <v>4</v>
      </c>
      <c r="AJ103" s="731">
        <v>3</v>
      </c>
      <c r="AK103" s="729">
        <f t="shared" si="136"/>
        <v>1</v>
      </c>
      <c r="AL103" s="731">
        <f>IF(AI103=0,AL102,IF(AO102&lt;&gt;0,1,AL102+1))</f>
        <v>22</v>
      </c>
      <c r="AM103" s="731"/>
      <c r="AN103" s="731"/>
      <c r="AO103" s="731">
        <v>0</v>
      </c>
      <c r="AP103" s="731"/>
      <c r="AQ103" s="728">
        <v>5.583333333333333</v>
      </c>
      <c r="AR103" s="727">
        <v>292</v>
      </c>
      <c r="AS103" s="726">
        <v>6.666666666666667</v>
      </c>
      <c r="AT103" s="725">
        <v>345</v>
      </c>
      <c r="AU103" s="724">
        <f>AR103 + AT103</f>
        <v>637</v>
      </c>
      <c r="AV103" s="723">
        <f>AU103-AU102</f>
        <v>-114</v>
      </c>
      <c r="AW103" s="722"/>
      <c r="AX103" s="722"/>
      <c r="AY103" s="721">
        <v>1699</v>
      </c>
      <c r="AZ103" s="720">
        <v>0</v>
      </c>
      <c r="BA103" s="662">
        <v>220</v>
      </c>
      <c r="BB103" s="662">
        <v>217</v>
      </c>
      <c r="BC103" s="719"/>
      <c r="BD103" s="718">
        <v>64397</v>
      </c>
      <c r="BE103" s="446">
        <f t="shared" si="176"/>
        <v>51</v>
      </c>
      <c r="BF103" s="446"/>
      <c r="BG103" s="716">
        <v>0.96</v>
      </c>
      <c r="BH103" s="715">
        <f t="shared" ref="BH103:BH105" si="198">BE103-(BE103*BG103)</f>
        <v>2.0399999999999991</v>
      </c>
      <c r="BI103" s="715">
        <f>BE103*BG103</f>
        <v>48.96</v>
      </c>
      <c r="BJ103" s="714"/>
      <c r="BK103" s="713">
        <v>100</v>
      </c>
      <c r="BL103" s="713">
        <v>60</v>
      </c>
      <c r="BM103" s="712"/>
      <c r="BN103" s="711">
        <v>0</v>
      </c>
      <c r="BO103" s="710">
        <f>BO102</f>
        <v>0.8</v>
      </c>
      <c r="BP103" s="709">
        <f>BN103-(BN103*BO103)</f>
        <v>0</v>
      </c>
      <c r="BQ103" s="709">
        <f>BN103*BO103</f>
        <v>0</v>
      </c>
      <c r="BR103" s="708"/>
      <c r="BS103" s="712">
        <v>0</v>
      </c>
      <c r="BT103" s="712">
        <v>0</v>
      </c>
      <c r="BU103" s="666"/>
      <c r="BV103" s="707"/>
      <c r="BW103" s="726">
        <v>9.4</v>
      </c>
      <c r="BX103" s="726"/>
      <c r="BY103" s="726"/>
      <c r="BZ103" s="726"/>
      <c r="CA103" s="665">
        <f>BW103-CB103</f>
        <v>0</v>
      </c>
      <c r="CB103" s="665">
        <f>BW103</f>
        <v>9.4</v>
      </c>
      <c r="CC103" s="706">
        <f t="shared" si="194"/>
        <v>0.43</v>
      </c>
      <c r="CD103" s="705">
        <f t="shared" si="195"/>
        <v>5.3580000000000005</v>
      </c>
      <c r="CE103" s="710">
        <f t="shared" si="196"/>
        <v>0</v>
      </c>
      <c r="CF103" s="704">
        <f t="shared" si="197"/>
        <v>5.3580000000000005</v>
      </c>
      <c r="CG103" s="1749"/>
      <c r="CH103" s="704"/>
      <c r="CI103" s="704"/>
      <c r="CJ103" s="704">
        <v>0</v>
      </c>
      <c r="CK103" s="666">
        <v>68</v>
      </c>
      <c r="CL103" s="664">
        <v>0</v>
      </c>
      <c r="CM103" s="1125">
        <v>147.6</v>
      </c>
      <c r="CN103" s="703">
        <v>1</v>
      </c>
      <c r="CO103" s="703"/>
      <c r="CP103" s="703">
        <v>8417</v>
      </c>
      <c r="CQ103" s="384">
        <f t="shared" ref="CQ103:CQ105" si="199">CP103-CP102</f>
        <v>20.600000000000364</v>
      </c>
      <c r="CR103" s="1140">
        <v>6</v>
      </c>
      <c r="CS103" s="1122">
        <f t="shared" si="161"/>
        <v>7.1650485436891937</v>
      </c>
      <c r="CT103" s="1141">
        <f t="shared" si="145"/>
        <v>1.1941747572815322</v>
      </c>
      <c r="CU103" s="945">
        <f t="shared" si="162"/>
        <v>147.6</v>
      </c>
      <c r="CV103" s="702">
        <f>CV102</f>
        <v>1</v>
      </c>
      <c r="CW103" s="701">
        <f>CU103-(CU103*CV103)</f>
        <v>0</v>
      </c>
      <c r="CX103" s="700">
        <f>[1]Sheet1!$J$57</f>
        <v>116.7979274611333</v>
      </c>
      <c r="CY103" s="699"/>
      <c r="CZ103" s="698">
        <v>64</v>
      </c>
      <c r="DA103" s="698">
        <v>0</v>
      </c>
      <c r="DB103" s="698" t="s">
        <v>121</v>
      </c>
      <c r="DC103" s="618">
        <f>[1]Sheet1!K59</f>
        <v>0</v>
      </c>
      <c r="DD103" s="1827"/>
      <c r="DE103" s="1827"/>
      <c r="DF103" s="1827"/>
      <c r="DG103" s="696">
        <f>DG102</f>
        <v>0.43</v>
      </c>
      <c r="DH103" s="695">
        <f t="shared" si="163"/>
        <v>0</v>
      </c>
      <c r="DI103" s="702">
        <f>DI102</f>
        <v>0.56999999999999995</v>
      </c>
      <c r="DJ103" s="694"/>
      <c r="DK103" s="694">
        <f t="shared" si="146"/>
        <v>0</v>
      </c>
      <c r="DL103" s="694">
        <f>DH103*DI103</f>
        <v>0</v>
      </c>
      <c r="DM103" s="693"/>
      <c r="DN103" s="692">
        <v>70</v>
      </c>
      <c r="DO103" s="692">
        <v>48</v>
      </c>
      <c r="DP103" s="1448">
        <v>0</v>
      </c>
      <c r="DQ103" s="691"/>
      <c r="DR103" s="691"/>
      <c r="DS103" s="690">
        <f>(DQ103*12+DR103)*2.75397222</f>
        <v>0</v>
      </c>
      <c r="DT103" s="690">
        <f>IF(DS103-DS102&lt;0,0,IF(SUM(DQ103:DR103)&gt;0,DS103-DS102,0))</f>
        <v>0</v>
      </c>
      <c r="DU103" s="689">
        <f>IF(DS103=0,0,IF(DS103-DS102&lt;0,DS103-DS102,0))</f>
        <v>0</v>
      </c>
      <c r="DV103" s="688"/>
      <c r="DW103" s="688"/>
      <c r="DX103" s="687">
        <v>0</v>
      </c>
      <c r="DY103" s="686"/>
      <c r="DZ103" s="685">
        <v>4</v>
      </c>
      <c r="EA103" s="684">
        <v>6</v>
      </c>
      <c r="EB103" s="683">
        <f>(DZ103*12+EA103)*2.75397222</f>
        <v>148.71449988000001</v>
      </c>
      <c r="EC103" s="683">
        <f>IF(EB103-EB102&lt;0,0,IF(SUM(DZ103:EA103)&gt;0,EB103-EB102,0))</f>
        <v>0</v>
      </c>
      <c r="ED103" s="683">
        <f>IF(EB103=0,0,IF(EB103-EB102&lt;0,(EB103-EB102),0))</f>
        <v>0</v>
      </c>
      <c r="EE103" s="682">
        <f>EC103</f>
        <v>0</v>
      </c>
      <c r="EF103" s="471">
        <f t="shared" si="147"/>
        <v>7.3979999999999997</v>
      </c>
      <c r="EG103" s="472">
        <f t="shared" si="191"/>
        <v>0</v>
      </c>
      <c r="EH103" s="473">
        <f>SUM(EE$76:EE103)/SUM(EF$76:EF103)</f>
        <v>0.96362801307718382</v>
      </c>
      <c r="EI103" s="678"/>
      <c r="EJ103" s="166">
        <f t="shared" si="148"/>
        <v>103</v>
      </c>
      <c r="EK103" s="677">
        <f t="shared" si="149"/>
        <v>217</v>
      </c>
      <c r="EL103" s="476">
        <f t="shared" si="150"/>
        <v>165.75792746113331</v>
      </c>
      <c r="EM103" s="675">
        <f>IF(EL103=0,0,EJ103/EL103)</f>
        <v>0.62138807825134823</v>
      </c>
      <c r="EN103" s="674">
        <f>SUM(EK$7:EK103)/SUM(EL$7:EL103)</f>
        <v>1.0454775480541725</v>
      </c>
      <c r="EO103" s="673"/>
    </row>
    <row r="104" spans="1:145" ht="16.5" thickTop="1" thickBot="1" x14ac:dyDescent="0.3">
      <c r="A104" s="749">
        <v>45625</v>
      </c>
      <c r="B104" s="741"/>
      <c r="C104" s="672"/>
      <c r="D104" s="744">
        <f t="shared" si="152"/>
        <v>39550</v>
      </c>
      <c r="E104" s="743">
        <f>IF(D104=0,0,D104-D103)</f>
        <v>0</v>
      </c>
      <c r="F104" s="743"/>
      <c r="G104" s="742">
        <f>E104/60/24*42</f>
        <v>0</v>
      </c>
      <c r="H104" s="741"/>
      <c r="I104" s="740">
        <v>0</v>
      </c>
      <c r="J104" s="740">
        <v>0</v>
      </c>
      <c r="K104" s="739">
        <f>IF(10 = "bypass", 0, I104-J104)</f>
        <v>0</v>
      </c>
      <c r="L104" s="738" t="e">
        <f>IF(OR(N104=0,N104="n"), L103+1,1)</f>
        <v>#REF!</v>
      </c>
      <c r="M104" s="738">
        <v>0</v>
      </c>
      <c r="N104" s="739">
        <v>0</v>
      </c>
      <c r="O104" s="739">
        <v>0</v>
      </c>
      <c r="P104" s="737">
        <v>56</v>
      </c>
      <c r="Q104" s="737">
        <v>53</v>
      </c>
      <c r="R104" s="736">
        <f>IF(Q104="bypass",0,P104-Q104)</f>
        <v>3</v>
      </c>
      <c r="S104" s="1154">
        <f>IF(P104=0,S103,IF(U103&lt;&gt;0,1,S103+1))</f>
        <v>593</v>
      </c>
      <c r="T104" s="735">
        <v>0</v>
      </c>
      <c r="U104" s="736">
        <v>0</v>
      </c>
      <c r="V104" s="734"/>
      <c r="W104" s="739">
        <v>52</v>
      </c>
      <c r="X104" s="743">
        <v>48</v>
      </c>
      <c r="Y104" s="739">
        <f>IF(X104=0," ",W104-X104)</f>
        <v>4</v>
      </c>
      <c r="Z104" s="733">
        <f>IF(W104=0,Z103,IF(AB103&lt;&gt;0,1,Z103+1))</f>
        <v>112</v>
      </c>
      <c r="AA104" s="732">
        <v>0</v>
      </c>
      <c r="AB104" s="731">
        <v>0</v>
      </c>
      <c r="AC104" s="730">
        <v>48</v>
      </c>
      <c r="AD104" s="730">
        <v>46</v>
      </c>
      <c r="AE104" s="739">
        <f>IF(AD104=0," ",IF(TRIM(AC104)="off","1P bypass", AC104-AD104))</f>
        <v>2</v>
      </c>
      <c r="AF104" s="733">
        <f t="shared" si="157"/>
        <v>41</v>
      </c>
      <c r="AG104" s="739">
        <v>0</v>
      </c>
      <c r="AH104" s="731">
        <v>0</v>
      </c>
      <c r="AI104" s="731">
        <v>0</v>
      </c>
      <c r="AJ104" s="731">
        <v>0</v>
      </c>
      <c r="AK104" s="729" t="str">
        <f t="shared" si="136"/>
        <v xml:space="preserve"> </v>
      </c>
      <c r="AL104" s="731">
        <f>IF(AI104=0,AL103,IF(AO103&lt;&gt;0,1,AL103+1))</f>
        <v>22</v>
      </c>
      <c r="AM104" s="731"/>
      <c r="AN104" s="731"/>
      <c r="AO104" s="731">
        <v>0</v>
      </c>
      <c r="AP104" s="731"/>
      <c r="AQ104" s="728">
        <v>7.791666666666667</v>
      </c>
      <c r="AR104" s="727">
        <v>417</v>
      </c>
      <c r="AS104" s="726">
        <v>7.333333333333333</v>
      </c>
      <c r="AT104" s="725">
        <v>382</v>
      </c>
      <c r="AU104" s="724">
        <f>AR104 + AT104</f>
        <v>799</v>
      </c>
      <c r="AV104" s="723">
        <f>AU104-AU103</f>
        <v>162</v>
      </c>
      <c r="AW104" s="722"/>
      <c r="AX104" s="722"/>
      <c r="AY104" s="721">
        <v>1680</v>
      </c>
      <c r="AZ104" s="720">
        <v>0</v>
      </c>
      <c r="BA104" s="662">
        <v>220</v>
      </c>
      <c r="BB104" s="662">
        <v>32.9</v>
      </c>
      <c r="BC104" s="719"/>
      <c r="BD104" s="718">
        <v>64441</v>
      </c>
      <c r="BE104" s="446">
        <f t="shared" si="176"/>
        <v>44</v>
      </c>
      <c r="BF104" s="446"/>
      <c r="BG104" s="716">
        <v>0.96</v>
      </c>
      <c r="BH104" s="715">
        <f t="shared" si="198"/>
        <v>1.7600000000000051</v>
      </c>
      <c r="BI104" s="715">
        <f>BE104*BG104</f>
        <v>42.239999999999995</v>
      </c>
      <c r="BJ104" s="714"/>
      <c r="BK104" s="713">
        <v>90</v>
      </c>
      <c r="BL104" s="713">
        <v>130</v>
      </c>
      <c r="BM104" s="712"/>
      <c r="BN104" s="711">
        <v>3.3</v>
      </c>
      <c r="BO104" s="710">
        <f>BO103</f>
        <v>0.8</v>
      </c>
      <c r="BP104" s="709">
        <f>BN104-(BN104*BO104)</f>
        <v>0.6599999999999997</v>
      </c>
      <c r="BQ104" s="709">
        <f>BN104*BO104</f>
        <v>2.64</v>
      </c>
      <c r="BR104" s="708"/>
      <c r="BS104" s="712">
        <v>0</v>
      </c>
      <c r="BT104" s="712">
        <v>0</v>
      </c>
      <c r="BU104" s="666"/>
      <c r="BV104" s="707"/>
      <c r="BW104" s="726">
        <v>8.8000000000000007</v>
      </c>
      <c r="BX104" s="726"/>
      <c r="BY104" s="726"/>
      <c r="BZ104" s="726"/>
      <c r="CA104" s="665">
        <f>BW104-CB104</f>
        <v>0</v>
      </c>
      <c r="CB104" s="665">
        <f>BW104</f>
        <v>8.8000000000000007</v>
      </c>
      <c r="CC104" s="706">
        <f t="shared" si="194"/>
        <v>0.43</v>
      </c>
      <c r="CD104" s="705">
        <f t="shared" si="195"/>
        <v>5.0160000000000009</v>
      </c>
      <c r="CE104" s="710">
        <f t="shared" si="196"/>
        <v>0</v>
      </c>
      <c r="CF104" s="704">
        <f t="shared" si="197"/>
        <v>5.0160000000000009</v>
      </c>
      <c r="CG104" s="1749"/>
      <c r="CH104" s="704"/>
      <c r="CI104" s="704"/>
      <c r="CJ104" s="704">
        <v>0</v>
      </c>
      <c r="CK104" s="666">
        <v>65</v>
      </c>
      <c r="CL104" s="664">
        <v>15</v>
      </c>
      <c r="CM104" s="1125">
        <v>160</v>
      </c>
      <c r="CN104" s="703" t="s">
        <v>190</v>
      </c>
      <c r="CO104" s="703"/>
      <c r="CP104" s="703">
        <v>8438.7999999999993</v>
      </c>
      <c r="CQ104" s="384">
        <f t="shared" si="199"/>
        <v>21.799999999999272</v>
      </c>
      <c r="CR104" s="1140">
        <v>6</v>
      </c>
      <c r="CS104" s="1122">
        <f t="shared" si="161"/>
        <v>7.1650485436891937</v>
      </c>
      <c r="CT104" s="1141">
        <f t="shared" si="145"/>
        <v>1.1941747572815322</v>
      </c>
      <c r="CU104" s="945">
        <f t="shared" si="162"/>
        <v>156.1980582524192</v>
      </c>
      <c r="CV104" s="702">
        <f>CV103</f>
        <v>1</v>
      </c>
      <c r="CW104" s="701">
        <f>CU104-(CU104*CV104)</f>
        <v>0</v>
      </c>
      <c r="CX104" s="700">
        <f>[1]Sheet1!$J$57</f>
        <v>116.7979274611333</v>
      </c>
      <c r="CY104" s="699"/>
      <c r="CZ104" s="698">
        <v>88</v>
      </c>
      <c r="DA104" s="698">
        <v>10</v>
      </c>
      <c r="DB104" s="698">
        <v>30</v>
      </c>
      <c r="DC104" s="618">
        <f>[1]Sheet1!K60</f>
        <v>3.8019417475807984</v>
      </c>
      <c r="DD104" s="1827"/>
      <c r="DE104" s="1827"/>
      <c r="DF104" s="1827"/>
      <c r="DG104" s="696">
        <f>DG103</f>
        <v>0.43</v>
      </c>
      <c r="DH104" s="695">
        <f t="shared" si="163"/>
        <v>3.8019417475807984</v>
      </c>
      <c r="DI104" s="702">
        <f>DI103</f>
        <v>0.56999999999999995</v>
      </c>
      <c r="DJ104" s="694"/>
      <c r="DK104" s="694">
        <f t="shared" si="146"/>
        <v>0.93185592233205394</v>
      </c>
      <c r="DL104" s="694">
        <f>DH104*DI104</f>
        <v>2.1671067961210548</v>
      </c>
      <c r="DM104" s="693"/>
      <c r="DN104" s="692">
        <v>0</v>
      </c>
      <c r="DO104" s="692">
        <v>20</v>
      </c>
      <c r="DP104" s="1448">
        <v>165</v>
      </c>
      <c r="DQ104" s="691"/>
      <c r="DR104" s="691"/>
      <c r="DS104" s="690">
        <f>(DQ104*12+DR104)*2.75397222</f>
        <v>0</v>
      </c>
      <c r="DT104" s="690">
        <f>IF(DS104-DS103&lt;0,0,IF(SUM(DQ104:DR104)&gt;0,DS104-DS103,0))</f>
        <v>0</v>
      </c>
      <c r="DU104" s="689">
        <f>IF(DS104=0,0,IF(DS104-DS103&lt;0,DS104-DS103,0))</f>
        <v>0</v>
      </c>
      <c r="DV104" s="688"/>
      <c r="DW104" s="688"/>
      <c r="DX104" s="687">
        <v>2</v>
      </c>
      <c r="DY104" s="686"/>
      <c r="DZ104" s="685">
        <v>4</v>
      </c>
      <c r="EA104" s="684">
        <v>6</v>
      </c>
      <c r="EB104" s="683">
        <f>(DZ104*12+EA104)*2.75397222</f>
        <v>148.71449988000001</v>
      </c>
      <c r="EC104" s="683">
        <f>IF(EB104-EB103&lt;0,0,IF(SUM(DZ104:EA104)&gt;0,EB104-EB103,0))</f>
        <v>0</v>
      </c>
      <c r="ED104" s="683">
        <f>IF(EB104=0,0,IF(EB104-EB103&lt;0,(EB104-EB103),0))</f>
        <v>0</v>
      </c>
      <c r="EE104" s="682">
        <f>EC104</f>
        <v>0</v>
      </c>
      <c r="EF104" s="471">
        <f t="shared" si="147"/>
        <v>8.3678559223320583</v>
      </c>
      <c r="EG104" s="472">
        <f t="shared" si="191"/>
        <v>0</v>
      </c>
      <c r="EH104" s="473">
        <f>SUM(EE$76:EE104)/SUM(EF$76:EF104)</f>
        <v>0.93568601635975412</v>
      </c>
      <c r="EI104" s="678"/>
      <c r="EJ104" s="166">
        <f t="shared" si="148"/>
        <v>194.9</v>
      </c>
      <c r="EK104" s="677">
        <f t="shared" si="149"/>
        <v>32.9</v>
      </c>
      <c r="EL104" s="476">
        <f t="shared" si="150"/>
        <v>163.84503425725435</v>
      </c>
      <c r="EM104" s="675">
        <f>IF(EL104=0,0,EJ104/EL104)</f>
        <v>1.1895386447537128</v>
      </c>
      <c r="EN104" s="674">
        <f>SUM(EK$7:EK104)/SUM(EL$7:EL104)</f>
        <v>1.0373602551337711</v>
      </c>
      <c r="EO104" s="673"/>
    </row>
    <row r="105" spans="1:145" ht="15" customHeight="1" thickTop="1" thickBot="1" x14ac:dyDescent="0.3">
      <c r="A105" s="749">
        <v>45626</v>
      </c>
      <c r="B105" s="741"/>
      <c r="C105" s="672"/>
      <c r="D105" s="744">
        <f t="shared" si="152"/>
        <v>39550</v>
      </c>
      <c r="E105" s="743">
        <f>IF(D105=0,0,D105-D104)</f>
        <v>0</v>
      </c>
      <c r="F105" s="743"/>
      <c r="G105" s="742">
        <f>E105/60/24*42</f>
        <v>0</v>
      </c>
      <c r="H105" s="741"/>
      <c r="I105" s="740">
        <v>0</v>
      </c>
      <c r="J105" s="740">
        <v>0</v>
      </c>
      <c r="K105" s="739">
        <f>IF(10 = "bypass", 0, I105-J105)</f>
        <v>0</v>
      </c>
      <c r="L105" s="738" t="e">
        <f>IF(OR(N105=0,N105="n"), L104+1,1)</f>
        <v>#REF!</v>
      </c>
      <c r="M105" s="738">
        <v>0</v>
      </c>
      <c r="N105" s="739">
        <v>0</v>
      </c>
      <c r="O105" s="739">
        <v>0</v>
      </c>
      <c r="P105" s="737">
        <v>0</v>
      </c>
      <c r="Q105" s="737">
        <v>0</v>
      </c>
      <c r="R105" s="736">
        <f>IF(Q105="bypass",0,P105-Q105)</f>
        <v>0</v>
      </c>
      <c r="S105" s="1154">
        <f>IF(P105=0,S104,IF(U104&lt;&gt;0,1,S104+1))</f>
        <v>593</v>
      </c>
      <c r="T105" s="735">
        <v>0</v>
      </c>
      <c r="U105" s="736">
        <v>0</v>
      </c>
      <c r="V105" s="734"/>
      <c r="W105" s="739">
        <v>0</v>
      </c>
      <c r="X105" s="743">
        <v>0</v>
      </c>
      <c r="Y105" s="739" t="str">
        <f>IF(X105=0," ",W105-X105)</f>
        <v xml:space="preserve"> </v>
      </c>
      <c r="Z105" s="733">
        <f>IF(W105=0,Z104,IF(AB104&lt;&gt;0,1,Z104+1))</f>
        <v>112</v>
      </c>
      <c r="AA105" s="732">
        <v>0</v>
      </c>
      <c r="AB105" s="731">
        <v>0</v>
      </c>
      <c r="AC105" s="730">
        <v>0</v>
      </c>
      <c r="AD105" s="730">
        <v>0</v>
      </c>
      <c r="AE105" s="739" t="str">
        <f>IF(AD105=0," ",IF(TRIM(AC105)="off","1P bypass", AC105-AD105))</f>
        <v xml:space="preserve"> </v>
      </c>
      <c r="AF105" s="733">
        <f t="shared" si="157"/>
        <v>41</v>
      </c>
      <c r="AG105" s="739">
        <v>0</v>
      </c>
      <c r="AH105" s="731">
        <v>0</v>
      </c>
      <c r="AI105" s="731">
        <v>0</v>
      </c>
      <c r="AJ105" s="731">
        <v>0</v>
      </c>
      <c r="AK105" s="729" t="str">
        <f t="shared" si="136"/>
        <v xml:space="preserve"> </v>
      </c>
      <c r="AL105" s="731">
        <f>IF(AI105=0,AL104,IF(AO104&lt;&gt;0,1,AL104+1))</f>
        <v>22</v>
      </c>
      <c r="AM105" s="731"/>
      <c r="AN105" s="731"/>
      <c r="AO105" s="731">
        <v>0</v>
      </c>
      <c r="AP105" s="731"/>
      <c r="AQ105" s="728">
        <v>9</v>
      </c>
      <c r="AR105" s="727">
        <v>478</v>
      </c>
      <c r="AS105" s="726">
        <v>8.5</v>
      </c>
      <c r="AT105" s="725">
        <v>445</v>
      </c>
      <c r="AU105" s="724">
        <f>AR105 + AT105</f>
        <v>923</v>
      </c>
      <c r="AV105" s="723">
        <f>AU105-AU104</f>
        <v>124</v>
      </c>
      <c r="AW105" s="722"/>
      <c r="AX105" s="722"/>
      <c r="AY105" s="721">
        <v>0</v>
      </c>
      <c r="AZ105" s="720">
        <v>0</v>
      </c>
      <c r="BA105" s="662">
        <v>0</v>
      </c>
      <c r="BB105" s="662">
        <v>67.709999999999994</v>
      </c>
      <c r="BC105" s="719"/>
      <c r="BD105" s="718">
        <v>64480</v>
      </c>
      <c r="BE105" s="446">
        <f t="shared" si="176"/>
        <v>39</v>
      </c>
      <c r="BF105" s="446"/>
      <c r="BG105" s="716">
        <v>0.96</v>
      </c>
      <c r="BH105" s="715">
        <f t="shared" si="198"/>
        <v>1.5600000000000023</v>
      </c>
      <c r="BI105" s="715">
        <f>BE105*BG105</f>
        <v>37.44</v>
      </c>
      <c r="BJ105" s="714"/>
      <c r="BK105" s="713">
        <v>0</v>
      </c>
      <c r="BL105" s="713">
        <v>0</v>
      </c>
      <c r="BM105" s="712"/>
      <c r="BN105" s="711">
        <v>0</v>
      </c>
      <c r="BO105" s="710">
        <f>BO104</f>
        <v>0.8</v>
      </c>
      <c r="BP105" s="709">
        <f>BN105-(BN105*BO105)</f>
        <v>0</v>
      </c>
      <c r="BQ105" s="709">
        <f>BN105*BO105</f>
        <v>0</v>
      </c>
      <c r="BR105" s="708"/>
      <c r="BS105" s="712">
        <v>0</v>
      </c>
      <c r="BT105" s="712">
        <v>0</v>
      </c>
      <c r="BU105" s="666"/>
      <c r="BV105" s="707"/>
      <c r="BW105" s="726">
        <v>2.7</v>
      </c>
      <c r="BX105" s="726"/>
      <c r="BY105" s="726"/>
      <c r="BZ105" s="726"/>
      <c r="CA105" s="665">
        <f>BW105-CB105</f>
        <v>0</v>
      </c>
      <c r="CB105" s="665">
        <f>BW105</f>
        <v>2.7</v>
      </c>
      <c r="CC105" s="706">
        <f t="shared" si="194"/>
        <v>0.43</v>
      </c>
      <c r="CD105" s="705">
        <f t="shared" si="195"/>
        <v>1.5390000000000004</v>
      </c>
      <c r="CE105" s="710">
        <f t="shared" si="196"/>
        <v>0</v>
      </c>
      <c r="CF105" s="704">
        <f t="shared" si="197"/>
        <v>1.5390000000000004</v>
      </c>
      <c r="CG105" s="1749"/>
      <c r="CH105" s="704"/>
      <c r="CI105" s="704"/>
      <c r="CJ105" s="704">
        <v>0</v>
      </c>
      <c r="CK105" s="666">
        <v>65</v>
      </c>
      <c r="CL105" s="664">
        <v>65</v>
      </c>
      <c r="CM105" s="1125">
        <v>45.3</v>
      </c>
      <c r="CN105" s="703">
        <v>1</v>
      </c>
      <c r="CO105" s="703"/>
      <c r="CP105" s="703">
        <v>8445.2999999999993</v>
      </c>
      <c r="CQ105" s="384">
        <f t="shared" si="199"/>
        <v>6.5</v>
      </c>
      <c r="CR105" s="1140">
        <v>6</v>
      </c>
      <c r="CS105" s="1122">
        <f t="shared" si="161"/>
        <v>6.9692307692307685</v>
      </c>
      <c r="CT105" s="1141">
        <f t="shared" si="145"/>
        <v>1.1615384615384614</v>
      </c>
      <c r="CU105" s="945">
        <f t="shared" si="162"/>
        <v>45.3</v>
      </c>
      <c r="CV105" s="702">
        <f>CV104</f>
        <v>1</v>
      </c>
      <c r="CW105" s="701">
        <f>CU105-(CU105*CV105)</f>
        <v>0</v>
      </c>
      <c r="CX105" s="700">
        <f>[1]Sheet1!$J$57</f>
        <v>116.7979274611333</v>
      </c>
      <c r="CY105" s="699"/>
      <c r="CZ105" s="698">
        <v>2</v>
      </c>
      <c r="DA105" s="698">
        <v>10</v>
      </c>
      <c r="DB105" s="698">
        <v>0</v>
      </c>
      <c r="DC105" s="618">
        <f>[1]Sheet1!K61</f>
        <v>0</v>
      </c>
      <c r="DD105" s="1827"/>
      <c r="DE105" s="1827"/>
      <c r="DF105" s="1827"/>
      <c r="DG105" s="696">
        <f>DG104</f>
        <v>0.43</v>
      </c>
      <c r="DH105" s="695">
        <f t="shared" si="163"/>
        <v>0</v>
      </c>
      <c r="DI105" s="702">
        <f>DI104</f>
        <v>0.56999999999999995</v>
      </c>
      <c r="DJ105" s="694"/>
      <c r="DK105" s="694">
        <f t="shared" si="146"/>
        <v>0</v>
      </c>
      <c r="DL105" s="694">
        <f>DH105*DI105</f>
        <v>0</v>
      </c>
      <c r="DM105" s="693"/>
      <c r="DN105" s="692">
        <v>41</v>
      </c>
      <c r="DO105" s="692">
        <v>42</v>
      </c>
      <c r="DP105" s="1448">
        <v>0</v>
      </c>
      <c r="DQ105" s="691"/>
      <c r="DR105" s="691"/>
      <c r="DS105" s="690">
        <f>(DQ105*12+DR105)*2.75397222</f>
        <v>0</v>
      </c>
      <c r="DT105" s="690">
        <f>IF(DS105-DS104&lt;0,0,IF(SUM(DQ105:DR105)&gt;0,DS105-DS104,0))</f>
        <v>0</v>
      </c>
      <c r="DU105" s="689">
        <f>IF(DS105=0,0,IF(DS105-DS104&lt;0,DS105-DS104,0))</f>
        <v>0</v>
      </c>
      <c r="DV105" s="688"/>
      <c r="DW105" s="688"/>
      <c r="DX105" s="687">
        <v>2</v>
      </c>
      <c r="DY105" s="686"/>
      <c r="DZ105" s="685">
        <v>5</v>
      </c>
      <c r="EA105" s="684">
        <v>4</v>
      </c>
      <c r="EB105" s="683">
        <f>(DZ105*12+EA105)*2.75397222</f>
        <v>176.25422208000001</v>
      </c>
      <c r="EC105" s="683">
        <f>IF(EB105-EB104&lt;0,0,IF(SUM(DZ105:EA105)&gt;0,EB105-EB104,0))</f>
        <v>27.5397222</v>
      </c>
      <c r="ED105" s="683">
        <f>IF(EB105=0,0,IF(EB105-EB104&lt;0,(EB105-EB104),0))</f>
        <v>0</v>
      </c>
      <c r="EE105" s="682">
        <f>EC105</f>
        <v>27.5397222</v>
      </c>
      <c r="EF105" s="471">
        <f t="shared" si="147"/>
        <v>3.0990000000000029</v>
      </c>
      <c r="EG105" s="472">
        <f t="shared" si="191"/>
        <v>8.8866480154888592</v>
      </c>
      <c r="EH105" s="473">
        <f>SUM(EE$76:EE105)/SUM(EF$76:EF105)</f>
        <v>1.0201625620456738</v>
      </c>
      <c r="EI105" s="678"/>
      <c r="EJ105" s="166">
        <f t="shared" si="148"/>
        <v>191.70999999999998</v>
      </c>
      <c r="EK105" s="677">
        <f t="shared" si="149"/>
        <v>67.709999999999994</v>
      </c>
      <c r="EL105" s="476">
        <f t="shared" si="150"/>
        <v>154.2379274611333</v>
      </c>
      <c r="EM105" s="675">
        <f>IF(EL105=0,0,EJ105/EL105)</f>
        <v>1.2429497929315041</v>
      </c>
      <c r="EN105" s="674">
        <f>SUM(EK$7:EK105)/SUM(EL$7:EL105)</f>
        <v>1.0319957260321944</v>
      </c>
      <c r="EO105" s="673"/>
    </row>
    <row r="106" spans="1:145" ht="15" customHeight="1" thickTop="1" thickBot="1" x14ac:dyDescent="0.3">
      <c r="A106" s="749"/>
      <c r="B106" s="741"/>
      <c r="C106" s="672"/>
      <c r="D106" s="744"/>
      <c r="E106" s="743"/>
      <c r="F106" s="743"/>
      <c r="G106" s="742"/>
      <c r="H106" s="741"/>
      <c r="I106" s="740"/>
      <c r="J106" s="740"/>
      <c r="K106" s="739"/>
      <c r="L106" s="738"/>
      <c r="M106" s="738"/>
      <c r="N106" s="739"/>
      <c r="O106" s="739"/>
      <c r="P106" s="737"/>
      <c r="Q106" s="737"/>
      <c r="R106" s="736"/>
      <c r="S106" s="1154"/>
      <c r="T106" s="735"/>
      <c r="U106" s="736"/>
      <c r="V106" s="734"/>
      <c r="W106" s="739"/>
      <c r="X106" s="743"/>
      <c r="Y106" s="739"/>
      <c r="Z106" s="733"/>
      <c r="AA106" s="732"/>
      <c r="AB106" s="731"/>
      <c r="AC106" s="730"/>
      <c r="AD106" s="730"/>
      <c r="AE106" s="739"/>
      <c r="AF106" s="733"/>
      <c r="AG106" s="739"/>
      <c r="AH106" s="731"/>
      <c r="AI106" s="731"/>
      <c r="AJ106" s="731"/>
      <c r="AK106" s="729"/>
      <c r="AL106" s="731"/>
      <c r="AM106" s="731"/>
      <c r="AN106" s="731"/>
      <c r="AO106" s="731"/>
      <c r="AP106" s="731"/>
      <c r="AQ106" s="728"/>
      <c r="AR106" s="727"/>
      <c r="AS106" s="726"/>
      <c r="AT106" s="725"/>
      <c r="AU106" s="724"/>
      <c r="AV106" s="723"/>
      <c r="AW106" s="722"/>
      <c r="AX106" s="722"/>
      <c r="AY106" s="721"/>
      <c r="AZ106" s="720"/>
      <c r="BA106" s="662"/>
      <c r="BB106" s="662"/>
      <c r="BC106" s="719"/>
      <c r="BD106" s="718"/>
      <c r="BE106" s="717">
        <f>SUM(BE76:BE105)</f>
        <v>705</v>
      </c>
      <c r="BF106" s="717"/>
      <c r="BG106" s="716"/>
      <c r="BH106" s="717">
        <f>SUM(BH76:BH105)</f>
        <v>28.200000000000028</v>
      </c>
      <c r="BI106" s="715"/>
      <c r="BJ106" s="714"/>
      <c r="BK106" s="713"/>
      <c r="BL106" s="713"/>
      <c r="BM106" s="712"/>
      <c r="BN106" s="711"/>
      <c r="BO106" s="710"/>
      <c r="BP106" s="709"/>
      <c r="BQ106" s="709"/>
      <c r="BR106" s="708"/>
      <c r="BS106" s="712"/>
      <c r="BT106" s="712"/>
      <c r="BU106" s="666"/>
      <c r="BV106" s="707"/>
      <c r="BW106" s="726">
        <f>SUM(BW76:BW105)</f>
        <v>263.39999999999998</v>
      </c>
      <c r="BX106" s="726"/>
      <c r="BY106" s="726"/>
      <c r="BZ106" s="726"/>
      <c r="CA106" s="665"/>
      <c r="CB106" s="665"/>
      <c r="CC106" s="706">
        <f t="shared" si="194"/>
        <v>0.43</v>
      </c>
      <c r="CD106" s="705">
        <f t="shared" si="195"/>
        <v>0</v>
      </c>
      <c r="CE106" s="710">
        <f t="shared" si="196"/>
        <v>0</v>
      </c>
      <c r="CF106" s="704">
        <f t="shared" si="197"/>
        <v>0</v>
      </c>
      <c r="CG106" s="1749"/>
      <c r="CH106" s="704"/>
      <c r="CI106" s="704"/>
      <c r="CJ106" s="704"/>
      <c r="CK106" s="666"/>
      <c r="CL106" s="664"/>
      <c r="CM106" s="1125"/>
      <c r="CN106" s="703"/>
      <c r="CO106" s="703"/>
      <c r="CP106" s="703"/>
      <c r="CQ106" s="384" t="s">
        <v>181</v>
      </c>
      <c r="CR106" s="384"/>
      <c r="CS106" s="1118">
        <f>AVERAGE(CS76:CS105)</f>
        <v>4.9657679279833706</v>
      </c>
      <c r="CT106" s="1141">
        <f t="shared" si="145"/>
        <v>0.82762798799722848</v>
      </c>
      <c r="CU106" s="950">
        <f>SUM(CU76:CU105)</f>
        <v>2571.8625340552858</v>
      </c>
      <c r="CV106" s="702"/>
      <c r="CW106" s="701"/>
      <c r="CX106" s="700"/>
      <c r="CY106" s="699"/>
      <c r="CZ106" s="698"/>
      <c r="DA106" s="698"/>
      <c r="DB106" s="698"/>
      <c r="DC106" s="697"/>
      <c r="DD106" s="1828"/>
      <c r="DE106" s="1828"/>
      <c r="DF106" s="1828"/>
      <c r="DG106" s="696"/>
      <c r="DH106" s="695"/>
      <c r="DI106" s="702"/>
      <c r="DJ106" s="694"/>
      <c r="DK106" s="694"/>
      <c r="DL106" s="694"/>
      <c r="DM106" s="693"/>
      <c r="DN106" s="692"/>
      <c r="DO106" s="692"/>
      <c r="DP106" s="1448"/>
      <c r="DQ106" s="691"/>
      <c r="DR106" s="691"/>
      <c r="DS106" s="690"/>
      <c r="DT106" s="690"/>
      <c r="DU106" s="689"/>
      <c r="DV106" s="688"/>
      <c r="DW106" s="688"/>
      <c r="DX106" s="687"/>
      <c r="DY106" s="686"/>
      <c r="DZ106" s="685"/>
      <c r="EA106" s="684"/>
      <c r="EB106" s="683"/>
      <c r="EC106" s="683"/>
      <c r="ED106" s="683"/>
      <c r="EE106" s="682">
        <f>SUM(EE76:EE105)</f>
        <v>297.55995809000001</v>
      </c>
      <c r="EF106" s="682">
        <f>SUM(EF76:EF105)</f>
        <v>291.67896290304947</v>
      </c>
      <c r="EG106" s="681">
        <f>EE106-EF106</f>
        <v>5.8809951869505426</v>
      </c>
      <c r="EH106" s="750">
        <f>EF106/EE106</f>
        <v>0.98023593219766558</v>
      </c>
      <c r="EI106" s="678"/>
      <c r="EJ106" s="677">
        <f>SUM(EJ75:EJ105)</f>
        <v>3499.53</v>
      </c>
      <c r="EK106" s="677">
        <f>SUM(EK75:EK105)</f>
        <v>3359.53</v>
      </c>
      <c r="EL106" s="677">
        <f>SUM(EL75:EL105)</f>
        <v>3761.3334686970202</v>
      </c>
      <c r="EM106" s="675"/>
      <c r="EN106" s="674">
        <f>EK106/EL106</f>
        <v>0.89317526030569938</v>
      </c>
      <c r="EO106" s="673"/>
    </row>
    <row r="107" spans="1:145" ht="15" customHeight="1" thickTop="1" thickBot="1" x14ac:dyDescent="0.3">
      <c r="A107" s="749"/>
      <c r="B107" s="741"/>
      <c r="C107" s="672"/>
      <c r="D107" s="744"/>
      <c r="E107" s="743"/>
      <c r="F107" s="743"/>
      <c r="G107" s="742"/>
      <c r="H107" s="741"/>
      <c r="I107" s="740"/>
      <c r="J107" s="740"/>
      <c r="K107" s="739"/>
      <c r="L107" s="738"/>
      <c r="M107" s="738"/>
      <c r="N107" s="739"/>
      <c r="O107" s="739"/>
      <c r="P107" s="737"/>
      <c r="Q107" s="737"/>
      <c r="R107" s="736"/>
      <c r="S107" s="1154"/>
      <c r="T107" s="735"/>
      <c r="U107" s="736"/>
      <c r="V107" s="734"/>
      <c r="W107" s="739"/>
      <c r="X107" s="743"/>
      <c r="Y107" s="739"/>
      <c r="Z107" s="733"/>
      <c r="AA107" s="732"/>
      <c r="AB107" s="731"/>
      <c r="AC107" s="730"/>
      <c r="AD107" s="730"/>
      <c r="AE107" s="739"/>
      <c r="AF107" s="733"/>
      <c r="AG107" s="739"/>
      <c r="AH107" s="731"/>
      <c r="AI107" s="731"/>
      <c r="AJ107" s="731"/>
      <c r="AK107" s="729"/>
      <c r="AL107" s="731"/>
      <c r="AM107" s="731"/>
      <c r="AN107" s="731"/>
      <c r="AO107" s="731"/>
      <c r="AP107" s="731"/>
      <c r="AQ107" s="728"/>
      <c r="AR107" s="727"/>
      <c r="AS107" s="726"/>
      <c r="AT107" s="725"/>
      <c r="AU107" s="724"/>
      <c r="AV107" s="723"/>
      <c r="AW107" s="722"/>
      <c r="AX107" s="722"/>
      <c r="AY107" s="721"/>
      <c r="AZ107" s="720"/>
      <c r="BA107" s="662"/>
      <c r="BB107" s="662"/>
      <c r="BC107" s="719"/>
      <c r="BD107" s="718"/>
      <c r="BE107" s="717">
        <f>BE106/30</f>
        <v>23.5</v>
      </c>
      <c r="BF107" s="717"/>
      <c r="BG107" s="716"/>
      <c r="BH107" s="717">
        <f>BH106/30</f>
        <v>0.94000000000000095</v>
      </c>
      <c r="BI107" s="715"/>
      <c r="BJ107" s="714"/>
      <c r="BK107" s="713"/>
      <c r="BL107" s="713"/>
      <c r="BM107" s="712"/>
      <c r="BN107" s="711"/>
      <c r="BO107" s="710"/>
      <c r="BP107" s="709"/>
      <c r="BQ107" s="709"/>
      <c r="BR107" s="708"/>
      <c r="BS107" s="712"/>
      <c r="BT107" s="712"/>
      <c r="BU107" s="666"/>
      <c r="BV107" s="707"/>
      <c r="BW107" s="726">
        <f>BW106/30</f>
        <v>8.7799999999999994</v>
      </c>
      <c r="BX107" s="726"/>
      <c r="BY107" s="726"/>
      <c r="BZ107" s="726"/>
      <c r="CA107" s="665"/>
      <c r="CB107" s="665">
        <f>BW107</f>
        <v>8.7799999999999994</v>
      </c>
      <c r="CC107" s="706">
        <f t="shared" si="194"/>
        <v>0.43</v>
      </c>
      <c r="CD107" s="705">
        <f t="shared" si="195"/>
        <v>5.0045999999999999</v>
      </c>
      <c r="CE107" s="710">
        <f t="shared" si="196"/>
        <v>0</v>
      </c>
      <c r="CF107" s="704">
        <f t="shared" si="197"/>
        <v>5.0045999999999999</v>
      </c>
      <c r="CG107" s="1749"/>
      <c r="CH107" s="704"/>
      <c r="CI107" s="704"/>
      <c r="CJ107" s="704"/>
      <c r="CK107" s="666"/>
      <c r="CL107" s="664"/>
      <c r="CM107" s="1125"/>
      <c r="CN107" s="703"/>
      <c r="CO107" s="703"/>
      <c r="CP107" s="703"/>
      <c r="CQ107" s="384" t="s">
        <v>182</v>
      </c>
      <c r="CR107" s="384"/>
      <c r="CS107" s="703">
        <f>CS106*24</f>
        <v>119.17843027160089</v>
      </c>
      <c r="CT107" s="703"/>
      <c r="CU107" s="950"/>
      <c r="CV107" s="702"/>
      <c r="CW107" s="701"/>
      <c r="CX107" s="700"/>
      <c r="CY107" s="699"/>
      <c r="CZ107" s="698"/>
      <c r="DA107" s="698"/>
      <c r="DB107" s="698"/>
      <c r="DC107" s="697"/>
      <c r="DD107" s="1828"/>
      <c r="DE107" s="1828"/>
      <c r="DF107" s="1828"/>
      <c r="DG107" s="696"/>
      <c r="DH107" s="695"/>
      <c r="DI107" s="702"/>
      <c r="DJ107" s="694"/>
      <c r="DK107" s="694"/>
      <c r="DL107" s="694"/>
      <c r="DM107" s="693"/>
      <c r="DN107" s="692"/>
      <c r="DO107" s="692"/>
      <c r="DP107" s="1448"/>
      <c r="DQ107" s="691"/>
      <c r="DR107" s="691"/>
      <c r="DS107" s="690"/>
      <c r="DT107" s="690"/>
      <c r="DU107" s="689"/>
      <c r="DV107" s="688"/>
      <c r="DW107" s="688"/>
      <c r="DX107" s="687"/>
      <c r="DY107" s="686"/>
      <c r="DZ107" s="685"/>
      <c r="EA107" s="684"/>
      <c r="EB107" s="683"/>
      <c r="EC107" s="683"/>
      <c r="ED107" s="683"/>
      <c r="EE107" s="156">
        <f>EE106/COUNTIFS(EF76:EF105,"&gt;0")</f>
        <v>9.9186652696666666</v>
      </c>
      <c r="EF107" s="156">
        <f>EF106/COUNTIFS(EF76:EF105,"&gt;0")</f>
        <v>9.7226320967683151</v>
      </c>
      <c r="EG107" s="680">
        <f>EG106/31</f>
        <v>0.18970952215969492</v>
      </c>
      <c r="EH107" s="679"/>
      <c r="EI107" s="678"/>
      <c r="EJ107" s="166"/>
      <c r="EK107" s="677"/>
      <c r="EL107" s="676"/>
      <c r="EM107" s="675"/>
      <c r="EN107" s="674"/>
      <c r="EO107" s="673"/>
    </row>
    <row r="108" spans="1:145" ht="15" customHeight="1" thickTop="1" thickBot="1" x14ac:dyDescent="0.3">
      <c r="A108" s="749"/>
      <c r="B108" s="741"/>
      <c r="C108" s="672"/>
      <c r="D108" s="744"/>
      <c r="E108" s="743"/>
      <c r="F108" s="743"/>
      <c r="G108" s="742"/>
      <c r="H108" s="741"/>
      <c r="I108" s="740"/>
      <c r="J108" s="740"/>
      <c r="K108" s="739"/>
      <c r="L108" s="738"/>
      <c r="M108" s="738"/>
      <c r="N108" s="739"/>
      <c r="O108" s="739"/>
      <c r="P108" s="737"/>
      <c r="Q108" s="737"/>
      <c r="R108" s="736"/>
      <c r="S108" s="1154"/>
      <c r="T108" s="735"/>
      <c r="U108" s="736"/>
      <c r="V108" s="734"/>
      <c r="W108" s="739"/>
      <c r="X108" s="743"/>
      <c r="Y108" s="739"/>
      <c r="Z108" s="733"/>
      <c r="AA108" s="732"/>
      <c r="AB108" s="731"/>
      <c r="AC108" s="730"/>
      <c r="AD108" s="730"/>
      <c r="AE108" s="739"/>
      <c r="AF108" s="733"/>
      <c r="AG108" s="739"/>
      <c r="AH108" s="731"/>
      <c r="AI108" s="731"/>
      <c r="AJ108" s="731"/>
      <c r="AK108" s="729"/>
      <c r="AL108" s="731"/>
      <c r="AM108" s="731"/>
      <c r="AN108" s="731"/>
      <c r="AO108" s="731"/>
      <c r="AP108" s="731"/>
      <c r="AQ108" s="728"/>
      <c r="AR108" s="727"/>
      <c r="AS108" s="726"/>
      <c r="AT108" s="725"/>
      <c r="AU108" s="724"/>
      <c r="AV108" s="723"/>
      <c r="AW108" s="722"/>
      <c r="AX108" s="722"/>
      <c r="AY108" s="721"/>
      <c r="AZ108" s="720"/>
      <c r="BA108" s="662"/>
      <c r="BB108" s="662"/>
      <c r="BC108" s="719"/>
      <c r="BD108" s="936" t="s">
        <v>173</v>
      </c>
      <c r="BG108" s="716"/>
      <c r="BH108" s="715">
        <f>2*30</f>
        <v>60</v>
      </c>
      <c r="BI108" s="715"/>
      <c r="BJ108" s="714"/>
      <c r="BK108" s="713"/>
      <c r="BL108" s="713"/>
      <c r="BM108" s="712"/>
      <c r="BN108" s="711"/>
      <c r="BO108" s="710"/>
      <c r="BP108" s="709"/>
      <c r="BQ108" s="709"/>
      <c r="BR108" s="708"/>
      <c r="BS108" s="712"/>
      <c r="BT108" s="712"/>
      <c r="BU108" s="666"/>
      <c r="BV108" s="936" t="s">
        <v>172</v>
      </c>
      <c r="BW108">
        <f>COUNTIF(BW76:BW105,"&gt;0")</f>
        <v>28</v>
      </c>
      <c r="BZ108" s="726"/>
      <c r="CA108" s="665"/>
      <c r="CB108" s="665"/>
      <c r="CC108" s="706"/>
      <c r="CD108" s="705"/>
      <c r="CE108" s="710"/>
      <c r="CF108" s="704"/>
      <c r="CG108" s="1749"/>
      <c r="CH108" s="704"/>
      <c r="CI108" s="704"/>
      <c r="CJ108" s="704"/>
      <c r="CK108" s="666"/>
      <c r="CL108" s="664"/>
      <c r="CM108" s="1125"/>
      <c r="CN108" s="703"/>
      <c r="CO108" s="703"/>
      <c r="CP108" s="703"/>
      <c r="CQ108" s="703"/>
      <c r="CR108" s="703"/>
      <c r="CS108" s="703"/>
      <c r="CT108" s="703"/>
      <c r="CU108" s="950"/>
      <c r="CV108" s="702"/>
      <c r="CW108" s="701"/>
      <c r="CX108" s="700"/>
      <c r="CY108" s="699"/>
      <c r="CZ108" s="698"/>
      <c r="DA108" s="698"/>
      <c r="DB108" s="698"/>
      <c r="DC108" s="697"/>
      <c r="DD108" s="1828"/>
      <c r="DE108" s="1828"/>
      <c r="DF108" s="1828"/>
      <c r="DG108" s="696"/>
      <c r="DH108" s="695"/>
      <c r="DI108" s="702"/>
      <c r="DJ108" s="694"/>
      <c r="DK108" s="694"/>
      <c r="DL108" s="694"/>
      <c r="DM108" s="693"/>
      <c r="DN108" s="692"/>
      <c r="DO108" s="692"/>
      <c r="DP108" s="1448"/>
      <c r="DQ108" s="691"/>
      <c r="DR108" s="691"/>
      <c r="DS108" s="690"/>
      <c r="DT108" s="690"/>
      <c r="DU108" s="689"/>
      <c r="DV108" s="688"/>
      <c r="DW108" s="688"/>
      <c r="DX108" s="687"/>
      <c r="DY108" s="686"/>
      <c r="DZ108" s="685"/>
      <c r="EA108" s="684"/>
      <c r="EB108" s="683"/>
      <c r="EC108" s="683"/>
      <c r="ED108" s="683"/>
      <c r="EE108" s="682"/>
      <c r="EF108" s="681"/>
      <c r="EG108" s="680"/>
      <c r="EI108" s="679"/>
      <c r="EJ108" s="166"/>
      <c r="EK108" s="677"/>
      <c r="EL108" s="676"/>
      <c r="EM108" s="675"/>
      <c r="EN108" s="674"/>
      <c r="EO108" s="673"/>
    </row>
    <row r="109" spans="1:145" ht="15" customHeight="1" thickTop="1" thickBot="1" x14ac:dyDescent="0.3">
      <c r="A109" s="749">
        <v>45627</v>
      </c>
      <c r="B109" s="741"/>
      <c r="C109" s="672"/>
      <c r="D109" s="744">
        <v>39550</v>
      </c>
      <c r="E109" s="743">
        <v>0</v>
      </c>
      <c r="F109" s="743"/>
      <c r="G109" s="742">
        <v>0</v>
      </c>
      <c r="H109" s="741"/>
      <c r="I109" s="740">
        <v>0</v>
      </c>
      <c r="J109" s="740">
        <v>0</v>
      </c>
      <c r="K109" s="739">
        <v>0</v>
      </c>
      <c r="L109" s="738" t="e">
        <v>#REF!</v>
      </c>
      <c r="M109" s="738">
        <v>0</v>
      </c>
      <c r="N109" s="739">
        <v>0</v>
      </c>
      <c r="O109" s="739">
        <v>0</v>
      </c>
      <c r="P109" s="737">
        <v>60</v>
      </c>
      <c r="Q109" s="737">
        <v>59</v>
      </c>
      <c r="R109" s="736">
        <v>1</v>
      </c>
      <c r="S109" s="1154">
        <v>594</v>
      </c>
      <c r="T109" s="735">
        <v>0</v>
      </c>
      <c r="U109" s="736">
        <v>0</v>
      </c>
      <c r="V109" s="734"/>
      <c r="W109" s="739">
        <v>59</v>
      </c>
      <c r="X109" s="743">
        <v>50</v>
      </c>
      <c r="Y109" s="739">
        <v>9</v>
      </c>
      <c r="Z109" s="733">
        <v>113</v>
      </c>
      <c r="AA109" s="732">
        <v>0</v>
      </c>
      <c r="AB109" s="731">
        <v>0</v>
      </c>
      <c r="AC109" s="730">
        <v>54</v>
      </c>
      <c r="AD109" s="730">
        <v>50</v>
      </c>
      <c r="AE109" s="739">
        <v>4</v>
      </c>
      <c r="AF109" s="733">
        <v>42</v>
      </c>
      <c r="AG109" s="739">
        <v>0</v>
      </c>
      <c r="AH109" s="731">
        <v>0</v>
      </c>
      <c r="AI109" s="731">
        <v>0</v>
      </c>
      <c r="AJ109" s="731">
        <v>0</v>
      </c>
      <c r="AK109" s="729" t="s">
        <v>107</v>
      </c>
      <c r="AL109" s="731">
        <v>22</v>
      </c>
      <c r="AM109" s="731"/>
      <c r="AN109" s="731"/>
      <c r="AO109" s="731">
        <v>0</v>
      </c>
      <c r="AP109" s="731"/>
      <c r="AQ109" s="728">
        <v>8.75</v>
      </c>
      <c r="AR109" s="727">
        <v>468</v>
      </c>
      <c r="AS109" s="726">
        <v>8.4166666666666661</v>
      </c>
      <c r="AT109" s="725">
        <v>442</v>
      </c>
      <c r="AU109" s="724">
        <v>910</v>
      </c>
      <c r="AV109" s="723">
        <v>-13</v>
      </c>
      <c r="AW109" s="722"/>
      <c r="AX109" s="722"/>
      <c r="AY109" s="721">
        <v>1600</v>
      </c>
      <c r="AZ109" s="720">
        <v>0</v>
      </c>
      <c r="BA109" s="662">
        <v>325</v>
      </c>
      <c r="BB109" s="662">
        <v>0</v>
      </c>
      <c r="BC109" s="719"/>
      <c r="BD109" s="718">
        <v>64480</v>
      </c>
      <c r="BE109" s="717">
        <v>0</v>
      </c>
      <c r="BF109" s="717"/>
      <c r="BG109" s="716">
        <v>0.96</v>
      </c>
      <c r="BH109" s="715">
        <v>0</v>
      </c>
      <c r="BI109" s="715">
        <v>0</v>
      </c>
      <c r="BJ109" s="714"/>
      <c r="BK109" s="713">
        <v>90</v>
      </c>
      <c r="BL109" s="713">
        <v>0</v>
      </c>
      <c r="BM109" s="712"/>
      <c r="BN109" s="711">
        <v>0</v>
      </c>
      <c r="BO109" s="710">
        <v>0.8</v>
      </c>
      <c r="BP109" s="709">
        <v>0</v>
      </c>
      <c r="BQ109" s="709">
        <v>0</v>
      </c>
      <c r="BR109" s="708"/>
      <c r="BS109" s="712">
        <v>0</v>
      </c>
      <c r="BT109" s="712">
        <v>30</v>
      </c>
      <c r="BU109" s="666"/>
      <c r="BV109" s="707"/>
      <c r="BW109" s="726">
        <v>0</v>
      </c>
      <c r="BX109" s="726"/>
      <c r="BY109" s="726"/>
      <c r="BZ109" s="726"/>
      <c r="CA109" s="665">
        <v>0</v>
      </c>
      <c r="CB109" s="665">
        <v>0</v>
      </c>
      <c r="CC109" s="706">
        <v>0.43</v>
      </c>
      <c r="CD109" s="705">
        <v>0</v>
      </c>
      <c r="CE109" s="710">
        <v>0</v>
      </c>
      <c r="CF109" s="704">
        <v>0</v>
      </c>
      <c r="CG109" s="1749"/>
      <c r="CH109" s="704"/>
      <c r="CI109" s="704"/>
      <c r="CJ109" s="704">
        <v>0</v>
      </c>
      <c r="CK109" s="666">
        <v>70</v>
      </c>
      <c r="CL109" s="664">
        <v>81</v>
      </c>
      <c r="CM109" s="1125">
        <v>4.0999999999999996</v>
      </c>
      <c r="CN109" s="703">
        <v>2</v>
      </c>
      <c r="CO109" s="703"/>
      <c r="CP109" s="703">
        <v>8445.2999999999993</v>
      </c>
      <c r="CQ109" s="384">
        <v>0</v>
      </c>
      <c r="CR109" s="384"/>
      <c r="CS109" s="384"/>
      <c r="CT109" s="384"/>
      <c r="CU109" s="950">
        <v>0</v>
      </c>
      <c r="CV109" s="702">
        <v>1</v>
      </c>
      <c r="CW109" s="701">
        <v>0</v>
      </c>
      <c r="CX109" s="700">
        <v>0</v>
      </c>
      <c r="CY109" s="699"/>
      <c r="CZ109" s="698">
        <v>2</v>
      </c>
      <c r="DA109" s="698">
        <v>18</v>
      </c>
      <c r="DB109" s="698">
        <v>0</v>
      </c>
      <c r="DC109" s="697">
        <v>4.0999999999999996</v>
      </c>
      <c r="DD109" s="1828"/>
      <c r="DE109" s="1828"/>
      <c r="DF109" s="1828"/>
      <c r="DG109" s="696">
        <v>0.43</v>
      </c>
      <c r="DH109" s="695">
        <v>4.0999999999999996</v>
      </c>
      <c r="DI109" s="702">
        <v>0.56999999999999995</v>
      </c>
      <c r="DJ109" s="694"/>
      <c r="DK109" s="694">
        <v>1.00491</v>
      </c>
      <c r="DL109" s="694">
        <v>2.3369999999999997</v>
      </c>
      <c r="DM109" s="693"/>
      <c r="DN109" s="692">
        <v>75</v>
      </c>
      <c r="DO109" s="692">
        <v>39</v>
      </c>
      <c r="DP109" s="1448">
        <v>160</v>
      </c>
      <c r="DQ109" s="691"/>
      <c r="DR109" s="691"/>
      <c r="DS109" s="690">
        <v>0</v>
      </c>
      <c r="DT109" s="690">
        <v>0</v>
      </c>
      <c r="DU109" s="689">
        <v>0</v>
      </c>
      <c r="DV109" s="688"/>
      <c r="DW109" s="688"/>
      <c r="DX109" s="687">
        <v>2</v>
      </c>
      <c r="DY109" s="686"/>
      <c r="DZ109" s="685">
        <v>5</v>
      </c>
      <c r="EA109" s="684">
        <v>8.5</v>
      </c>
      <c r="EB109" s="683">
        <v>188.64709707</v>
      </c>
      <c r="EC109" s="683">
        <v>12.392874989999996</v>
      </c>
      <c r="ED109" s="683">
        <v>0</v>
      </c>
      <c r="EE109" s="682">
        <v>12.392874989999996</v>
      </c>
      <c r="EF109" s="471">
        <v>1.00491</v>
      </c>
      <c r="EG109" s="472">
        <v>12.332323282682028</v>
      </c>
      <c r="EH109" s="473">
        <v>12.332323282682028</v>
      </c>
      <c r="EI109" s="679"/>
      <c r="EJ109" s="166">
        <v>-13</v>
      </c>
      <c r="EK109" s="677">
        <v>0</v>
      </c>
      <c r="EL109" s="676">
        <v>2.3369999999999997</v>
      </c>
      <c r="EM109" s="675">
        <v>-5.5626872058194277</v>
      </c>
      <c r="EN109" s="674" t="e">
        <v>#VALUE!</v>
      </c>
      <c r="EO109" s="673"/>
    </row>
    <row r="110" spans="1:145" ht="15" customHeight="1" thickTop="1" thickBot="1" x14ac:dyDescent="0.3">
      <c r="A110" s="749">
        <v>45628</v>
      </c>
      <c r="B110" s="741"/>
      <c r="C110" s="672"/>
      <c r="D110" s="744">
        <v>39550</v>
      </c>
      <c r="E110" s="743">
        <v>0</v>
      </c>
      <c r="F110" s="743"/>
      <c r="G110" s="742">
        <v>0</v>
      </c>
      <c r="H110" s="741"/>
      <c r="I110" s="740">
        <v>0</v>
      </c>
      <c r="J110" s="740">
        <v>0</v>
      </c>
      <c r="K110" s="739">
        <v>0</v>
      </c>
      <c r="L110" s="738" t="e">
        <v>#REF!</v>
      </c>
      <c r="M110" s="738">
        <v>0</v>
      </c>
      <c r="N110" s="739">
        <v>0</v>
      </c>
      <c r="O110" s="739">
        <v>0</v>
      </c>
      <c r="P110" s="737">
        <v>62</v>
      </c>
      <c r="Q110" s="737">
        <v>58</v>
      </c>
      <c r="R110" s="736">
        <v>4</v>
      </c>
      <c r="S110" s="1154">
        <v>595</v>
      </c>
      <c r="T110" s="735">
        <v>0</v>
      </c>
      <c r="U110" s="736">
        <v>0</v>
      </c>
      <c r="V110" s="734"/>
      <c r="W110" s="739">
        <v>58</v>
      </c>
      <c r="X110" s="743">
        <v>48</v>
      </c>
      <c r="Y110" s="739">
        <v>10</v>
      </c>
      <c r="Z110" s="733">
        <v>114</v>
      </c>
      <c r="AA110" s="732">
        <v>0</v>
      </c>
      <c r="AB110" s="731">
        <v>0</v>
      </c>
      <c r="AC110" s="730">
        <v>48</v>
      </c>
      <c r="AD110" s="730">
        <v>48</v>
      </c>
      <c r="AE110" s="739">
        <v>0</v>
      </c>
      <c r="AF110" s="733">
        <v>43</v>
      </c>
      <c r="AG110" s="739">
        <v>0</v>
      </c>
      <c r="AH110" s="731">
        <v>0</v>
      </c>
      <c r="AI110" s="731">
        <v>0</v>
      </c>
      <c r="AJ110" s="731">
        <v>0</v>
      </c>
      <c r="AK110" s="729" t="s">
        <v>107</v>
      </c>
      <c r="AL110" s="731">
        <v>22</v>
      </c>
      <c r="AM110" s="731"/>
      <c r="AN110" s="731"/>
      <c r="AO110" s="731">
        <v>0</v>
      </c>
      <c r="AP110" s="731"/>
      <c r="AQ110" s="728">
        <v>6.416666666666667</v>
      </c>
      <c r="AR110" s="727">
        <v>403</v>
      </c>
      <c r="AS110" s="726">
        <v>7.25</v>
      </c>
      <c r="AT110" s="725">
        <v>364</v>
      </c>
      <c r="AU110" s="724">
        <v>767</v>
      </c>
      <c r="AV110" s="723">
        <v>-143</v>
      </c>
      <c r="AW110" s="722"/>
      <c r="AX110" s="722"/>
      <c r="AY110" s="721">
        <v>1650</v>
      </c>
      <c r="AZ110" s="720">
        <v>0</v>
      </c>
      <c r="BA110" s="662">
        <v>235</v>
      </c>
      <c r="BB110" s="662">
        <v>234</v>
      </c>
      <c r="BC110" s="719"/>
      <c r="BD110" s="718">
        <v>64527</v>
      </c>
      <c r="BE110" s="717">
        <v>47</v>
      </c>
      <c r="BF110" s="717"/>
      <c r="BG110" s="716">
        <v>0.96</v>
      </c>
      <c r="BH110" s="715">
        <v>1.8800000000000026</v>
      </c>
      <c r="BI110" s="715">
        <v>45.12</v>
      </c>
      <c r="BJ110" s="714"/>
      <c r="BK110" s="713">
        <v>95</v>
      </c>
      <c r="BL110" s="713">
        <v>10</v>
      </c>
      <c r="BM110" s="712"/>
      <c r="BN110" s="711">
        <v>0</v>
      </c>
      <c r="BO110" s="710">
        <v>0.8</v>
      </c>
      <c r="BP110" s="709">
        <v>0</v>
      </c>
      <c r="BQ110" s="709">
        <v>0</v>
      </c>
      <c r="BR110" s="708"/>
      <c r="BS110" s="712">
        <v>0</v>
      </c>
      <c r="BT110" s="712">
        <v>0</v>
      </c>
      <c r="BU110" s="666"/>
      <c r="BV110" s="707"/>
      <c r="BW110" s="726">
        <v>13.2</v>
      </c>
      <c r="BX110" s="726"/>
      <c r="BY110" s="726"/>
      <c r="BZ110" s="726"/>
      <c r="CA110" s="665">
        <v>0</v>
      </c>
      <c r="CB110" s="665">
        <v>13.2</v>
      </c>
      <c r="CC110" s="706">
        <v>0.43</v>
      </c>
      <c r="CD110" s="705">
        <v>7.524</v>
      </c>
      <c r="CE110" s="710">
        <v>0</v>
      </c>
      <c r="CF110" s="704">
        <v>7.524</v>
      </c>
      <c r="CG110" s="1749"/>
      <c r="CH110" s="704"/>
      <c r="CI110" s="704"/>
      <c r="CJ110" s="704">
        <v>0</v>
      </c>
      <c r="CK110" s="666">
        <v>60</v>
      </c>
      <c r="CL110" s="664">
        <v>22</v>
      </c>
      <c r="CM110" s="1125">
        <v>107</v>
      </c>
      <c r="CN110" s="703">
        <v>1</v>
      </c>
      <c r="CO110" s="703"/>
      <c r="CP110" s="703">
        <v>8464.2000000000007</v>
      </c>
      <c r="CQ110" s="384">
        <v>18.900000000001455</v>
      </c>
      <c r="CR110" s="940"/>
      <c r="CS110" s="1121">
        <v>5.6613756613752253</v>
      </c>
      <c r="CT110" s="1121"/>
      <c r="CU110" s="950">
        <v>107</v>
      </c>
      <c r="CV110" s="702">
        <v>1</v>
      </c>
      <c r="CW110" s="701">
        <v>0</v>
      </c>
      <c r="CX110" s="700">
        <v>107</v>
      </c>
      <c r="CY110" s="699"/>
      <c r="CZ110" s="698">
        <v>80</v>
      </c>
      <c r="DA110" s="698">
        <v>12</v>
      </c>
      <c r="DB110" s="698">
        <v>30</v>
      </c>
      <c r="DC110" s="697">
        <v>0</v>
      </c>
      <c r="DD110" s="1828"/>
      <c r="DE110" s="1828"/>
      <c r="DF110" s="1828"/>
      <c r="DG110" s="696">
        <v>0.43</v>
      </c>
      <c r="DH110" s="695">
        <v>0</v>
      </c>
      <c r="DI110" s="702">
        <v>0.56999999999999995</v>
      </c>
      <c r="DJ110" s="694"/>
      <c r="DK110" s="694">
        <v>0</v>
      </c>
      <c r="DL110" s="694">
        <v>0</v>
      </c>
      <c r="DM110" s="693"/>
      <c r="DN110" s="692">
        <v>60</v>
      </c>
      <c r="DO110" s="692">
        <v>60</v>
      </c>
      <c r="DP110" s="1448">
        <v>0</v>
      </c>
      <c r="DQ110" s="691"/>
      <c r="DR110" s="691"/>
      <c r="DS110" s="690">
        <v>0</v>
      </c>
      <c r="DT110" s="690">
        <v>0</v>
      </c>
      <c r="DU110" s="689">
        <v>0</v>
      </c>
      <c r="DV110" s="688"/>
      <c r="DW110" s="688"/>
      <c r="DX110" s="687">
        <v>2</v>
      </c>
      <c r="DY110" s="686"/>
      <c r="DZ110" s="685">
        <v>5</v>
      </c>
      <c r="EA110" s="684">
        <v>8.5</v>
      </c>
      <c r="EB110" s="683">
        <v>188.64709707</v>
      </c>
      <c r="EC110" s="683">
        <v>0</v>
      </c>
      <c r="ED110" s="683">
        <v>0</v>
      </c>
      <c r="EE110" s="682">
        <v>0</v>
      </c>
      <c r="EF110" s="471">
        <v>9.4040000000000035</v>
      </c>
      <c r="EG110" s="472">
        <v>0</v>
      </c>
      <c r="EH110" s="473">
        <v>1.1906025693372304</v>
      </c>
      <c r="EI110" s="678"/>
      <c r="EJ110" s="166">
        <v>91</v>
      </c>
      <c r="EK110" s="677">
        <v>234</v>
      </c>
      <c r="EL110" s="676">
        <v>152.12</v>
      </c>
      <c r="EM110" s="675">
        <v>0.59821193794372862</v>
      </c>
      <c r="EN110" s="674" t="e">
        <v>#VALUE!</v>
      </c>
      <c r="EO110" s="673"/>
    </row>
    <row r="111" spans="1:145" ht="15" customHeight="1" thickTop="1" thickBot="1" x14ac:dyDescent="0.3">
      <c r="A111" s="749">
        <v>45629</v>
      </c>
      <c r="B111" s="741"/>
      <c r="C111" s="672"/>
      <c r="D111" s="744">
        <v>39550</v>
      </c>
      <c r="E111" s="743">
        <v>0</v>
      </c>
      <c r="F111" s="743"/>
      <c r="G111" s="742">
        <v>0</v>
      </c>
      <c r="H111" s="741"/>
      <c r="I111" s="740">
        <v>0</v>
      </c>
      <c r="J111" s="740">
        <v>0</v>
      </c>
      <c r="K111" s="739">
        <v>0</v>
      </c>
      <c r="L111" s="738" t="e">
        <v>#REF!</v>
      </c>
      <c r="M111" s="738">
        <v>0</v>
      </c>
      <c r="N111" s="739">
        <v>0</v>
      </c>
      <c r="O111" s="739">
        <v>0</v>
      </c>
      <c r="P111" s="737">
        <v>58</v>
      </c>
      <c r="Q111" s="737">
        <v>58</v>
      </c>
      <c r="R111" s="736">
        <v>0</v>
      </c>
      <c r="S111" s="1154">
        <v>596</v>
      </c>
      <c r="T111" s="735">
        <v>0</v>
      </c>
      <c r="U111" s="736">
        <v>0</v>
      </c>
      <c r="V111" s="734"/>
      <c r="W111" s="739">
        <v>58</v>
      </c>
      <c r="X111" s="743">
        <v>50</v>
      </c>
      <c r="Y111" s="739">
        <v>8</v>
      </c>
      <c r="Z111" s="733">
        <v>115</v>
      </c>
      <c r="AA111" s="732">
        <v>0</v>
      </c>
      <c r="AB111" s="731">
        <v>0</v>
      </c>
      <c r="AC111" s="730">
        <v>50</v>
      </c>
      <c r="AD111" s="730">
        <v>48</v>
      </c>
      <c r="AE111" s="739">
        <v>2</v>
      </c>
      <c r="AF111" s="733">
        <v>44</v>
      </c>
      <c r="AG111" s="739">
        <v>0</v>
      </c>
      <c r="AH111" s="731">
        <v>0</v>
      </c>
      <c r="AI111" s="731">
        <v>0</v>
      </c>
      <c r="AJ111" s="731">
        <v>0</v>
      </c>
      <c r="AK111" s="729" t="s">
        <v>107</v>
      </c>
      <c r="AL111" s="731">
        <v>22</v>
      </c>
      <c r="AM111" s="731"/>
      <c r="AN111" s="731"/>
      <c r="AO111" s="731">
        <v>0</v>
      </c>
      <c r="AP111" s="731"/>
      <c r="AQ111" s="728">
        <v>8.5</v>
      </c>
      <c r="AR111" s="727">
        <v>458</v>
      </c>
      <c r="AS111" s="726">
        <v>8.2916666666666661</v>
      </c>
      <c r="AT111" s="725">
        <v>434</v>
      </c>
      <c r="AU111" s="724">
        <v>892</v>
      </c>
      <c r="AV111" s="723">
        <v>125</v>
      </c>
      <c r="AW111" s="722"/>
      <c r="AX111" s="722"/>
      <c r="AY111" s="721">
        <v>1680</v>
      </c>
      <c r="AZ111" s="720">
        <v>0</v>
      </c>
      <c r="BA111" s="662">
        <v>238</v>
      </c>
      <c r="BB111" s="662">
        <v>238</v>
      </c>
      <c r="BC111" s="719"/>
      <c r="BD111" s="718">
        <v>64584</v>
      </c>
      <c r="BE111" s="717">
        <v>57</v>
      </c>
      <c r="BF111" s="717"/>
      <c r="BG111" s="716">
        <v>0.96</v>
      </c>
      <c r="BH111" s="715">
        <v>2.2800000000000011</v>
      </c>
      <c r="BI111" s="715">
        <v>54.72</v>
      </c>
      <c r="BJ111" s="714"/>
      <c r="BK111" s="713">
        <v>80</v>
      </c>
      <c r="BL111" s="713">
        <v>10</v>
      </c>
      <c r="BM111" s="712"/>
      <c r="BN111" s="711">
        <v>0</v>
      </c>
      <c r="BO111" s="710">
        <v>0.8</v>
      </c>
      <c r="BP111" s="709">
        <v>0</v>
      </c>
      <c r="BQ111" s="709">
        <v>0</v>
      </c>
      <c r="BR111" s="708"/>
      <c r="BS111" s="712">
        <v>0</v>
      </c>
      <c r="BT111" s="712">
        <v>0</v>
      </c>
      <c r="BU111" s="666"/>
      <c r="BV111" s="707"/>
      <c r="BW111" s="726">
        <v>13.1</v>
      </c>
      <c r="BX111" s="726"/>
      <c r="BY111" s="726"/>
      <c r="BZ111" s="726"/>
      <c r="CA111" s="665">
        <v>0</v>
      </c>
      <c r="CB111" s="665">
        <v>13.1</v>
      </c>
      <c r="CC111" s="706">
        <v>0.43</v>
      </c>
      <c r="CD111" s="705">
        <v>7.4670000000000005</v>
      </c>
      <c r="CE111" s="710">
        <v>0</v>
      </c>
      <c r="CF111" s="704">
        <v>7.4670000000000005</v>
      </c>
      <c r="CG111" s="1749"/>
      <c r="CH111" s="704"/>
      <c r="CI111" s="704"/>
      <c r="CJ111" s="704">
        <v>0</v>
      </c>
      <c r="CK111" s="666">
        <v>85</v>
      </c>
      <c r="CL111" s="664">
        <v>12</v>
      </c>
      <c r="CM111" s="1125">
        <v>158</v>
      </c>
      <c r="CN111" s="939" t="s">
        <v>190</v>
      </c>
      <c r="CO111" s="939"/>
      <c r="CP111" s="939">
        <v>8489.1</v>
      </c>
      <c r="CQ111" s="940">
        <v>24.899999999999636</v>
      </c>
      <c r="CR111" s="940"/>
      <c r="CS111" s="1121">
        <v>5.0200803212852136</v>
      </c>
      <c r="CT111" s="1121"/>
      <c r="CU111" s="950">
        <v>125</v>
      </c>
      <c r="CV111" s="702">
        <v>1</v>
      </c>
      <c r="CW111" s="701">
        <v>0</v>
      </c>
      <c r="CX111" s="700">
        <v>125</v>
      </c>
      <c r="CY111" s="699"/>
      <c r="CZ111" s="698">
        <v>80</v>
      </c>
      <c r="DA111" s="698">
        <v>10</v>
      </c>
      <c r="DB111" s="698">
        <v>30</v>
      </c>
      <c r="DC111" s="697">
        <v>33</v>
      </c>
      <c r="DD111" s="1828"/>
      <c r="DE111" s="1828"/>
      <c r="DF111" s="1828"/>
      <c r="DG111" s="696">
        <v>0.43</v>
      </c>
      <c r="DH111" s="695">
        <v>33</v>
      </c>
      <c r="DI111" s="702">
        <v>0.56999999999999995</v>
      </c>
      <c r="DJ111" s="694"/>
      <c r="DK111" s="694">
        <v>8.088300000000002</v>
      </c>
      <c r="DL111" s="694">
        <v>18.809999999999999</v>
      </c>
      <c r="DM111" s="693"/>
      <c r="DN111" s="692">
        <v>0</v>
      </c>
      <c r="DO111" s="692">
        <v>46</v>
      </c>
      <c r="DP111" s="1448">
        <v>0</v>
      </c>
      <c r="DQ111" s="691"/>
      <c r="DR111" s="691"/>
      <c r="DS111" s="690">
        <v>0</v>
      </c>
      <c r="DT111" s="690">
        <v>0</v>
      </c>
      <c r="DU111" s="689">
        <v>0</v>
      </c>
      <c r="DV111" s="688"/>
      <c r="DW111" s="688"/>
      <c r="DX111" s="687">
        <v>2</v>
      </c>
      <c r="DY111" s="686"/>
      <c r="DZ111" s="685">
        <v>6</v>
      </c>
      <c r="EA111" s="684">
        <v>1</v>
      </c>
      <c r="EB111" s="683">
        <v>201.03997206</v>
      </c>
      <c r="EC111" s="683">
        <v>12.392874989999996</v>
      </c>
      <c r="ED111" s="683">
        <v>0</v>
      </c>
      <c r="EE111" s="682">
        <v>12.392874989999996</v>
      </c>
      <c r="EF111" s="471">
        <v>17.835300000000004</v>
      </c>
      <c r="EG111" s="472">
        <v>0.69485094111116674</v>
      </c>
      <c r="EH111" s="473">
        <v>0.87755153994393831</v>
      </c>
      <c r="EI111" s="678"/>
      <c r="EJ111" s="166">
        <v>363</v>
      </c>
      <c r="EK111" s="677">
        <v>238</v>
      </c>
      <c r="EL111" s="676">
        <v>198.53</v>
      </c>
      <c r="EM111" s="675">
        <v>1.8284390268473278</v>
      </c>
      <c r="EN111" s="674" t="e">
        <v>#VALUE!</v>
      </c>
      <c r="EO111" s="673"/>
    </row>
    <row r="112" spans="1:145" ht="15" customHeight="1" thickTop="1" thickBot="1" x14ac:dyDescent="0.3">
      <c r="A112" s="749">
        <v>45630</v>
      </c>
      <c r="B112" s="741"/>
      <c r="C112" s="672"/>
      <c r="D112" s="744">
        <v>39550</v>
      </c>
      <c r="E112" s="743">
        <v>0</v>
      </c>
      <c r="F112" s="743"/>
      <c r="G112" s="742">
        <v>0</v>
      </c>
      <c r="H112" s="741"/>
      <c r="I112" s="740">
        <v>0</v>
      </c>
      <c r="J112" s="740">
        <v>0</v>
      </c>
      <c r="K112" s="739">
        <v>0</v>
      </c>
      <c r="L112" s="738" t="e">
        <v>#REF!</v>
      </c>
      <c r="M112" s="738">
        <v>0</v>
      </c>
      <c r="N112" s="739">
        <v>0</v>
      </c>
      <c r="O112" s="739">
        <v>0</v>
      </c>
      <c r="P112" s="737">
        <v>60</v>
      </c>
      <c r="Q112" s="737">
        <v>58</v>
      </c>
      <c r="R112" s="736">
        <v>2</v>
      </c>
      <c r="S112" s="1154">
        <v>597</v>
      </c>
      <c r="T112" s="735">
        <v>0</v>
      </c>
      <c r="U112" s="736">
        <v>0</v>
      </c>
      <c r="V112" s="734"/>
      <c r="W112" s="739">
        <v>54</v>
      </c>
      <c r="X112" s="743">
        <v>50</v>
      </c>
      <c r="Y112" s="739">
        <v>4</v>
      </c>
      <c r="Z112" s="733">
        <v>116</v>
      </c>
      <c r="AA112" s="732">
        <v>0</v>
      </c>
      <c r="AB112" s="731">
        <v>0</v>
      </c>
      <c r="AC112" s="730">
        <v>50</v>
      </c>
      <c r="AD112" s="730">
        <v>46</v>
      </c>
      <c r="AE112" s="739">
        <v>4</v>
      </c>
      <c r="AF112" s="733">
        <v>45</v>
      </c>
      <c r="AG112" s="739">
        <v>0</v>
      </c>
      <c r="AH112" s="731">
        <v>0</v>
      </c>
      <c r="AI112" s="731">
        <v>0</v>
      </c>
      <c r="AJ112" s="731">
        <v>0</v>
      </c>
      <c r="AK112" s="729" t="s">
        <v>107</v>
      </c>
      <c r="AL112" s="731">
        <v>22</v>
      </c>
      <c r="AM112" s="731"/>
      <c r="AN112" s="731"/>
      <c r="AO112" s="731">
        <v>0</v>
      </c>
      <c r="AP112" s="731"/>
      <c r="AQ112" s="728">
        <v>7</v>
      </c>
      <c r="AR112" s="727">
        <v>374</v>
      </c>
      <c r="AS112" s="726">
        <v>6.75</v>
      </c>
      <c r="AT112" s="725">
        <v>350</v>
      </c>
      <c r="AU112" s="724">
        <v>724</v>
      </c>
      <c r="AV112" s="723">
        <v>-168</v>
      </c>
      <c r="AW112" s="722"/>
      <c r="AX112" s="722"/>
      <c r="AY112" s="721">
        <v>1650</v>
      </c>
      <c r="AZ112" s="720">
        <v>0</v>
      </c>
      <c r="BA112" s="662">
        <v>237</v>
      </c>
      <c r="BB112" s="662">
        <v>243</v>
      </c>
      <c r="BC112" s="719"/>
      <c r="BD112" s="718">
        <v>64689</v>
      </c>
      <c r="BE112" s="717">
        <v>105</v>
      </c>
      <c r="BF112" s="717"/>
      <c r="BG112" s="716">
        <v>0.96</v>
      </c>
      <c r="BH112" s="715">
        <v>4.2000000000000028</v>
      </c>
      <c r="BI112" s="715">
        <v>100.8</v>
      </c>
      <c r="BJ112" s="714"/>
      <c r="BK112" s="713">
        <v>88</v>
      </c>
      <c r="BL112" s="713">
        <v>10</v>
      </c>
      <c r="BM112" s="712"/>
      <c r="BN112" s="711">
        <v>0</v>
      </c>
      <c r="BO112" s="710">
        <v>0.8</v>
      </c>
      <c r="BP112" s="709">
        <v>0</v>
      </c>
      <c r="BQ112" s="709">
        <v>0</v>
      </c>
      <c r="BR112" s="708"/>
      <c r="BS112" s="712">
        <v>60</v>
      </c>
      <c r="BT112" s="712">
        <v>40</v>
      </c>
      <c r="BU112" s="666"/>
      <c r="BV112" s="707"/>
      <c r="BW112" s="726">
        <v>23.7</v>
      </c>
      <c r="BX112" s="726"/>
      <c r="BY112" s="726"/>
      <c r="BZ112" s="726"/>
      <c r="CA112" s="665">
        <v>0</v>
      </c>
      <c r="CB112" s="665">
        <v>23.7</v>
      </c>
      <c r="CC112" s="706">
        <v>0.43</v>
      </c>
      <c r="CD112" s="705">
        <v>13.509</v>
      </c>
      <c r="CE112" s="710">
        <v>0</v>
      </c>
      <c r="CF112" s="704">
        <v>13.509</v>
      </c>
      <c r="CG112" s="1749"/>
      <c r="CH112" s="704"/>
      <c r="CI112" s="704"/>
      <c r="CJ112" s="704">
        <v>0</v>
      </c>
      <c r="CK112" s="666">
        <v>70</v>
      </c>
      <c r="CL112" s="664">
        <v>10</v>
      </c>
      <c r="CM112" s="1125">
        <v>7</v>
      </c>
      <c r="CN112" s="703">
        <v>2</v>
      </c>
      <c r="CO112" s="703"/>
      <c r="CP112" s="703">
        <v>8489.1</v>
      </c>
      <c r="CQ112" s="384">
        <v>0</v>
      </c>
      <c r="CR112" s="384"/>
      <c r="CS112" s="384"/>
      <c r="CT112" s="384"/>
      <c r="CU112" s="950">
        <v>0</v>
      </c>
      <c r="CV112" s="702">
        <v>1</v>
      </c>
      <c r="CW112" s="701">
        <v>0</v>
      </c>
      <c r="CX112" s="700">
        <v>0</v>
      </c>
      <c r="CY112" s="699"/>
      <c r="CZ112" s="698">
        <v>66</v>
      </c>
      <c r="DA112" s="698">
        <v>24</v>
      </c>
      <c r="DB112" s="698">
        <v>0</v>
      </c>
      <c r="DC112" s="697">
        <v>7</v>
      </c>
      <c r="DD112" s="1828"/>
      <c r="DE112" s="1828"/>
      <c r="DF112" s="1828"/>
      <c r="DG112" s="696">
        <v>0.43</v>
      </c>
      <c r="DH112" s="695">
        <v>7</v>
      </c>
      <c r="DI112" s="702">
        <v>0.56999999999999995</v>
      </c>
      <c r="DJ112" s="694"/>
      <c r="DK112" s="694">
        <v>1.7157000000000002</v>
      </c>
      <c r="DL112" s="694">
        <v>3.9899999999999998</v>
      </c>
      <c r="DM112" s="693"/>
      <c r="DN112" s="692">
        <v>56</v>
      </c>
      <c r="DO112" s="692">
        <v>62</v>
      </c>
      <c r="DP112" s="1448">
        <v>0</v>
      </c>
      <c r="DQ112" s="691"/>
      <c r="DR112" s="691"/>
      <c r="DS112" s="690">
        <v>0</v>
      </c>
      <c r="DT112" s="690">
        <v>0</v>
      </c>
      <c r="DU112" s="689">
        <v>0</v>
      </c>
      <c r="DV112" s="688"/>
      <c r="DW112" s="688"/>
      <c r="DX112" s="687">
        <v>2</v>
      </c>
      <c r="DY112" s="686"/>
      <c r="DZ112" s="685">
        <v>6</v>
      </c>
      <c r="EA112" s="684">
        <v>0</v>
      </c>
      <c r="EB112" s="683">
        <v>198.28599984000002</v>
      </c>
      <c r="EC112" s="683">
        <v>-3</v>
      </c>
      <c r="ED112" s="683">
        <v>0</v>
      </c>
      <c r="EE112" s="682">
        <v>-3</v>
      </c>
      <c r="EF112" s="471">
        <v>19.424700000000005</v>
      </c>
      <c r="EG112" s="472">
        <v>-0.15444253965312202</v>
      </c>
      <c r="EH112" s="473">
        <v>0.45702219706722863</v>
      </c>
      <c r="EI112" s="678"/>
      <c r="EJ112" s="166">
        <v>75</v>
      </c>
      <c r="EK112" s="677">
        <v>243</v>
      </c>
      <c r="EL112" s="676">
        <v>104.78999999999999</v>
      </c>
      <c r="EM112" s="675">
        <v>0.71571714858288005</v>
      </c>
      <c r="EN112" s="674" t="e">
        <v>#VALUE!</v>
      </c>
      <c r="EO112" s="673"/>
    </row>
    <row r="113" spans="1:145" ht="15" customHeight="1" thickTop="1" thickBot="1" x14ac:dyDescent="0.3">
      <c r="A113" s="749">
        <v>45631</v>
      </c>
      <c r="B113" s="741"/>
      <c r="C113" s="672"/>
      <c r="D113" s="744">
        <v>39550</v>
      </c>
      <c r="E113" s="743">
        <v>0</v>
      </c>
      <c r="F113" s="743"/>
      <c r="G113" s="742">
        <v>0</v>
      </c>
      <c r="H113" s="741"/>
      <c r="I113" s="740">
        <v>0</v>
      </c>
      <c r="J113" s="740">
        <v>0</v>
      </c>
      <c r="K113" s="739">
        <v>0</v>
      </c>
      <c r="L113" s="738" t="e">
        <v>#REF!</v>
      </c>
      <c r="M113" s="738">
        <v>0</v>
      </c>
      <c r="N113" s="739">
        <v>0</v>
      </c>
      <c r="O113" s="739">
        <v>0</v>
      </c>
      <c r="P113" s="737">
        <v>60</v>
      </c>
      <c r="Q113" s="737">
        <v>58</v>
      </c>
      <c r="R113" s="736">
        <v>2</v>
      </c>
      <c r="S113" s="1154">
        <v>598</v>
      </c>
      <c r="T113" s="735">
        <v>0</v>
      </c>
      <c r="U113" s="736">
        <v>0</v>
      </c>
      <c r="V113" s="734"/>
      <c r="W113" s="739">
        <v>58</v>
      </c>
      <c r="X113" s="743">
        <v>48</v>
      </c>
      <c r="Y113" s="739">
        <v>10</v>
      </c>
      <c r="Z113" s="733">
        <v>117</v>
      </c>
      <c r="AA113" s="732">
        <v>0</v>
      </c>
      <c r="AB113" s="731">
        <v>0</v>
      </c>
      <c r="AC113" s="730">
        <v>48</v>
      </c>
      <c r="AD113" s="730">
        <v>48</v>
      </c>
      <c r="AE113" s="739">
        <v>0</v>
      </c>
      <c r="AF113" s="733">
        <v>46</v>
      </c>
      <c r="AG113" s="739">
        <v>0</v>
      </c>
      <c r="AH113" s="731">
        <v>0</v>
      </c>
      <c r="AI113" s="731">
        <v>0</v>
      </c>
      <c r="AJ113" s="731">
        <v>0</v>
      </c>
      <c r="AK113" s="729" t="s">
        <v>107</v>
      </c>
      <c r="AL113" s="731">
        <v>22</v>
      </c>
      <c r="AM113" s="731"/>
      <c r="AN113" s="731"/>
      <c r="AO113" s="731">
        <v>0</v>
      </c>
      <c r="AP113" s="731"/>
      <c r="AQ113" s="728">
        <v>5.708333333333333</v>
      </c>
      <c r="AR113" s="727">
        <v>283</v>
      </c>
      <c r="AS113" s="726">
        <v>5.25</v>
      </c>
      <c r="AT113" s="725">
        <v>0</v>
      </c>
      <c r="AU113" s="724">
        <v>283</v>
      </c>
      <c r="AV113" s="723">
        <v>-441</v>
      </c>
      <c r="AW113" s="722"/>
      <c r="AX113" s="722"/>
      <c r="AY113" s="721">
        <v>1650</v>
      </c>
      <c r="AZ113" s="720">
        <v>0</v>
      </c>
      <c r="BA113" s="662">
        <v>235</v>
      </c>
      <c r="BB113" s="662">
        <v>230</v>
      </c>
      <c r="BC113" s="719"/>
      <c r="BD113" s="718">
        <v>64691</v>
      </c>
      <c r="BE113" s="717">
        <v>2</v>
      </c>
      <c r="BF113" s="717"/>
      <c r="BG113" s="716">
        <v>0.96</v>
      </c>
      <c r="BH113" s="715">
        <v>8.0000000000000071E-2</v>
      </c>
      <c r="BI113" s="715">
        <v>1.92</v>
      </c>
      <c r="BJ113" s="714"/>
      <c r="BK113" s="713">
        <v>80</v>
      </c>
      <c r="BL113" s="713">
        <v>0</v>
      </c>
      <c r="BM113" s="712"/>
      <c r="BN113" s="711">
        <v>0</v>
      </c>
      <c r="BO113" s="710">
        <v>0.8</v>
      </c>
      <c r="BP113" s="709">
        <v>0</v>
      </c>
      <c r="BQ113" s="709">
        <v>0</v>
      </c>
      <c r="BR113" s="708"/>
      <c r="BS113" s="712">
        <v>60</v>
      </c>
      <c r="BT113" s="712">
        <v>90</v>
      </c>
      <c r="BU113" s="666"/>
      <c r="BV113" s="707"/>
      <c r="BW113" s="726">
        <v>8.8000000000000007</v>
      </c>
      <c r="BX113" s="726"/>
      <c r="BY113" s="726"/>
      <c r="BZ113" s="726"/>
      <c r="CA113" s="665">
        <v>0</v>
      </c>
      <c r="CB113" s="665">
        <v>8.8000000000000007</v>
      </c>
      <c r="CC113" s="706">
        <v>0.43</v>
      </c>
      <c r="CD113" s="705">
        <v>5.0160000000000009</v>
      </c>
      <c r="CE113" s="710">
        <v>0</v>
      </c>
      <c r="CF113" s="704">
        <v>5.0160000000000009</v>
      </c>
      <c r="CG113" s="1749"/>
      <c r="CH113" s="704"/>
      <c r="CI113" s="704"/>
      <c r="CJ113" s="704">
        <v>0</v>
      </c>
      <c r="CK113" s="666">
        <v>0</v>
      </c>
      <c r="CL113" s="664">
        <v>0</v>
      </c>
      <c r="CM113" s="1125">
        <v>0</v>
      </c>
      <c r="CN113" s="703">
        <v>0</v>
      </c>
      <c r="CO113" s="703"/>
      <c r="CP113" s="703">
        <v>8489.1</v>
      </c>
      <c r="CQ113" s="384">
        <v>0</v>
      </c>
      <c r="CR113" s="384"/>
      <c r="CS113" s="384"/>
      <c r="CT113" s="384"/>
      <c r="CU113" s="950">
        <v>0</v>
      </c>
      <c r="CV113" s="702">
        <v>1</v>
      </c>
      <c r="CW113" s="701">
        <v>0</v>
      </c>
      <c r="CX113" s="700">
        <v>0</v>
      </c>
      <c r="CY113" s="699"/>
      <c r="CZ113" s="698">
        <v>78</v>
      </c>
      <c r="DA113" s="698">
        <v>28</v>
      </c>
      <c r="DB113" s="698">
        <v>0</v>
      </c>
      <c r="DC113" s="697">
        <v>0</v>
      </c>
      <c r="DD113" s="1828"/>
      <c r="DE113" s="1828"/>
      <c r="DF113" s="1828"/>
      <c r="DG113" s="696">
        <v>0.43</v>
      </c>
      <c r="DH113" s="695">
        <v>0</v>
      </c>
      <c r="DI113" s="702">
        <v>0.56999999999999995</v>
      </c>
      <c r="DJ113" s="694"/>
      <c r="DK113" s="694">
        <v>0</v>
      </c>
      <c r="DL113" s="694">
        <v>0</v>
      </c>
      <c r="DM113" s="693"/>
      <c r="DN113" s="692">
        <v>70</v>
      </c>
      <c r="DO113" s="692">
        <v>78</v>
      </c>
      <c r="DP113" s="1448">
        <v>160</v>
      </c>
      <c r="DQ113" s="691"/>
      <c r="DR113" s="691"/>
      <c r="DS113" s="690">
        <v>0</v>
      </c>
      <c r="DT113" s="690">
        <v>0</v>
      </c>
      <c r="DU113" s="689">
        <v>0</v>
      </c>
      <c r="DV113" s="688"/>
      <c r="DW113" s="688"/>
      <c r="DX113" s="687">
        <v>2</v>
      </c>
      <c r="DY113" s="686"/>
      <c r="DZ113" s="685">
        <v>6</v>
      </c>
      <c r="EA113" s="684">
        <v>1</v>
      </c>
      <c r="EB113" s="683">
        <v>201.03997206</v>
      </c>
      <c r="EC113" s="683">
        <v>2.7539722199999801</v>
      </c>
      <c r="ED113" s="683">
        <v>0</v>
      </c>
      <c r="EE113" s="682">
        <v>2.7539722199999801</v>
      </c>
      <c r="EF113" s="471">
        <v>5.096000000000001</v>
      </c>
      <c r="EG113" s="472">
        <v>0.5404184105180494</v>
      </c>
      <c r="EH113" s="473">
        <v>0.46507654803163628</v>
      </c>
      <c r="EI113" s="678"/>
      <c r="EJ113" s="166">
        <v>-211</v>
      </c>
      <c r="EK113" s="677">
        <v>230</v>
      </c>
      <c r="EL113" s="676">
        <v>1.92</v>
      </c>
      <c r="EM113" s="675">
        <v>-109.89583333333334</v>
      </c>
      <c r="EN113" s="674" t="e">
        <v>#VALUE!</v>
      </c>
      <c r="EO113" s="673"/>
    </row>
    <row r="114" spans="1:145" ht="15" customHeight="1" thickTop="1" thickBot="1" x14ac:dyDescent="0.3">
      <c r="A114" s="749">
        <v>45632</v>
      </c>
      <c r="B114" s="741"/>
      <c r="C114" s="672"/>
      <c r="D114" s="744">
        <v>39550</v>
      </c>
      <c r="E114" s="743">
        <v>0</v>
      </c>
      <c r="F114" s="743"/>
      <c r="G114" s="742">
        <v>0</v>
      </c>
      <c r="H114" s="741"/>
      <c r="I114" s="740">
        <v>0</v>
      </c>
      <c r="J114" s="740">
        <v>0</v>
      </c>
      <c r="K114" s="739">
        <v>0</v>
      </c>
      <c r="L114" s="738" t="e">
        <v>#REF!</v>
      </c>
      <c r="M114" s="738">
        <v>0</v>
      </c>
      <c r="N114" s="739">
        <v>0</v>
      </c>
      <c r="O114" s="739">
        <v>0</v>
      </c>
      <c r="P114" s="737">
        <v>55</v>
      </c>
      <c r="Q114" s="737">
        <v>50</v>
      </c>
      <c r="R114" s="736">
        <v>5</v>
      </c>
      <c r="S114" s="1154">
        <v>599</v>
      </c>
      <c r="T114" s="735">
        <v>0</v>
      </c>
      <c r="U114" s="736">
        <v>0</v>
      </c>
      <c r="V114" s="734"/>
      <c r="W114" s="739">
        <v>50</v>
      </c>
      <c r="X114" s="743">
        <v>40</v>
      </c>
      <c r="Y114" s="739">
        <v>10</v>
      </c>
      <c r="Z114" s="733">
        <v>118</v>
      </c>
      <c r="AA114" s="732">
        <v>0</v>
      </c>
      <c r="AB114" s="731">
        <v>0</v>
      </c>
      <c r="AC114" s="730">
        <v>40</v>
      </c>
      <c r="AD114" s="730">
        <v>40</v>
      </c>
      <c r="AE114" s="739">
        <v>0</v>
      </c>
      <c r="AF114" s="733">
        <v>47</v>
      </c>
      <c r="AG114" s="739">
        <v>0</v>
      </c>
      <c r="AH114" s="731">
        <v>0</v>
      </c>
      <c r="AI114" s="731">
        <v>0</v>
      </c>
      <c r="AJ114" s="731">
        <v>0</v>
      </c>
      <c r="AK114" s="729" t="s">
        <v>107</v>
      </c>
      <c r="AL114" s="731">
        <v>22</v>
      </c>
      <c r="AM114" s="731"/>
      <c r="AN114" s="731"/>
      <c r="AO114" s="731">
        <v>0</v>
      </c>
      <c r="AP114" s="731"/>
      <c r="AQ114" s="728">
        <v>4.583333333333333</v>
      </c>
      <c r="AR114" s="727">
        <v>235</v>
      </c>
      <c r="AS114" s="726">
        <v>4.458333333333333</v>
      </c>
      <c r="AT114" s="725">
        <v>220</v>
      </c>
      <c r="AU114" s="724">
        <v>455</v>
      </c>
      <c r="AV114" s="723">
        <v>172</v>
      </c>
      <c r="AW114" s="722"/>
      <c r="AX114" s="722"/>
      <c r="AY114" s="721">
        <v>1650</v>
      </c>
      <c r="AZ114" s="720">
        <v>0</v>
      </c>
      <c r="BA114" s="662">
        <v>237</v>
      </c>
      <c r="BB114" s="662">
        <v>216</v>
      </c>
      <c r="BC114" s="719"/>
      <c r="BD114" s="718">
        <v>64744</v>
      </c>
      <c r="BE114" s="717">
        <v>53</v>
      </c>
      <c r="BF114" s="717"/>
      <c r="BG114" s="716">
        <v>0.96</v>
      </c>
      <c r="BH114" s="715">
        <v>2.1200000000000045</v>
      </c>
      <c r="BI114" s="715">
        <v>50.879999999999995</v>
      </c>
      <c r="BJ114" s="714"/>
      <c r="BK114" s="713">
        <v>80</v>
      </c>
      <c r="BL114" s="713">
        <v>20</v>
      </c>
      <c r="BM114" s="712"/>
      <c r="BN114" s="711">
        <v>10.7</v>
      </c>
      <c r="BO114" s="710">
        <v>0.8</v>
      </c>
      <c r="BP114" s="709">
        <v>2.1399999999999988</v>
      </c>
      <c r="BQ114" s="709">
        <v>8.56</v>
      </c>
      <c r="BR114" s="708"/>
      <c r="BS114" s="712">
        <v>50</v>
      </c>
      <c r="BT114" s="712">
        <v>18</v>
      </c>
      <c r="BU114" s="666"/>
      <c r="BV114" s="707"/>
      <c r="BW114" s="726">
        <v>16</v>
      </c>
      <c r="BX114" s="726"/>
      <c r="BY114" s="726"/>
      <c r="BZ114" s="726"/>
      <c r="CA114" s="665">
        <v>0</v>
      </c>
      <c r="CB114" s="665">
        <v>16</v>
      </c>
      <c r="CC114" s="706">
        <v>0.43</v>
      </c>
      <c r="CD114" s="705">
        <v>9.120000000000001</v>
      </c>
      <c r="CE114" s="710">
        <v>0</v>
      </c>
      <c r="CF114" s="704">
        <v>9.120000000000001</v>
      </c>
      <c r="CG114" s="1749"/>
      <c r="CH114" s="704"/>
      <c r="CI114" s="704"/>
      <c r="CJ114" s="704">
        <v>0</v>
      </c>
      <c r="CK114" s="666">
        <v>50</v>
      </c>
      <c r="CL114" s="664">
        <v>20</v>
      </c>
      <c r="CM114" s="1125">
        <v>48.2</v>
      </c>
      <c r="CN114" s="703">
        <v>2</v>
      </c>
      <c r="CO114" s="703"/>
      <c r="CP114" s="703">
        <v>8490.2000000000007</v>
      </c>
      <c r="CQ114" s="384">
        <v>1.1000000000003638</v>
      </c>
      <c r="CR114" s="384"/>
      <c r="CS114" s="384"/>
      <c r="CT114" s="384"/>
      <c r="CU114" s="950">
        <v>0</v>
      </c>
      <c r="CV114" s="702">
        <v>1</v>
      </c>
      <c r="CW114" s="701">
        <v>0</v>
      </c>
      <c r="CX114" s="700">
        <v>0</v>
      </c>
      <c r="CY114" s="699"/>
      <c r="CZ114" s="698">
        <v>20</v>
      </c>
      <c r="DA114" s="698">
        <v>10</v>
      </c>
      <c r="DB114" s="698">
        <v>0</v>
      </c>
      <c r="DC114" s="697">
        <v>48.2</v>
      </c>
      <c r="DD114" s="1828"/>
      <c r="DE114" s="1828"/>
      <c r="DF114" s="1828"/>
      <c r="DG114" s="696">
        <v>0.43</v>
      </c>
      <c r="DH114" s="695">
        <v>48.2</v>
      </c>
      <c r="DI114" s="702">
        <v>0.56999999999999995</v>
      </c>
      <c r="DJ114" s="694"/>
      <c r="DK114" s="694">
        <v>11.813820000000003</v>
      </c>
      <c r="DL114" s="694">
        <v>27.474</v>
      </c>
      <c r="DM114" s="693"/>
      <c r="DN114" s="692">
        <v>50</v>
      </c>
      <c r="DO114" s="692">
        <v>58</v>
      </c>
      <c r="DP114" s="1448">
        <v>165</v>
      </c>
      <c r="DQ114" s="691"/>
      <c r="DR114" s="691"/>
      <c r="DS114" s="690">
        <v>0</v>
      </c>
      <c r="DT114" s="690">
        <v>0</v>
      </c>
      <c r="DU114" s="689">
        <v>0</v>
      </c>
      <c r="DV114" s="688"/>
      <c r="DW114" s="688"/>
      <c r="DX114" s="687">
        <v>2</v>
      </c>
      <c r="DY114" s="686"/>
      <c r="DZ114" s="685">
        <v>6</v>
      </c>
      <c r="EA114" s="684">
        <v>1</v>
      </c>
      <c r="EB114" s="683">
        <v>201.03997206</v>
      </c>
      <c r="EC114" s="683">
        <v>0</v>
      </c>
      <c r="ED114" s="683">
        <v>0</v>
      </c>
      <c r="EE114" s="682">
        <v>0</v>
      </c>
      <c r="EF114" s="471">
        <v>25.193820000000009</v>
      </c>
      <c r="EG114" s="472">
        <v>0</v>
      </c>
      <c r="EH114" s="473">
        <v>0.31477837312126505</v>
      </c>
      <c r="EI114" s="678"/>
      <c r="EJ114" s="166">
        <v>388</v>
      </c>
      <c r="EK114" s="677">
        <v>216</v>
      </c>
      <c r="EL114" s="676">
        <v>86.914000000000001</v>
      </c>
      <c r="EM114" s="675">
        <v>4.4641829854798996</v>
      </c>
      <c r="EN114" s="674" t="e">
        <v>#VALUE!</v>
      </c>
      <c r="EO114" s="673"/>
    </row>
    <row r="115" spans="1:145" ht="15" customHeight="1" thickTop="1" thickBot="1" x14ac:dyDescent="0.3">
      <c r="A115" s="749">
        <v>45633</v>
      </c>
      <c r="B115" s="741"/>
      <c r="C115" s="672"/>
      <c r="D115" s="744">
        <v>39550</v>
      </c>
      <c r="E115" s="743">
        <v>0</v>
      </c>
      <c r="F115" s="743"/>
      <c r="G115" s="742">
        <v>0</v>
      </c>
      <c r="H115" s="741"/>
      <c r="I115" s="740">
        <v>0</v>
      </c>
      <c r="J115" s="740">
        <v>0</v>
      </c>
      <c r="K115" s="739">
        <v>0</v>
      </c>
      <c r="L115" s="738" t="e">
        <v>#REF!</v>
      </c>
      <c r="M115" s="738">
        <v>0</v>
      </c>
      <c r="N115" s="739">
        <v>0</v>
      </c>
      <c r="O115" s="739">
        <v>0</v>
      </c>
      <c r="P115" s="737">
        <v>51</v>
      </c>
      <c r="Q115" s="737">
        <v>47</v>
      </c>
      <c r="R115" s="736">
        <v>4</v>
      </c>
      <c r="S115" s="1154">
        <v>600</v>
      </c>
      <c r="T115" s="735">
        <v>0</v>
      </c>
      <c r="U115" s="736">
        <v>0</v>
      </c>
      <c r="V115" s="734"/>
      <c r="W115" s="739">
        <v>40</v>
      </c>
      <c r="X115" s="743">
        <v>39</v>
      </c>
      <c r="Y115" s="739">
        <v>1</v>
      </c>
      <c r="Z115" s="733">
        <v>119</v>
      </c>
      <c r="AA115" s="732">
        <v>0</v>
      </c>
      <c r="AB115" s="731">
        <v>0</v>
      </c>
      <c r="AC115" s="730">
        <v>40</v>
      </c>
      <c r="AD115" s="730">
        <v>38</v>
      </c>
      <c r="AE115" s="739">
        <v>2</v>
      </c>
      <c r="AF115" s="733">
        <v>48</v>
      </c>
      <c r="AG115" s="739">
        <v>0</v>
      </c>
      <c r="AH115" s="731">
        <v>0</v>
      </c>
      <c r="AI115" s="731">
        <v>2</v>
      </c>
      <c r="AJ115" s="731">
        <v>1</v>
      </c>
      <c r="AK115" s="729">
        <v>1</v>
      </c>
      <c r="AL115" s="731">
        <v>23</v>
      </c>
      <c r="AM115" s="731"/>
      <c r="AN115" s="731"/>
      <c r="AO115" s="731">
        <v>0</v>
      </c>
      <c r="AP115" s="731"/>
      <c r="AQ115" s="728">
        <v>3.8333333333333335</v>
      </c>
      <c r="AR115" s="727">
        <v>191</v>
      </c>
      <c r="AS115" s="726">
        <v>5</v>
      </c>
      <c r="AT115" s="725">
        <v>252</v>
      </c>
      <c r="AU115" s="724">
        <v>443</v>
      </c>
      <c r="AV115" s="723">
        <v>-12</v>
      </c>
      <c r="AW115" s="722"/>
      <c r="AX115" s="722"/>
      <c r="AY115" s="721">
        <v>1700</v>
      </c>
      <c r="AZ115" s="720">
        <v>0</v>
      </c>
      <c r="BA115" s="662">
        <v>240</v>
      </c>
      <c r="BB115" s="662">
        <v>289.99</v>
      </c>
      <c r="BC115" s="719"/>
      <c r="BD115" s="718">
        <v>64808</v>
      </c>
      <c r="BE115" s="717">
        <v>64</v>
      </c>
      <c r="BF115" s="717"/>
      <c r="BG115" s="716">
        <v>0.96</v>
      </c>
      <c r="BH115" s="715">
        <v>2.5600000000000023</v>
      </c>
      <c r="BI115" s="715">
        <v>61.44</v>
      </c>
      <c r="BJ115" s="714"/>
      <c r="BK115" s="713">
        <v>90</v>
      </c>
      <c r="BL115" s="713">
        <v>11</v>
      </c>
      <c r="BM115" s="712"/>
      <c r="BN115" s="711">
        <v>0</v>
      </c>
      <c r="BO115" s="710">
        <v>0.8</v>
      </c>
      <c r="BP115" s="709">
        <v>0</v>
      </c>
      <c r="BQ115" s="709">
        <v>0</v>
      </c>
      <c r="BR115" s="708"/>
      <c r="BS115" s="712">
        <v>50</v>
      </c>
      <c r="BT115" s="712">
        <v>18</v>
      </c>
      <c r="BU115" s="666"/>
      <c r="BV115" s="707"/>
      <c r="BW115" s="726">
        <v>11</v>
      </c>
      <c r="BX115" s="726"/>
      <c r="BY115" s="726"/>
      <c r="BZ115" s="726"/>
      <c r="CA115" s="665">
        <v>0</v>
      </c>
      <c r="CB115" s="665">
        <v>11</v>
      </c>
      <c r="CC115" s="706">
        <v>0.43</v>
      </c>
      <c r="CD115" s="705">
        <v>6.2700000000000005</v>
      </c>
      <c r="CE115" s="710">
        <v>0</v>
      </c>
      <c r="CF115" s="704">
        <v>6.2700000000000005</v>
      </c>
      <c r="CG115" s="1749"/>
      <c r="CH115" s="704"/>
      <c r="CI115" s="704"/>
      <c r="CJ115" s="704">
        <v>0</v>
      </c>
      <c r="CK115" s="666">
        <v>84</v>
      </c>
      <c r="CL115" s="664">
        <v>11</v>
      </c>
      <c r="CM115" s="1125">
        <v>208</v>
      </c>
      <c r="CN115" s="939" t="s">
        <v>190</v>
      </c>
      <c r="CO115" s="939"/>
      <c r="CP115" s="939">
        <v>8509.7999999999993</v>
      </c>
      <c r="CQ115" s="940">
        <v>19.599999999998545</v>
      </c>
      <c r="CR115" s="940"/>
      <c r="CS115" s="1121">
        <v>9.8469387755109352</v>
      </c>
      <c r="CT115" s="1121"/>
      <c r="CU115" s="950">
        <v>193</v>
      </c>
      <c r="CV115" s="702">
        <v>1</v>
      </c>
      <c r="CW115" s="701">
        <v>0</v>
      </c>
      <c r="CX115" s="700">
        <v>193</v>
      </c>
      <c r="CY115" s="699"/>
      <c r="CZ115" s="698">
        <v>84</v>
      </c>
      <c r="DA115" s="698">
        <v>9</v>
      </c>
      <c r="DB115" s="698">
        <v>3</v>
      </c>
      <c r="DC115" s="697">
        <v>15</v>
      </c>
      <c r="DD115" s="1828"/>
      <c r="DE115" s="1828"/>
      <c r="DF115" s="1828"/>
      <c r="DG115" s="696">
        <v>0.43</v>
      </c>
      <c r="DH115" s="695">
        <v>15</v>
      </c>
      <c r="DI115" s="702">
        <v>0.56999999999999995</v>
      </c>
      <c r="DJ115" s="694"/>
      <c r="DK115" s="694">
        <v>3.6765000000000012</v>
      </c>
      <c r="DL115" s="694">
        <v>8.5499999999999989</v>
      </c>
      <c r="DM115" s="693"/>
      <c r="DN115" s="692">
        <v>70</v>
      </c>
      <c r="DO115" s="692">
        <v>26</v>
      </c>
      <c r="DP115" s="1448">
        <v>165</v>
      </c>
      <c r="DQ115" s="691"/>
      <c r="DR115" s="691"/>
      <c r="DS115" s="690">
        <v>0</v>
      </c>
      <c r="DT115" s="690">
        <v>0</v>
      </c>
      <c r="DU115" s="689">
        <v>0</v>
      </c>
      <c r="DV115" s="688"/>
      <c r="DW115" s="688"/>
      <c r="DX115" s="687">
        <v>3</v>
      </c>
      <c r="DY115" s="686"/>
      <c r="DZ115" s="685">
        <v>6</v>
      </c>
      <c r="EA115" s="684">
        <v>1</v>
      </c>
      <c r="EB115" s="683">
        <v>201.03997206</v>
      </c>
      <c r="EC115" s="683">
        <v>0</v>
      </c>
      <c r="ED115" s="683">
        <v>0</v>
      </c>
      <c r="EE115" s="682">
        <v>0</v>
      </c>
      <c r="EF115" s="471">
        <v>12.506500000000003</v>
      </c>
      <c r="EG115" s="472">
        <v>0</v>
      </c>
      <c r="EH115" s="473">
        <v>0.27126136969971737</v>
      </c>
      <c r="EI115" s="678"/>
      <c r="EJ115" s="166">
        <v>277.99</v>
      </c>
      <c r="EK115" s="677">
        <v>289.99</v>
      </c>
      <c r="EL115" s="676">
        <v>262.99</v>
      </c>
      <c r="EM115" s="675">
        <v>1.0570363892163199</v>
      </c>
      <c r="EN115" s="674" t="e">
        <v>#VALUE!</v>
      </c>
      <c r="EO115" s="673"/>
    </row>
    <row r="116" spans="1:145" ht="15" customHeight="1" thickTop="1" thickBot="1" x14ac:dyDescent="0.3">
      <c r="A116" s="749">
        <v>45634</v>
      </c>
      <c r="B116" s="741"/>
      <c r="C116" s="672"/>
      <c r="D116" s="744">
        <v>39550</v>
      </c>
      <c r="E116" s="743">
        <v>0</v>
      </c>
      <c r="F116" s="743"/>
      <c r="G116" s="742">
        <v>0</v>
      </c>
      <c r="H116" s="741"/>
      <c r="I116" s="740">
        <v>0</v>
      </c>
      <c r="J116" s="740">
        <v>0</v>
      </c>
      <c r="K116" s="739">
        <v>0</v>
      </c>
      <c r="L116" s="738" t="e">
        <v>#REF!</v>
      </c>
      <c r="M116" s="738">
        <v>0</v>
      </c>
      <c r="N116" s="739">
        <v>0</v>
      </c>
      <c r="O116" s="739">
        <v>0</v>
      </c>
      <c r="P116" s="737">
        <v>0</v>
      </c>
      <c r="Q116" s="737">
        <v>0</v>
      </c>
      <c r="R116" s="736">
        <v>0</v>
      </c>
      <c r="S116" s="1154">
        <v>600</v>
      </c>
      <c r="T116" s="735">
        <v>0</v>
      </c>
      <c r="U116" s="736">
        <v>0</v>
      </c>
      <c r="V116" s="734"/>
      <c r="W116" s="739">
        <v>0</v>
      </c>
      <c r="X116" s="743">
        <v>0</v>
      </c>
      <c r="Y116" s="739" t="s">
        <v>107</v>
      </c>
      <c r="Z116" s="733">
        <v>119</v>
      </c>
      <c r="AA116" s="732">
        <v>0</v>
      </c>
      <c r="AB116" s="731">
        <v>0</v>
      </c>
      <c r="AC116" s="730">
        <v>0</v>
      </c>
      <c r="AD116" s="730">
        <v>0</v>
      </c>
      <c r="AE116" s="739" t="s">
        <v>107</v>
      </c>
      <c r="AF116" s="733">
        <v>48</v>
      </c>
      <c r="AG116" s="739">
        <v>0</v>
      </c>
      <c r="AH116" s="731">
        <v>0</v>
      </c>
      <c r="AI116" s="731">
        <v>0</v>
      </c>
      <c r="AJ116" s="731">
        <v>0</v>
      </c>
      <c r="AK116" s="729" t="s">
        <v>107</v>
      </c>
      <c r="AL116" s="731">
        <v>23</v>
      </c>
      <c r="AM116" s="731"/>
      <c r="AN116" s="731"/>
      <c r="AO116" s="731">
        <v>0</v>
      </c>
      <c r="AP116" s="731"/>
      <c r="AQ116" s="728">
        <v>5.25</v>
      </c>
      <c r="AR116" s="727">
        <v>273</v>
      </c>
      <c r="AS116" s="726">
        <v>4.75</v>
      </c>
      <c r="AT116" s="725">
        <v>238</v>
      </c>
      <c r="AU116" s="724">
        <v>511</v>
      </c>
      <c r="AV116" s="723">
        <v>68</v>
      </c>
      <c r="AW116" s="722"/>
      <c r="AX116" s="722"/>
      <c r="AY116" s="721">
        <v>0</v>
      </c>
      <c r="AZ116" s="720">
        <v>0</v>
      </c>
      <c r="BA116" s="662">
        <v>0</v>
      </c>
      <c r="BB116" s="662">
        <v>0</v>
      </c>
      <c r="BC116" s="719"/>
      <c r="BD116" s="718">
        <v>64860</v>
      </c>
      <c r="BE116" s="717">
        <v>52</v>
      </c>
      <c r="BF116" s="717"/>
      <c r="BG116" s="716">
        <v>0.96</v>
      </c>
      <c r="BH116" s="715">
        <v>2.0799999999999983</v>
      </c>
      <c r="BI116" s="715">
        <v>49.92</v>
      </c>
      <c r="BJ116" s="714"/>
      <c r="BK116" s="713">
        <v>90</v>
      </c>
      <c r="BL116" s="713">
        <v>14</v>
      </c>
      <c r="BM116" s="712"/>
      <c r="BN116" s="711">
        <v>0</v>
      </c>
      <c r="BO116" s="710">
        <v>0.8</v>
      </c>
      <c r="BP116" s="709">
        <v>0</v>
      </c>
      <c r="BQ116" s="709">
        <v>0</v>
      </c>
      <c r="BR116" s="708"/>
      <c r="BS116" s="712">
        <v>50</v>
      </c>
      <c r="BT116" s="712">
        <v>19</v>
      </c>
      <c r="BU116" s="666"/>
      <c r="BV116" s="707"/>
      <c r="BW116" s="726">
        <v>8.8000000000000007</v>
      </c>
      <c r="BX116" s="726"/>
      <c r="BY116" s="726"/>
      <c r="BZ116" s="726"/>
      <c r="CA116" s="665">
        <v>0</v>
      </c>
      <c r="CB116" s="665">
        <v>8.8000000000000007</v>
      </c>
      <c r="CC116" s="706">
        <v>0.43</v>
      </c>
      <c r="CD116" s="705">
        <v>5.0160000000000009</v>
      </c>
      <c r="CE116" s="710">
        <v>0</v>
      </c>
      <c r="CF116" s="704">
        <v>5.0160000000000009</v>
      </c>
      <c r="CG116" s="1749"/>
      <c r="CH116" s="704"/>
      <c r="CI116" s="704"/>
      <c r="CJ116" s="704">
        <v>0</v>
      </c>
      <c r="CK116" s="666">
        <v>88</v>
      </c>
      <c r="CL116" s="664">
        <v>30</v>
      </c>
      <c r="CM116" s="1125">
        <v>16.8</v>
      </c>
      <c r="CN116" s="703">
        <v>2</v>
      </c>
      <c r="CO116" s="703"/>
      <c r="CP116" s="703">
        <v>8510.5</v>
      </c>
      <c r="CQ116" s="384">
        <v>0.7000000000007276</v>
      </c>
      <c r="CR116" s="384"/>
      <c r="CS116" s="384"/>
      <c r="CT116" s="384"/>
      <c r="CU116" s="950">
        <v>0</v>
      </c>
      <c r="CV116" s="702">
        <v>1</v>
      </c>
      <c r="CW116" s="701">
        <v>0</v>
      </c>
      <c r="CX116" s="700">
        <v>0</v>
      </c>
      <c r="CY116" s="699"/>
      <c r="CZ116" s="698">
        <v>80</v>
      </c>
      <c r="DA116" s="698">
        <v>21</v>
      </c>
      <c r="DB116" s="698">
        <v>0</v>
      </c>
      <c r="DC116" s="697">
        <v>16.8</v>
      </c>
      <c r="DD116" s="1828"/>
      <c r="DE116" s="1828"/>
      <c r="DF116" s="1828"/>
      <c r="DG116" s="696">
        <v>0.43</v>
      </c>
      <c r="DH116" s="695">
        <v>16.8</v>
      </c>
      <c r="DI116" s="702">
        <v>0.56999999999999995</v>
      </c>
      <c r="DJ116" s="694"/>
      <c r="DK116" s="694">
        <v>4.1176800000000018</v>
      </c>
      <c r="DL116" s="694">
        <v>9.5759999999999987</v>
      </c>
      <c r="DM116" s="693"/>
      <c r="DN116" s="692">
        <v>75</v>
      </c>
      <c r="DO116" s="692">
        <v>24</v>
      </c>
      <c r="DP116" s="1448">
        <v>165</v>
      </c>
      <c r="DQ116" s="691"/>
      <c r="DR116" s="691"/>
      <c r="DS116" s="690">
        <v>0</v>
      </c>
      <c r="DT116" s="690">
        <v>0</v>
      </c>
      <c r="DU116" s="689">
        <v>0</v>
      </c>
      <c r="DV116" s="688"/>
      <c r="DW116" s="688"/>
      <c r="DX116" s="687">
        <v>3</v>
      </c>
      <c r="DY116" s="686"/>
      <c r="DZ116" s="685">
        <v>6</v>
      </c>
      <c r="EA116" s="684">
        <v>1</v>
      </c>
      <c r="EB116" s="683">
        <v>201.03997206</v>
      </c>
      <c r="EC116" s="683">
        <v>0</v>
      </c>
      <c r="ED116" s="683">
        <v>0</v>
      </c>
      <c r="EE116" s="682">
        <v>0</v>
      </c>
      <c r="EF116" s="471">
        <v>11.21368</v>
      </c>
      <c r="EG116" s="472">
        <v>0</v>
      </c>
      <c r="EH116" s="473">
        <v>0.24134525242255217</v>
      </c>
      <c r="EI116" s="678"/>
      <c r="EJ116" s="166">
        <v>68</v>
      </c>
      <c r="EK116" s="677">
        <v>0</v>
      </c>
      <c r="EL116" s="676">
        <v>59.496000000000002</v>
      </c>
      <c r="EM116" s="675">
        <v>1.1429339787548742</v>
      </c>
      <c r="EN116" s="674" t="e">
        <v>#VALUE!</v>
      </c>
      <c r="EO116" s="673"/>
    </row>
    <row r="117" spans="1:145" ht="15" customHeight="1" thickTop="1" thickBot="1" x14ac:dyDescent="0.3">
      <c r="A117" s="749">
        <v>45635</v>
      </c>
      <c r="B117" s="741"/>
      <c r="C117" s="672"/>
      <c r="D117" s="744">
        <v>39550</v>
      </c>
      <c r="E117" s="743">
        <v>0</v>
      </c>
      <c r="F117" s="743"/>
      <c r="G117" s="742">
        <v>0</v>
      </c>
      <c r="H117" s="741"/>
      <c r="I117" s="740">
        <v>0</v>
      </c>
      <c r="J117" s="740">
        <v>0</v>
      </c>
      <c r="K117" s="739">
        <v>0</v>
      </c>
      <c r="L117" s="738" t="e">
        <v>#REF!</v>
      </c>
      <c r="M117" s="738">
        <v>0</v>
      </c>
      <c r="N117" s="739">
        <v>0</v>
      </c>
      <c r="O117" s="739">
        <v>0</v>
      </c>
      <c r="P117" s="737">
        <v>0</v>
      </c>
      <c r="Q117" s="737">
        <v>0</v>
      </c>
      <c r="R117" s="736">
        <v>0</v>
      </c>
      <c r="S117" s="1154">
        <v>600</v>
      </c>
      <c r="T117" s="735">
        <v>0</v>
      </c>
      <c r="U117" s="736">
        <v>0</v>
      </c>
      <c r="V117" s="734"/>
      <c r="W117" s="739">
        <v>0</v>
      </c>
      <c r="X117" s="743">
        <v>0</v>
      </c>
      <c r="Y117" s="739" t="s">
        <v>107</v>
      </c>
      <c r="Z117" s="733">
        <v>119</v>
      </c>
      <c r="AA117" s="732">
        <v>0</v>
      </c>
      <c r="AB117" s="731">
        <v>0</v>
      </c>
      <c r="AC117" s="730">
        <v>0</v>
      </c>
      <c r="AD117" s="730">
        <v>0</v>
      </c>
      <c r="AE117" s="739" t="s">
        <v>107</v>
      </c>
      <c r="AF117" s="733">
        <v>48</v>
      </c>
      <c r="AG117" s="739">
        <v>0</v>
      </c>
      <c r="AH117" s="731">
        <v>0</v>
      </c>
      <c r="AI117" s="731">
        <v>0</v>
      </c>
      <c r="AJ117" s="731">
        <v>0</v>
      </c>
      <c r="AK117" s="729" t="s">
        <v>107</v>
      </c>
      <c r="AL117" s="731">
        <v>23</v>
      </c>
      <c r="AM117" s="731"/>
      <c r="AN117" s="731"/>
      <c r="AO117" s="731">
        <v>0</v>
      </c>
      <c r="AP117" s="731"/>
      <c r="AQ117" s="728">
        <v>5.666666666666667</v>
      </c>
      <c r="AR117" s="727">
        <v>297</v>
      </c>
      <c r="AS117" s="726">
        <v>5.208333333333333</v>
      </c>
      <c r="AT117" s="725">
        <v>261</v>
      </c>
      <c r="AU117" s="724">
        <v>558</v>
      </c>
      <c r="AV117" s="723">
        <v>47</v>
      </c>
      <c r="AW117" s="722"/>
      <c r="AX117" s="722"/>
      <c r="AY117" s="721">
        <v>0</v>
      </c>
      <c r="AZ117" s="720">
        <v>0</v>
      </c>
      <c r="BA117" s="662">
        <v>0</v>
      </c>
      <c r="BB117" s="662">
        <v>9.1999999999999993</v>
      </c>
      <c r="BC117" s="719"/>
      <c r="BD117" s="718">
        <v>64906</v>
      </c>
      <c r="BE117" s="717">
        <v>46</v>
      </c>
      <c r="BF117" s="717"/>
      <c r="BG117" s="716">
        <v>0.96</v>
      </c>
      <c r="BH117" s="715">
        <v>1.8400000000000034</v>
      </c>
      <c r="BI117" s="715">
        <v>44.16</v>
      </c>
      <c r="BJ117" s="714"/>
      <c r="BK117" s="713">
        <v>85</v>
      </c>
      <c r="BL117" s="713">
        <v>25</v>
      </c>
      <c r="BM117" s="712"/>
      <c r="BN117" s="711">
        <v>0</v>
      </c>
      <c r="BO117" s="710">
        <v>0.8</v>
      </c>
      <c r="BP117" s="709">
        <v>0</v>
      </c>
      <c r="BQ117" s="709">
        <v>0</v>
      </c>
      <c r="BR117" s="708"/>
      <c r="BS117" s="712">
        <v>50</v>
      </c>
      <c r="BT117" s="712">
        <v>20</v>
      </c>
      <c r="BU117" s="666"/>
      <c r="BV117" s="707"/>
      <c r="BW117" s="726">
        <v>8.1</v>
      </c>
      <c r="BX117" s="726"/>
      <c r="BY117" s="726"/>
      <c r="BZ117" s="726"/>
      <c r="CA117" s="665">
        <v>0</v>
      </c>
      <c r="CB117" s="665">
        <v>8.1</v>
      </c>
      <c r="CC117" s="706">
        <v>0.43</v>
      </c>
      <c r="CD117" s="705">
        <v>4.617</v>
      </c>
      <c r="CE117" s="710">
        <v>0</v>
      </c>
      <c r="CF117" s="704">
        <v>4.617</v>
      </c>
      <c r="CG117" s="1749"/>
      <c r="CH117" s="704"/>
      <c r="CI117" s="704"/>
      <c r="CJ117" s="704">
        <v>0</v>
      </c>
      <c r="CK117" s="666">
        <v>88</v>
      </c>
      <c r="CL117" s="664">
        <v>50</v>
      </c>
      <c r="CM117" s="1125">
        <v>0</v>
      </c>
      <c r="CN117" s="703">
        <v>2</v>
      </c>
      <c r="CO117" s="703"/>
      <c r="CP117" s="703">
        <v>8510.5</v>
      </c>
      <c r="CQ117" s="384">
        <v>0</v>
      </c>
      <c r="CR117" s="384"/>
      <c r="CS117" s="384"/>
      <c r="CT117" s="384"/>
      <c r="CU117" s="950">
        <v>0</v>
      </c>
      <c r="CV117" s="702">
        <v>1</v>
      </c>
      <c r="CW117" s="701">
        <v>0</v>
      </c>
      <c r="CX117" s="700">
        <v>0</v>
      </c>
      <c r="CY117" s="699"/>
      <c r="CZ117" s="698">
        <v>68</v>
      </c>
      <c r="DA117" s="698">
        <v>32</v>
      </c>
      <c r="DB117" s="698">
        <v>0</v>
      </c>
      <c r="DC117" s="697">
        <v>0</v>
      </c>
      <c r="DD117" s="1828"/>
      <c r="DE117" s="1828"/>
      <c r="DF117" s="1828"/>
      <c r="DG117" s="696">
        <v>0.43</v>
      </c>
      <c r="DH117" s="695">
        <v>0</v>
      </c>
      <c r="DI117" s="702">
        <v>0.56999999999999995</v>
      </c>
      <c r="DJ117" s="694"/>
      <c r="DK117" s="694">
        <v>0</v>
      </c>
      <c r="DL117" s="694">
        <v>0</v>
      </c>
      <c r="DM117" s="693"/>
      <c r="DN117" s="692">
        <v>76</v>
      </c>
      <c r="DO117" s="692">
        <v>50</v>
      </c>
      <c r="DP117" s="1448">
        <v>0</v>
      </c>
      <c r="DQ117" s="691"/>
      <c r="DR117" s="691"/>
      <c r="DS117" s="690">
        <v>0</v>
      </c>
      <c r="DT117" s="690">
        <v>0</v>
      </c>
      <c r="DU117" s="689">
        <v>0</v>
      </c>
      <c r="DV117" s="688"/>
      <c r="DW117" s="688"/>
      <c r="DX117" s="687">
        <v>3</v>
      </c>
      <c r="DY117" s="686"/>
      <c r="DZ117" s="685">
        <v>5</v>
      </c>
      <c r="EA117" s="684">
        <v>11</v>
      </c>
      <c r="EB117" s="683">
        <v>195.53202762000001</v>
      </c>
      <c r="EC117" s="683">
        <v>-8</v>
      </c>
      <c r="ED117" s="683">
        <v>0</v>
      </c>
      <c r="EE117" s="682">
        <v>-8</v>
      </c>
      <c r="EF117" s="471">
        <v>6.4570000000000034</v>
      </c>
      <c r="EG117" s="472">
        <v>-1.2389654638376948</v>
      </c>
      <c r="EH117" s="473">
        <v>0.15295309578473945</v>
      </c>
      <c r="EI117" s="678"/>
      <c r="EJ117" s="166">
        <v>56.2</v>
      </c>
      <c r="EK117" s="677">
        <v>9.1999999999999993</v>
      </c>
      <c r="EL117" s="676">
        <v>44.16</v>
      </c>
      <c r="EM117" s="675">
        <v>1.2726449275362322</v>
      </c>
      <c r="EN117" s="674" t="e">
        <v>#VALUE!</v>
      </c>
      <c r="EO117" s="673"/>
    </row>
    <row r="118" spans="1:145" ht="15" customHeight="1" thickTop="1" thickBot="1" x14ac:dyDescent="0.3">
      <c r="A118" s="749">
        <v>45636</v>
      </c>
      <c r="B118" s="741"/>
      <c r="C118" s="672"/>
      <c r="D118" s="744">
        <v>39550</v>
      </c>
      <c r="E118" s="743">
        <v>0</v>
      </c>
      <c r="F118" s="743"/>
      <c r="G118" s="742">
        <v>0</v>
      </c>
      <c r="H118" s="741"/>
      <c r="I118" s="740">
        <v>0</v>
      </c>
      <c r="J118" s="740">
        <v>0</v>
      </c>
      <c r="K118" s="739">
        <v>0</v>
      </c>
      <c r="L118" s="738" t="e">
        <v>#REF!</v>
      </c>
      <c r="M118" s="738">
        <v>0</v>
      </c>
      <c r="N118" s="739">
        <v>0</v>
      </c>
      <c r="O118" s="739">
        <v>0</v>
      </c>
      <c r="P118" s="737">
        <v>0</v>
      </c>
      <c r="Q118" s="737">
        <v>0</v>
      </c>
      <c r="R118" s="736">
        <v>0</v>
      </c>
      <c r="S118" s="1154">
        <v>600</v>
      </c>
      <c r="T118" s="735">
        <v>0</v>
      </c>
      <c r="U118" s="736">
        <v>0</v>
      </c>
      <c r="V118" s="734"/>
      <c r="W118" s="739">
        <v>0</v>
      </c>
      <c r="X118" s="743">
        <v>0</v>
      </c>
      <c r="Y118" s="739" t="s">
        <v>107</v>
      </c>
      <c r="Z118" s="733">
        <v>119</v>
      </c>
      <c r="AA118" s="732">
        <v>0</v>
      </c>
      <c r="AB118" s="731">
        <v>0</v>
      </c>
      <c r="AC118" s="730">
        <v>0</v>
      </c>
      <c r="AD118" s="730">
        <v>0</v>
      </c>
      <c r="AE118" s="739" t="s">
        <v>107</v>
      </c>
      <c r="AF118" s="733">
        <v>48</v>
      </c>
      <c r="AG118" s="739">
        <v>0</v>
      </c>
      <c r="AH118" s="731">
        <v>0</v>
      </c>
      <c r="AI118" s="731">
        <v>0</v>
      </c>
      <c r="AJ118" s="731">
        <v>0</v>
      </c>
      <c r="AK118" s="729" t="s">
        <v>107</v>
      </c>
      <c r="AL118" s="731">
        <v>23</v>
      </c>
      <c r="AM118" s="731"/>
      <c r="AN118" s="731"/>
      <c r="AO118" s="731">
        <v>0</v>
      </c>
      <c r="AP118" s="731"/>
      <c r="AQ118" s="728">
        <v>6.166666666666667</v>
      </c>
      <c r="AR118" s="727">
        <v>326</v>
      </c>
      <c r="AS118" s="726">
        <v>5.666666666666667</v>
      </c>
      <c r="AT118" s="725">
        <v>289</v>
      </c>
      <c r="AU118" s="724">
        <v>615</v>
      </c>
      <c r="AV118" s="723">
        <v>57</v>
      </c>
      <c r="AW118" s="722"/>
      <c r="AX118" s="722"/>
      <c r="AY118" s="721">
        <v>0</v>
      </c>
      <c r="AZ118" s="720">
        <v>0</v>
      </c>
      <c r="BA118" s="662">
        <v>0</v>
      </c>
      <c r="BB118" s="662">
        <v>0</v>
      </c>
      <c r="BC118" s="719"/>
      <c r="BD118" s="718">
        <v>64958</v>
      </c>
      <c r="BE118" s="717">
        <v>52</v>
      </c>
      <c r="BF118" s="717"/>
      <c r="BG118" s="716">
        <v>0.96</v>
      </c>
      <c r="BH118" s="715">
        <v>2.0799999999999983</v>
      </c>
      <c r="BI118" s="715">
        <v>49.92</v>
      </c>
      <c r="BJ118" s="714"/>
      <c r="BK118" s="713">
        <v>90</v>
      </c>
      <c r="BL118" s="713">
        <v>25</v>
      </c>
      <c r="BM118" s="712"/>
      <c r="BN118" s="711">
        <v>0</v>
      </c>
      <c r="BO118" s="710">
        <v>0.8</v>
      </c>
      <c r="BP118" s="709">
        <v>0</v>
      </c>
      <c r="BQ118" s="709">
        <v>0</v>
      </c>
      <c r="BR118" s="708"/>
      <c r="BS118" s="712">
        <v>60</v>
      </c>
      <c r="BT118" s="712">
        <v>30</v>
      </c>
      <c r="BU118" s="666"/>
      <c r="BV118" s="707"/>
      <c r="BW118" s="726">
        <v>9</v>
      </c>
      <c r="BX118" s="726"/>
      <c r="BY118" s="726"/>
      <c r="BZ118" s="726"/>
      <c r="CA118" s="665">
        <v>0</v>
      </c>
      <c r="CB118" s="665">
        <v>9</v>
      </c>
      <c r="CC118" s="706">
        <v>0.43</v>
      </c>
      <c r="CD118" s="705">
        <v>5.1300000000000008</v>
      </c>
      <c r="CE118" s="710">
        <v>0</v>
      </c>
      <c r="CF118" s="704">
        <v>5.1300000000000008</v>
      </c>
      <c r="CG118" s="1749"/>
      <c r="CH118" s="704"/>
      <c r="CI118" s="704"/>
      <c r="CJ118" s="704">
        <v>0</v>
      </c>
      <c r="CK118" s="666">
        <v>82</v>
      </c>
      <c r="CL118" s="664">
        <v>65</v>
      </c>
      <c r="CM118" s="1125">
        <v>0.4</v>
      </c>
      <c r="CN118" s="703">
        <v>2</v>
      </c>
      <c r="CO118" s="703"/>
      <c r="CP118" s="703">
        <v>8510.5</v>
      </c>
      <c r="CQ118" s="384">
        <v>0</v>
      </c>
      <c r="CR118" s="384"/>
      <c r="CS118" s="384"/>
      <c r="CT118" s="384"/>
      <c r="CU118" s="950">
        <v>0</v>
      </c>
      <c r="CV118" s="702">
        <v>1</v>
      </c>
      <c r="CW118" s="701">
        <v>0</v>
      </c>
      <c r="CX118" s="700">
        <v>0</v>
      </c>
      <c r="CY118" s="699"/>
      <c r="CZ118" s="698">
        <v>66</v>
      </c>
      <c r="DA118" s="698">
        <v>32</v>
      </c>
      <c r="DB118" s="698">
        <v>0</v>
      </c>
      <c r="DC118" s="697">
        <v>0.4</v>
      </c>
      <c r="DD118" s="1828"/>
      <c r="DE118" s="1828"/>
      <c r="DF118" s="1828"/>
      <c r="DG118" s="696">
        <v>0.43</v>
      </c>
      <c r="DH118" s="695">
        <v>0.4</v>
      </c>
      <c r="DI118" s="702">
        <v>0.56999999999999995</v>
      </c>
      <c r="DJ118" s="694"/>
      <c r="DK118" s="694">
        <v>9.804000000000003E-2</v>
      </c>
      <c r="DL118" s="694">
        <v>0.22799999999999998</v>
      </c>
      <c r="DM118" s="693"/>
      <c r="DN118" s="692">
        <v>60</v>
      </c>
      <c r="DO118" s="692">
        <v>66</v>
      </c>
      <c r="DP118" s="1448">
        <v>0</v>
      </c>
      <c r="DQ118" s="691"/>
      <c r="DR118" s="691"/>
      <c r="DS118" s="690">
        <v>0</v>
      </c>
      <c r="DT118" s="690">
        <v>0</v>
      </c>
      <c r="DU118" s="689">
        <v>0</v>
      </c>
      <c r="DV118" s="688"/>
      <c r="DW118" s="688"/>
      <c r="DX118" s="687">
        <v>3</v>
      </c>
      <c r="DY118" s="686"/>
      <c r="DZ118" s="685">
        <v>5</v>
      </c>
      <c r="EA118" s="684">
        <v>11</v>
      </c>
      <c r="EB118" s="683">
        <v>195.53202762000001</v>
      </c>
      <c r="EC118" s="683">
        <v>0</v>
      </c>
      <c r="ED118" s="683">
        <v>0</v>
      </c>
      <c r="EE118" s="682">
        <v>0</v>
      </c>
      <c r="EF118" s="471">
        <v>7.3080399999999992</v>
      </c>
      <c r="EG118" s="472">
        <v>0</v>
      </c>
      <c r="EH118" s="473">
        <v>0.14327058455640132</v>
      </c>
      <c r="EI118" s="678"/>
      <c r="EJ118" s="166">
        <v>57</v>
      </c>
      <c r="EK118" s="677">
        <v>0</v>
      </c>
      <c r="EL118" s="676">
        <v>50.148000000000003</v>
      </c>
      <c r="EM118" s="675">
        <v>1.1366355587461114</v>
      </c>
      <c r="EN118" s="674" t="e">
        <v>#VALUE!</v>
      </c>
      <c r="EO118" s="673"/>
    </row>
    <row r="119" spans="1:145" ht="15" customHeight="1" thickTop="1" thickBot="1" x14ac:dyDescent="0.3">
      <c r="A119" s="749">
        <v>45637</v>
      </c>
      <c r="B119" s="741"/>
      <c r="C119" s="672"/>
      <c r="D119" s="744">
        <v>39550</v>
      </c>
      <c r="E119" s="743">
        <v>0</v>
      </c>
      <c r="F119" s="743"/>
      <c r="G119" s="742">
        <v>0</v>
      </c>
      <c r="H119" s="741"/>
      <c r="I119" s="740">
        <v>0</v>
      </c>
      <c r="J119" s="740">
        <v>0</v>
      </c>
      <c r="K119" s="739">
        <v>0</v>
      </c>
      <c r="L119" s="738" t="e">
        <v>#REF!</v>
      </c>
      <c r="M119" s="738">
        <v>0</v>
      </c>
      <c r="N119" s="739">
        <v>0</v>
      </c>
      <c r="O119" s="739">
        <v>0</v>
      </c>
      <c r="P119" s="737">
        <v>63</v>
      </c>
      <c r="Q119" s="737">
        <v>59</v>
      </c>
      <c r="R119" s="736">
        <v>4</v>
      </c>
      <c r="S119" s="1154">
        <v>601</v>
      </c>
      <c r="T119" s="735">
        <v>0</v>
      </c>
      <c r="U119" s="736">
        <v>0</v>
      </c>
      <c r="V119" s="734"/>
      <c r="W119" s="739">
        <v>58</v>
      </c>
      <c r="X119" s="743">
        <v>51</v>
      </c>
      <c r="Y119" s="739">
        <v>7</v>
      </c>
      <c r="Z119" s="733">
        <v>120</v>
      </c>
      <c r="AA119" s="732">
        <v>0</v>
      </c>
      <c r="AB119" s="731">
        <v>0</v>
      </c>
      <c r="AC119" s="730">
        <v>51</v>
      </c>
      <c r="AD119" s="730">
        <v>42</v>
      </c>
      <c r="AE119" s="739">
        <v>9</v>
      </c>
      <c r="AF119" s="733">
        <v>49</v>
      </c>
      <c r="AG119" s="739">
        <v>0</v>
      </c>
      <c r="AH119" s="731">
        <v>0</v>
      </c>
      <c r="AI119" s="731">
        <v>5</v>
      </c>
      <c r="AJ119" s="731">
        <v>5</v>
      </c>
      <c r="AK119" s="729">
        <v>0</v>
      </c>
      <c r="AL119" s="731">
        <v>24</v>
      </c>
      <c r="AM119" s="731"/>
      <c r="AN119" s="731"/>
      <c r="AO119" s="731">
        <v>0</v>
      </c>
      <c r="AP119" s="731"/>
      <c r="AQ119" s="728">
        <v>5.041666666666667</v>
      </c>
      <c r="AR119" s="727">
        <v>266</v>
      </c>
      <c r="AS119" s="726">
        <v>6.25</v>
      </c>
      <c r="AT119" s="725">
        <v>322</v>
      </c>
      <c r="AU119" s="724">
        <v>588</v>
      </c>
      <c r="AV119" s="723">
        <v>-27</v>
      </c>
      <c r="AW119" s="722"/>
      <c r="AX119" s="722"/>
      <c r="AY119" s="721">
        <v>1600</v>
      </c>
      <c r="AZ119" s="720">
        <v>0</v>
      </c>
      <c r="BA119" s="662">
        <v>244</v>
      </c>
      <c r="BB119" s="662">
        <v>227.24</v>
      </c>
      <c r="BC119" s="719"/>
      <c r="BD119" s="718">
        <v>65009</v>
      </c>
      <c r="BE119" s="717">
        <v>51</v>
      </c>
      <c r="BF119" s="717"/>
      <c r="BG119" s="716">
        <v>0.96</v>
      </c>
      <c r="BH119" s="715">
        <v>2.0399999999999991</v>
      </c>
      <c r="BI119" s="715">
        <v>48.96</v>
      </c>
      <c r="BJ119" s="714"/>
      <c r="BK119" s="713">
        <v>91</v>
      </c>
      <c r="BL119" s="713">
        <v>26</v>
      </c>
      <c r="BM119" s="712"/>
      <c r="BN119" s="711">
        <v>0</v>
      </c>
      <c r="BO119" s="710">
        <v>0.8</v>
      </c>
      <c r="BP119" s="709">
        <v>0</v>
      </c>
      <c r="BQ119" s="709">
        <v>0</v>
      </c>
      <c r="BR119" s="708"/>
      <c r="BS119" s="712">
        <v>50</v>
      </c>
      <c r="BT119" s="712">
        <v>26</v>
      </c>
      <c r="BU119" s="666"/>
      <c r="BV119" s="707"/>
      <c r="BW119" s="726">
        <v>6.1</v>
      </c>
      <c r="BX119" s="726"/>
      <c r="BY119" s="726"/>
      <c r="BZ119" s="726"/>
      <c r="CA119" s="665">
        <v>0</v>
      </c>
      <c r="CB119" s="665">
        <v>6.1</v>
      </c>
      <c r="CC119" s="706">
        <v>0.43</v>
      </c>
      <c r="CD119" s="705">
        <v>3.4770000000000003</v>
      </c>
      <c r="CE119" s="710">
        <v>0</v>
      </c>
      <c r="CF119" s="704">
        <v>3.4770000000000003</v>
      </c>
      <c r="CG119" s="1749"/>
      <c r="CH119" s="704"/>
      <c r="CI119" s="704"/>
      <c r="CJ119" s="704">
        <v>0</v>
      </c>
      <c r="CK119" s="666">
        <v>80</v>
      </c>
      <c r="CL119" s="664">
        <v>50</v>
      </c>
      <c r="CM119" s="1125">
        <v>136.69999999999999</v>
      </c>
      <c r="CN119" s="939">
        <v>1</v>
      </c>
      <c r="CO119" s="939"/>
      <c r="CP119" s="939">
        <v>8531.5</v>
      </c>
      <c r="CQ119" s="940">
        <v>21</v>
      </c>
      <c r="CR119" s="940"/>
      <c r="CS119" s="1121">
        <v>6.5095238095238086</v>
      </c>
      <c r="CT119" s="1121"/>
      <c r="CU119" s="950">
        <v>136.69999999999999</v>
      </c>
      <c r="CV119" s="702">
        <v>1</v>
      </c>
      <c r="CW119" s="701">
        <v>0</v>
      </c>
      <c r="CX119" s="700">
        <v>136.69999999999999</v>
      </c>
      <c r="CY119" s="699"/>
      <c r="CZ119" s="698">
        <v>81</v>
      </c>
      <c r="DA119" s="698">
        <v>11</v>
      </c>
      <c r="DB119" s="698">
        <v>30</v>
      </c>
      <c r="DC119" s="844"/>
      <c r="DD119" s="1829"/>
      <c r="DE119" s="1829"/>
      <c r="DF119" s="1829"/>
      <c r="DG119" s="696">
        <v>0.43</v>
      </c>
      <c r="DH119" s="695">
        <v>0</v>
      </c>
      <c r="DI119" s="702">
        <v>0.56999999999999995</v>
      </c>
      <c r="DJ119" s="694"/>
      <c r="DK119" s="694">
        <v>0</v>
      </c>
      <c r="DL119" s="694">
        <v>0</v>
      </c>
      <c r="DM119" s="693"/>
      <c r="DN119" s="692">
        <v>54</v>
      </c>
      <c r="DO119" s="692">
        <v>10</v>
      </c>
      <c r="DP119" s="1448">
        <v>0</v>
      </c>
      <c r="DQ119" s="691"/>
      <c r="DR119" s="691"/>
      <c r="DS119" s="690">
        <v>0</v>
      </c>
      <c r="DT119" s="690">
        <v>0</v>
      </c>
      <c r="DU119" s="689">
        <v>0</v>
      </c>
      <c r="DV119" s="688"/>
      <c r="DW119" s="688"/>
      <c r="DX119" s="687">
        <v>4</v>
      </c>
      <c r="DY119" s="686"/>
      <c r="DZ119" s="685">
        <v>5</v>
      </c>
      <c r="EA119" s="684">
        <v>10</v>
      </c>
      <c r="EB119" s="683">
        <v>192.7780554</v>
      </c>
      <c r="EC119" s="683">
        <v>-3</v>
      </c>
      <c r="ED119" s="683">
        <v>0</v>
      </c>
      <c r="EE119" s="682">
        <v>-3</v>
      </c>
      <c r="EF119" s="471">
        <v>5.5169999999999995</v>
      </c>
      <c r="EG119" s="472">
        <v>-0.54377379010331706</v>
      </c>
      <c r="EH119" s="473">
        <v>0.111934654944426</v>
      </c>
      <c r="EI119" s="678"/>
      <c r="EJ119" s="166">
        <v>200.24</v>
      </c>
      <c r="EK119" s="677">
        <v>227.24</v>
      </c>
      <c r="EL119" s="676">
        <v>185.66</v>
      </c>
      <c r="EM119" s="675">
        <v>1.0785306474200151</v>
      </c>
      <c r="EN119" s="674" t="e">
        <v>#VALUE!</v>
      </c>
      <c r="EO119" s="673"/>
    </row>
    <row r="120" spans="1:145" ht="15" customHeight="1" thickTop="1" thickBot="1" x14ac:dyDescent="0.3">
      <c r="A120" s="749">
        <v>45638</v>
      </c>
      <c r="B120" s="741"/>
      <c r="C120" s="672"/>
      <c r="D120" s="744">
        <v>39550</v>
      </c>
      <c r="E120" s="743">
        <v>0</v>
      </c>
      <c r="F120" s="743"/>
      <c r="G120" s="742">
        <v>0</v>
      </c>
      <c r="H120" s="741"/>
      <c r="I120" s="740">
        <v>0</v>
      </c>
      <c r="J120" s="740">
        <v>0</v>
      </c>
      <c r="K120" s="739">
        <v>0</v>
      </c>
      <c r="L120" s="738" t="e">
        <v>#REF!</v>
      </c>
      <c r="M120" s="738">
        <v>0</v>
      </c>
      <c r="N120" s="739">
        <v>0</v>
      </c>
      <c r="O120" s="739">
        <v>0</v>
      </c>
      <c r="P120" s="737">
        <v>62</v>
      </c>
      <c r="Q120" s="737">
        <v>60</v>
      </c>
      <c r="R120" s="736">
        <v>2</v>
      </c>
      <c r="S120" s="1154">
        <v>602</v>
      </c>
      <c r="T120" s="735">
        <v>0</v>
      </c>
      <c r="U120" s="736">
        <v>0</v>
      </c>
      <c r="V120" s="734"/>
      <c r="W120" s="739">
        <v>58</v>
      </c>
      <c r="X120" s="743">
        <v>50</v>
      </c>
      <c r="Y120" s="739">
        <v>8</v>
      </c>
      <c r="Z120" s="733">
        <v>121</v>
      </c>
      <c r="AA120" s="732">
        <v>0</v>
      </c>
      <c r="AB120" s="731">
        <v>0</v>
      </c>
      <c r="AC120" s="730">
        <v>50</v>
      </c>
      <c r="AD120" s="730">
        <v>48</v>
      </c>
      <c r="AE120" s="739">
        <v>2</v>
      </c>
      <c r="AF120" s="733">
        <v>50</v>
      </c>
      <c r="AG120" s="739">
        <v>0</v>
      </c>
      <c r="AH120" s="731">
        <v>0</v>
      </c>
      <c r="AI120" s="731">
        <v>3</v>
      </c>
      <c r="AJ120" s="731">
        <v>2</v>
      </c>
      <c r="AK120" s="729">
        <v>1</v>
      </c>
      <c r="AL120" s="731">
        <v>25</v>
      </c>
      <c r="AM120" s="731"/>
      <c r="AN120" s="731"/>
      <c r="AO120" s="731">
        <v>0</v>
      </c>
      <c r="AP120" s="731"/>
      <c r="AQ120" s="728">
        <v>4.75</v>
      </c>
      <c r="AR120" s="727">
        <v>244</v>
      </c>
      <c r="AS120" s="726">
        <v>5.833333333333333</v>
      </c>
      <c r="AT120" s="725">
        <v>354</v>
      </c>
      <c r="AU120" s="724">
        <v>598</v>
      </c>
      <c r="AV120" s="723">
        <v>10</v>
      </c>
      <c r="AW120" s="722"/>
      <c r="AX120" s="722"/>
      <c r="AY120" s="721">
        <v>1610</v>
      </c>
      <c r="AZ120" s="720">
        <v>0</v>
      </c>
      <c r="BA120" s="662">
        <v>240</v>
      </c>
      <c r="BB120" s="662">
        <v>235</v>
      </c>
      <c r="BC120" s="719"/>
      <c r="BD120" s="718">
        <v>65057</v>
      </c>
      <c r="BE120" s="717">
        <v>48</v>
      </c>
      <c r="BF120" s="717"/>
      <c r="BG120" s="716">
        <v>0.96</v>
      </c>
      <c r="BH120" s="715">
        <v>1.9200000000000017</v>
      </c>
      <c r="BI120" s="715">
        <v>46.08</v>
      </c>
      <c r="BJ120" s="714"/>
      <c r="BK120" s="713">
        <v>80</v>
      </c>
      <c r="BL120" s="713">
        <v>25</v>
      </c>
      <c r="BM120" s="712"/>
      <c r="BN120" s="711">
        <v>0</v>
      </c>
      <c r="BO120" s="710">
        <v>0.8</v>
      </c>
      <c r="BP120" s="709">
        <v>0</v>
      </c>
      <c r="BQ120" s="709">
        <v>0</v>
      </c>
      <c r="BR120" s="708"/>
      <c r="BS120" s="712">
        <v>0</v>
      </c>
      <c r="BT120" s="712">
        <v>0</v>
      </c>
      <c r="BU120" s="666"/>
      <c r="BV120" s="707"/>
      <c r="BW120" s="726">
        <v>0</v>
      </c>
      <c r="BX120" s="726"/>
      <c r="BY120" s="726"/>
      <c r="BZ120" s="726"/>
      <c r="CA120" s="665">
        <v>0</v>
      </c>
      <c r="CB120" s="665">
        <v>0</v>
      </c>
      <c r="CC120" s="706">
        <v>0.43</v>
      </c>
      <c r="CD120" s="705">
        <v>0</v>
      </c>
      <c r="CE120" s="710">
        <v>0</v>
      </c>
      <c r="CF120" s="704">
        <v>0</v>
      </c>
      <c r="CG120" s="1749"/>
      <c r="CH120" s="704"/>
      <c r="CI120" s="704"/>
      <c r="CJ120" s="704">
        <v>0</v>
      </c>
      <c r="CK120" s="666">
        <v>0</v>
      </c>
      <c r="CL120" s="664">
        <v>0</v>
      </c>
      <c r="CM120" s="1125">
        <v>140</v>
      </c>
      <c r="CN120" s="939">
        <v>1</v>
      </c>
      <c r="CO120" s="939"/>
      <c r="CP120" s="939">
        <v>8555.4</v>
      </c>
      <c r="CQ120" s="940">
        <v>23.899999999999636</v>
      </c>
      <c r="CR120" s="940"/>
      <c r="CS120" s="1121">
        <v>5.857740585774148</v>
      </c>
      <c r="CT120" s="1121"/>
      <c r="CU120" s="950">
        <v>140</v>
      </c>
      <c r="CV120" s="702">
        <v>1</v>
      </c>
      <c r="CW120" s="701">
        <v>0</v>
      </c>
      <c r="CX120" s="700">
        <v>140</v>
      </c>
      <c r="CY120" s="699"/>
      <c r="CZ120" s="698">
        <v>0</v>
      </c>
      <c r="DA120" s="698">
        <v>0</v>
      </c>
      <c r="DB120" s="698">
        <v>20</v>
      </c>
      <c r="DC120" s="844"/>
      <c r="DD120" s="1829"/>
      <c r="DE120" s="1829"/>
      <c r="DF120" s="1829"/>
      <c r="DG120" s="696">
        <v>0.43</v>
      </c>
      <c r="DH120" s="695">
        <v>0</v>
      </c>
      <c r="DI120" s="702">
        <v>0.56999999999999995</v>
      </c>
      <c r="DJ120" s="694"/>
      <c r="DK120" s="694">
        <v>0</v>
      </c>
      <c r="DL120" s="694">
        <v>0</v>
      </c>
      <c r="DM120" s="693"/>
      <c r="DN120" s="692">
        <v>0</v>
      </c>
      <c r="DO120" s="692">
        <v>0</v>
      </c>
      <c r="DP120" s="1448">
        <v>0</v>
      </c>
      <c r="DQ120" s="691"/>
      <c r="DR120" s="691"/>
      <c r="DS120" s="690">
        <v>0</v>
      </c>
      <c r="DT120" s="690">
        <v>0</v>
      </c>
      <c r="DU120" s="689">
        <v>0</v>
      </c>
      <c r="DV120" s="688"/>
      <c r="DW120" s="688"/>
      <c r="DX120" s="687">
        <v>3</v>
      </c>
      <c r="DY120" s="686"/>
      <c r="DZ120" s="685">
        <v>5</v>
      </c>
      <c r="EA120" s="684">
        <v>10</v>
      </c>
      <c r="EB120" s="683">
        <v>192.7780554</v>
      </c>
      <c r="EC120" s="683">
        <v>0</v>
      </c>
      <c r="ED120" s="683">
        <v>0</v>
      </c>
      <c r="EE120" s="682">
        <v>0</v>
      </c>
      <c r="EF120" s="471">
        <v>1.9200000000000017</v>
      </c>
      <c r="EG120" s="472">
        <v>0</v>
      </c>
      <c r="EH120" s="473">
        <v>0.11018568948238085</v>
      </c>
      <c r="EI120" s="678"/>
      <c r="EJ120" s="166">
        <v>245</v>
      </c>
      <c r="EK120" s="677">
        <v>235</v>
      </c>
      <c r="EL120" s="676">
        <v>186.07999999999998</v>
      </c>
      <c r="EM120" s="675">
        <v>1.3166380051590716</v>
      </c>
      <c r="EN120" s="674" t="e">
        <v>#VALUE!</v>
      </c>
      <c r="EO120" s="673"/>
    </row>
    <row r="121" spans="1:145" ht="15" customHeight="1" thickTop="1" thickBot="1" x14ac:dyDescent="0.3">
      <c r="A121" s="749">
        <v>45639</v>
      </c>
      <c r="B121" s="741"/>
      <c r="C121" s="672"/>
      <c r="D121" s="744">
        <v>39550</v>
      </c>
      <c r="E121" s="743">
        <v>0</v>
      </c>
      <c r="F121" s="743"/>
      <c r="G121" s="742">
        <v>0</v>
      </c>
      <c r="H121" s="741"/>
      <c r="I121" s="740">
        <v>0</v>
      </c>
      <c r="J121" s="740">
        <v>0</v>
      </c>
      <c r="K121" s="739">
        <v>0</v>
      </c>
      <c r="L121" s="738" t="e">
        <v>#REF!</v>
      </c>
      <c r="M121" s="738">
        <v>0</v>
      </c>
      <c r="N121" s="739">
        <v>0</v>
      </c>
      <c r="O121" s="739">
        <v>0</v>
      </c>
      <c r="P121" s="737">
        <v>46</v>
      </c>
      <c r="Q121" s="737">
        <v>44</v>
      </c>
      <c r="R121" s="736">
        <v>2</v>
      </c>
      <c r="S121" s="1154">
        <v>603</v>
      </c>
      <c r="T121" s="735">
        <v>0</v>
      </c>
      <c r="U121" s="736">
        <v>0</v>
      </c>
      <c r="V121" s="734"/>
      <c r="W121" s="739">
        <v>42</v>
      </c>
      <c r="X121" s="743">
        <v>35</v>
      </c>
      <c r="Y121" s="739">
        <v>7</v>
      </c>
      <c r="Z121" s="733">
        <v>122</v>
      </c>
      <c r="AA121" s="732">
        <v>0</v>
      </c>
      <c r="AB121" s="731">
        <v>0</v>
      </c>
      <c r="AC121" s="730">
        <v>35</v>
      </c>
      <c r="AD121" s="730">
        <v>35</v>
      </c>
      <c r="AE121" s="739">
        <v>0</v>
      </c>
      <c r="AF121" s="733">
        <v>51</v>
      </c>
      <c r="AG121" s="739">
        <v>0</v>
      </c>
      <c r="AH121" s="731">
        <v>0</v>
      </c>
      <c r="AI121" s="731">
        <v>0</v>
      </c>
      <c r="AJ121" s="731">
        <v>0</v>
      </c>
      <c r="AK121" s="729" t="s">
        <v>107</v>
      </c>
      <c r="AL121" s="731">
        <v>25</v>
      </c>
      <c r="AM121" s="731"/>
      <c r="AN121" s="731"/>
      <c r="AO121" s="731">
        <v>0</v>
      </c>
      <c r="AP121" s="731"/>
      <c r="AQ121" s="728">
        <v>4.5</v>
      </c>
      <c r="AR121" s="727">
        <v>230</v>
      </c>
      <c r="AS121" s="726">
        <v>4.083333333333333</v>
      </c>
      <c r="AT121" s="725">
        <v>201</v>
      </c>
      <c r="AU121" s="724">
        <v>431</v>
      </c>
      <c r="AV121" s="723">
        <v>-167</v>
      </c>
      <c r="AW121" s="722"/>
      <c r="AX121" s="722"/>
      <c r="AY121" s="721">
        <v>1600</v>
      </c>
      <c r="AZ121" s="720">
        <v>0</v>
      </c>
      <c r="BA121" s="662">
        <v>243</v>
      </c>
      <c r="BB121" s="662">
        <v>214</v>
      </c>
      <c r="BC121" s="719"/>
      <c r="BD121" s="718">
        <v>65108</v>
      </c>
      <c r="BE121" s="717">
        <v>51</v>
      </c>
      <c r="BF121" s="717"/>
      <c r="BG121" s="716">
        <v>0.96</v>
      </c>
      <c r="BH121" s="715">
        <v>2.0399999999999991</v>
      </c>
      <c r="BI121" s="715">
        <v>48.96</v>
      </c>
      <c r="BJ121" s="714"/>
      <c r="BK121" s="713">
        <v>90</v>
      </c>
      <c r="BL121" s="713">
        <v>15</v>
      </c>
      <c r="BM121" s="712"/>
      <c r="BN121" s="711">
        <v>12</v>
      </c>
      <c r="BO121" s="710">
        <v>0.8</v>
      </c>
      <c r="BP121" s="709">
        <v>2.3999999999999986</v>
      </c>
      <c r="BQ121" s="709">
        <v>9.6000000000000014</v>
      </c>
      <c r="BR121" s="708"/>
      <c r="BS121" s="712">
        <v>0</v>
      </c>
      <c r="BT121" s="712">
        <v>0</v>
      </c>
      <c r="BU121" s="666"/>
      <c r="BV121" s="707"/>
      <c r="BW121" s="726">
        <v>11.8</v>
      </c>
      <c r="BX121" s="726"/>
      <c r="BY121" s="726"/>
      <c r="BZ121" s="726"/>
      <c r="CA121" s="665">
        <v>0</v>
      </c>
      <c r="CB121" s="665">
        <v>11.8</v>
      </c>
      <c r="CC121" s="706">
        <v>0.43</v>
      </c>
      <c r="CD121" s="705">
        <v>6.7260000000000009</v>
      </c>
      <c r="CE121" s="710">
        <v>0</v>
      </c>
      <c r="CF121" s="704">
        <v>6.7260000000000009</v>
      </c>
      <c r="CG121" s="1749"/>
      <c r="CH121" s="704"/>
      <c r="CI121" s="704"/>
      <c r="CJ121" s="704">
        <v>0</v>
      </c>
      <c r="CK121" s="666">
        <v>90</v>
      </c>
      <c r="CL121" s="664">
        <v>25</v>
      </c>
      <c r="CM121" s="1125">
        <v>20</v>
      </c>
      <c r="CN121" s="939" t="s">
        <v>190</v>
      </c>
      <c r="CO121" s="939"/>
      <c r="CP121" s="939">
        <v>8559.4</v>
      </c>
      <c r="CQ121" s="940">
        <v>4</v>
      </c>
      <c r="CR121" s="940"/>
      <c r="CS121" s="1121">
        <v>0</v>
      </c>
      <c r="CT121" s="1121"/>
      <c r="CU121" s="951">
        <v>0</v>
      </c>
      <c r="CV121" s="702">
        <v>1</v>
      </c>
      <c r="CW121" s="701">
        <v>0</v>
      </c>
      <c r="CX121" s="700">
        <v>0</v>
      </c>
      <c r="CY121" s="699"/>
      <c r="CZ121" s="698">
        <v>10</v>
      </c>
      <c r="DA121" s="698">
        <v>24</v>
      </c>
      <c r="DB121" s="698">
        <v>0</v>
      </c>
      <c r="DC121" s="697">
        <v>20</v>
      </c>
      <c r="DD121" s="1828"/>
      <c r="DE121" s="1828"/>
      <c r="DF121" s="1828"/>
      <c r="DG121" s="696">
        <v>0.43</v>
      </c>
      <c r="DH121" s="695">
        <v>20</v>
      </c>
      <c r="DI121" s="702">
        <v>0.56999999999999995</v>
      </c>
      <c r="DJ121" s="694"/>
      <c r="DK121" s="694">
        <v>4.902000000000001</v>
      </c>
      <c r="DL121" s="694">
        <v>11.399999999999999</v>
      </c>
      <c r="DM121" s="693"/>
      <c r="DN121" s="692">
        <v>46</v>
      </c>
      <c r="DO121" s="692">
        <v>48</v>
      </c>
      <c r="DP121" s="1448">
        <v>0</v>
      </c>
      <c r="DQ121" s="691"/>
      <c r="DR121" s="691"/>
      <c r="DS121" s="690">
        <v>0</v>
      </c>
      <c r="DT121" s="690">
        <v>0</v>
      </c>
      <c r="DU121" s="689">
        <v>0</v>
      </c>
      <c r="DV121" s="688"/>
      <c r="DW121" s="688"/>
      <c r="DX121" s="687">
        <v>3</v>
      </c>
      <c r="DY121" s="686"/>
      <c r="DZ121" s="685">
        <v>5</v>
      </c>
      <c r="EA121" s="684">
        <v>10</v>
      </c>
      <c r="EB121" s="683">
        <v>192.7780554</v>
      </c>
      <c r="EC121" s="683">
        <v>0</v>
      </c>
      <c r="ED121" s="683">
        <v>0</v>
      </c>
      <c r="EE121" s="682">
        <v>0</v>
      </c>
      <c r="EF121" s="471">
        <v>16.067999999999998</v>
      </c>
      <c r="EG121" s="472">
        <v>0</v>
      </c>
      <c r="EH121" s="473">
        <v>9.7443861216655242E-2</v>
      </c>
      <c r="EI121" s="678"/>
      <c r="EJ121" s="166">
        <v>47</v>
      </c>
      <c r="EK121" s="677">
        <v>214</v>
      </c>
      <c r="EL121" s="676">
        <v>69.960000000000008</v>
      </c>
      <c r="EM121" s="675">
        <v>0.6718124642652944</v>
      </c>
      <c r="EN121" s="674" t="e">
        <v>#VALUE!</v>
      </c>
      <c r="EO121" s="673"/>
    </row>
    <row r="122" spans="1:145" ht="15" customHeight="1" thickTop="1" thickBot="1" x14ac:dyDescent="0.3">
      <c r="A122" s="749">
        <v>45640</v>
      </c>
      <c r="B122" s="741"/>
      <c r="C122" s="672"/>
      <c r="D122" s="744">
        <v>39550</v>
      </c>
      <c r="E122" s="743">
        <v>0</v>
      </c>
      <c r="F122" s="743"/>
      <c r="G122" s="742">
        <v>0</v>
      </c>
      <c r="H122" s="741"/>
      <c r="I122" s="740">
        <v>0</v>
      </c>
      <c r="J122" s="740">
        <v>0</v>
      </c>
      <c r="K122" s="739">
        <v>0</v>
      </c>
      <c r="L122" s="738" t="e">
        <v>#REF!</v>
      </c>
      <c r="M122" s="738">
        <v>0</v>
      </c>
      <c r="N122" s="739">
        <v>0</v>
      </c>
      <c r="O122" s="739">
        <v>0</v>
      </c>
      <c r="P122" s="737">
        <v>54</v>
      </c>
      <c r="Q122" s="737">
        <v>51</v>
      </c>
      <c r="R122" s="736">
        <v>3</v>
      </c>
      <c r="S122" s="1154">
        <v>604</v>
      </c>
      <c r="T122" s="735">
        <v>0</v>
      </c>
      <c r="U122" s="736">
        <v>0</v>
      </c>
      <c r="V122" s="734"/>
      <c r="W122" s="739">
        <v>49</v>
      </c>
      <c r="X122" s="743">
        <v>43</v>
      </c>
      <c r="Y122" s="739">
        <v>6</v>
      </c>
      <c r="Z122" s="733">
        <v>123</v>
      </c>
      <c r="AA122" s="732">
        <v>0</v>
      </c>
      <c r="AB122" s="731">
        <v>0</v>
      </c>
      <c r="AC122" s="730">
        <v>43</v>
      </c>
      <c r="AD122" s="730">
        <v>43</v>
      </c>
      <c r="AE122" s="739">
        <v>0</v>
      </c>
      <c r="AF122" s="733">
        <v>52</v>
      </c>
      <c r="AG122" s="739">
        <v>0</v>
      </c>
      <c r="AH122" s="731">
        <v>0</v>
      </c>
      <c r="AI122" s="731">
        <v>0</v>
      </c>
      <c r="AJ122" s="731">
        <v>0</v>
      </c>
      <c r="AK122" s="729" t="s">
        <v>107</v>
      </c>
      <c r="AL122" s="731">
        <v>25</v>
      </c>
      <c r="AM122" s="731"/>
      <c r="AN122" s="731"/>
      <c r="AO122" s="731">
        <v>0</v>
      </c>
      <c r="AP122" s="731"/>
      <c r="AQ122" s="728">
        <v>4.625</v>
      </c>
      <c r="AR122" s="727">
        <v>237</v>
      </c>
      <c r="AS122" s="726">
        <v>4.083333333333333</v>
      </c>
      <c r="AT122" s="725">
        <v>200</v>
      </c>
      <c r="AU122" s="724">
        <v>437</v>
      </c>
      <c r="AV122" s="723">
        <v>6</v>
      </c>
      <c r="AW122" s="722"/>
      <c r="AX122" s="722"/>
      <c r="AY122" s="721">
        <v>1610</v>
      </c>
      <c r="AZ122" s="720">
        <v>0</v>
      </c>
      <c r="BA122" s="662">
        <v>244</v>
      </c>
      <c r="BB122" s="662">
        <v>81.09</v>
      </c>
      <c r="BC122" s="719"/>
      <c r="BD122" s="718">
        <v>65161</v>
      </c>
      <c r="BE122" s="717">
        <v>53</v>
      </c>
      <c r="BF122" s="717"/>
      <c r="BG122" s="716">
        <v>0.96</v>
      </c>
      <c r="BH122" s="715">
        <v>2.1200000000000045</v>
      </c>
      <c r="BI122" s="715">
        <v>50.879999999999995</v>
      </c>
      <c r="BJ122" s="714"/>
      <c r="BK122" s="713">
        <v>96</v>
      </c>
      <c r="BL122" s="713">
        <v>23</v>
      </c>
      <c r="BM122" s="712"/>
      <c r="BN122" s="711">
        <v>0</v>
      </c>
      <c r="BO122" s="710">
        <v>0.8</v>
      </c>
      <c r="BP122" s="709">
        <v>0</v>
      </c>
      <c r="BQ122" s="709">
        <v>0</v>
      </c>
      <c r="BR122" s="708"/>
      <c r="BS122" s="712">
        <v>0</v>
      </c>
      <c r="BT122" s="712">
        <v>0</v>
      </c>
      <c r="BU122" s="666"/>
      <c r="BV122" s="707"/>
      <c r="BW122" s="726">
        <v>14.6</v>
      </c>
      <c r="BX122" s="726"/>
      <c r="BY122" s="726"/>
      <c r="BZ122" s="726"/>
      <c r="CA122" s="665">
        <v>0</v>
      </c>
      <c r="CB122" s="665">
        <v>14.6</v>
      </c>
      <c r="CC122" s="706">
        <v>0.43</v>
      </c>
      <c r="CD122" s="705">
        <v>8.322000000000001</v>
      </c>
      <c r="CE122" s="710">
        <v>0</v>
      </c>
      <c r="CF122" s="704">
        <v>8.322000000000001</v>
      </c>
      <c r="CG122" s="1749"/>
      <c r="CH122" s="704"/>
      <c r="CI122" s="704"/>
      <c r="CJ122" s="704">
        <v>0</v>
      </c>
      <c r="CK122" s="666">
        <v>86</v>
      </c>
      <c r="CL122" s="664">
        <v>26</v>
      </c>
      <c r="CM122" s="1125">
        <v>9.1999999999999993</v>
      </c>
      <c r="CN122" s="703">
        <v>2</v>
      </c>
      <c r="CO122" s="703"/>
      <c r="CP122" s="703">
        <v>8559.4</v>
      </c>
      <c r="CQ122" s="384">
        <v>0</v>
      </c>
      <c r="CR122" s="384"/>
      <c r="CS122" s="384"/>
      <c r="CT122" s="384"/>
      <c r="CU122" s="950">
        <v>-0.10000000000000142</v>
      </c>
      <c r="CV122" s="702">
        <v>1</v>
      </c>
      <c r="CW122" s="701">
        <v>0</v>
      </c>
      <c r="CX122" s="700">
        <v>-0.10000000000000142</v>
      </c>
      <c r="CY122" s="699"/>
      <c r="CZ122" s="698">
        <v>0</v>
      </c>
      <c r="DA122" s="698">
        <v>30</v>
      </c>
      <c r="DB122" s="698">
        <v>0</v>
      </c>
      <c r="DC122" s="697">
        <v>9.3000000000000007</v>
      </c>
      <c r="DD122" s="1828"/>
      <c r="DE122" s="1828"/>
      <c r="DF122" s="1828"/>
      <c r="DG122" s="696">
        <v>0.43</v>
      </c>
      <c r="DH122" s="695">
        <v>9.3000000000000007</v>
      </c>
      <c r="DI122" s="702">
        <v>0.56999999999999995</v>
      </c>
      <c r="DJ122" s="694"/>
      <c r="DK122" s="694">
        <v>2.2794300000000005</v>
      </c>
      <c r="DL122" s="694">
        <v>5.3010000000000002</v>
      </c>
      <c r="DM122" s="693"/>
      <c r="DN122" s="692">
        <v>67</v>
      </c>
      <c r="DO122" s="692">
        <v>28</v>
      </c>
      <c r="DP122" s="1448">
        <v>175</v>
      </c>
      <c r="DQ122" s="691"/>
      <c r="DR122" s="691"/>
      <c r="DS122" s="690">
        <v>0</v>
      </c>
      <c r="DT122" s="690">
        <v>0</v>
      </c>
      <c r="DU122" s="689">
        <v>0</v>
      </c>
      <c r="DV122" s="688"/>
      <c r="DW122" s="688"/>
      <c r="DX122" s="687">
        <v>4</v>
      </c>
      <c r="DY122" s="686"/>
      <c r="DZ122" s="685">
        <v>5</v>
      </c>
      <c r="EA122" s="684">
        <v>10</v>
      </c>
      <c r="EB122" s="683">
        <v>192.7780554</v>
      </c>
      <c r="EC122" s="683">
        <v>0</v>
      </c>
      <c r="ED122" s="683">
        <v>0</v>
      </c>
      <c r="EE122" s="682">
        <v>0</v>
      </c>
      <c r="EF122" s="471">
        <v>12.721430000000005</v>
      </c>
      <c r="EG122" s="472">
        <v>0</v>
      </c>
      <c r="EH122" s="473">
        <v>8.9270707965523458E-2</v>
      </c>
      <c r="EI122" s="678"/>
      <c r="EJ122" s="166">
        <v>87.09</v>
      </c>
      <c r="EK122" s="677">
        <v>81.09</v>
      </c>
      <c r="EL122" s="676">
        <v>56.080999999999996</v>
      </c>
      <c r="EM122" s="675">
        <v>1.5529323656853482</v>
      </c>
      <c r="EN122" s="674" t="e">
        <v>#VALUE!</v>
      </c>
      <c r="EO122" s="673"/>
    </row>
    <row r="123" spans="1:145" ht="15" customHeight="1" thickTop="1" thickBot="1" x14ac:dyDescent="0.3">
      <c r="A123" s="749">
        <v>45641</v>
      </c>
      <c r="B123" s="741"/>
      <c r="C123" s="672"/>
      <c r="D123" s="744">
        <v>39550</v>
      </c>
      <c r="E123" s="743">
        <v>0</v>
      </c>
      <c r="F123" s="743"/>
      <c r="G123" s="742">
        <v>0</v>
      </c>
      <c r="H123" s="741"/>
      <c r="I123" s="740">
        <v>0</v>
      </c>
      <c r="J123" s="740">
        <v>0</v>
      </c>
      <c r="K123" s="739">
        <v>0</v>
      </c>
      <c r="L123" s="738" t="e">
        <v>#REF!</v>
      </c>
      <c r="M123" s="738">
        <v>0</v>
      </c>
      <c r="N123" s="739">
        <v>0</v>
      </c>
      <c r="O123" s="739">
        <v>0</v>
      </c>
      <c r="P123" s="737">
        <v>42</v>
      </c>
      <c r="Q123" s="737">
        <v>40</v>
      </c>
      <c r="R123" s="736">
        <v>2</v>
      </c>
      <c r="S123" s="1154">
        <v>605</v>
      </c>
      <c r="T123" s="735">
        <v>0</v>
      </c>
      <c r="U123" s="736">
        <v>0</v>
      </c>
      <c r="V123" s="734"/>
      <c r="W123" s="739">
        <v>50</v>
      </c>
      <c r="X123" s="743">
        <v>44</v>
      </c>
      <c r="Y123" s="739">
        <v>6</v>
      </c>
      <c r="Z123" s="733">
        <v>124</v>
      </c>
      <c r="AA123" s="732">
        <v>0</v>
      </c>
      <c r="AB123" s="731">
        <v>0</v>
      </c>
      <c r="AC123" s="730">
        <v>46</v>
      </c>
      <c r="AD123" s="730">
        <v>41</v>
      </c>
      <c r="AE123" s="739">
        <v>5</v>
      </c>
      <c r="AF123" s="733">
        <v>53</v>
      </c>
      <c r="AG123" s="739">
        <v>0</v>
      </c>
      <c r="AH123" s="731">
        <v>0</v>
      </c>
      <c r="AI123" s="731">
        <v>0</v>
      </c>
      <c r="AJ123" s="731">
        <v>0</v>
      </c>
      <c r="AK123" s="729" t="s">
        <v>107</v>
      </c>
      <c r="AL123" s="731">
        <v>25</v>
      </c>
      <c r="AM123" s="731"/>
      <c r="AN123" s="731"/>
      <c r="AO123" s="731">
        <v>0</v>
      </c>
      <c r="AP123" s="731"/>
      <c r="AQ123" s="728">
        <v>5.083333333333333</v>
      </c>
      <c r="AR123" s="727">
        <v>264</v>
      </c>
      <c r="AS123" s="726">
        <v>4.583333333333333</v>
      </c>
      <c r="AT123" s="725">
        <v>229</v>
      </c>
      <c r="AU123" s="724">
        <v>493</v>
      </c>
      <c r="AV123" s="723">
        <v>56</v>
      </c>
      <c r="AW123" s="722"/>
      <c r="AX123" s="722"/>
      <c r="AY123" s="721">
        <v>1450</v>
      </c>
      <c r="AZ123" s="720">
        <v>0</v>
      </c>
      <c r="BA123" s="662">
        <v>260</v>
      </c>
      <c r="BB123" s="662">
        <v>56</v>
      </c>
      <c r="BC123" s="719"/>
      <c r="BD123" s="718">
        <v>65218</v>
      </c>
      <c r="BE123" s="717">
        <v>57</v>
      </c>
      <c r="BF123" s="717"/>
      <c r="BG123" s="716">
        <v>0.96</v>
      </c>
      <c r="BH123" s="715">
        <v>2.2800000000000011</v>
      </c>
      <c r="BI123" s="715">
        <v>54.72</v>
      </c>
      <c r="BJ123" s="714"/>
      <c r="BK123" s="713">
        <v>96</v>
      </c>
      <c r="BL123" s="713">
        <v>25</v>
      </c>
      <c r="BM123" s="712"/>
      <c r="BN123" s="711">
        <v>0</v>
      </c>
      <c r="BO123" s="710">
        <v>0.8</v>
      </c>
      <c r="BP123" s="709">
        <v>0</v>
      </c>
      <c r="BQ123" s="709">
        <v>0</v>
      </c>
      <c r="BR123" s="708"/>
      <c r="BS123" s="712">
        <v>0</v>
      </c>
      <c r="BT123" s="712">
        <v>0</v>
      </c>
      <c r="BU123" s="666"/>
      <c r="BV123" s="707"/>
      <c r="BW123" s="726">
        <v>11.1</v>
      </c>
      <c r="BX123" s="726"/>
      <c r="BY123" s="726"/>
      <c r="BZ123" s="726"/>
      <c r="CA123" s="665">
        <v>0</v>
      </c>
      <c r="CB123" s="665">
        <v>11.1</v>
      </c>
      <c r="CC123" s="706">
        <v>0.43</v>
      </c>
      <c r="CD123" s="705">
        <v>6.3270000000000008</v>
      </c>
      <c r="CE123" s="710">
        <v>0</v>
      </c>
      <c r="CF123" s="704">
        <v>6.3270000000000008</v>
      </c>
      <c r="CG123" s="1749"/>
      <c r="CH123" s="704"/>
      <c r="CI123" s="704"/>
      <c r="CJ123" s="704">
        <v>0</v>
      </c>
      <c r="CK123" s="666">
        <v>80</v>
      </c>
      <c r="CL123" s="664">
        <v>49</v>
      </c>
      <c r="CM123" s="1125">
        <v>12.7</v>
      </c>
      <c r="CN123" s="703">
        <v>2</v>
      </c>
      <c r="CO123" s="703"/>
      <c r="CP123" s="703">
        <v>8559.4</v>
      </c>
      <c r="CQ123" s="703"/>
      <c r="CR123" s="703"/>
      <c r="CS123" s="703"/>
      <c r="CT123" s="703"/>
      <c r="CU123" s="950">
        <v>0</v>
      </c>
      <c r="CV123" s="702">
        <v>1</v>
      </c>
      <c r="CW123" s="701">
        <v>0</v>
      </c>
      <c r="CX123" s="700">
        <v>0</v>
      </c>
      <c r="CY123" s="699"/>
      <c r="CZ123" s="698">
        <v>2</v>
      </c>
      <c r="DA123" s="698">
        <v>40</v>
      </c>
      <c r="DB123" s="698">
        <v>0</v>
      </c>
      <c r="DC123" s="697">
        <v>12.7</v>
      </c>
      <c r="DD123" s="1828"/>
      <c r="DE123" s="1828"/>
      <c r="DF123" s="1828"/>
      <c r="DG123" s="696">
        <v>0.43</v>
      </c>
      <c r="DH123" s="695">
        <v>12.7</v>
      </c>
      <c r="DI123" s="702">
        <v>0.56999999999999995</v>
      </c>
      <c r="DJ123" s="694"/>
      <c r="DK123" s="694">
        <v>3.1127700000000007</v>
      </c>
      <c r="DL123" s="694">
        <v>7.238999999999999</v>
      </c>
      <c r="DM123" s="693"/>
      <c r="DN123" s="692">
        <v>0</v>
      </c>
      <c r="DO123" s="692">
        <v>0</v>
      </c>
      <c r="DP123" s="1448">
        <v>0</v>
      </c>
      <c r="DQ123" s="691"/>
      <c r="DR123" s="691"/>
      <c r="DS123" s="690">
        <v>0</v>
      </c>
      <c r="DT123" s="690">
        <v>0</v>
      </c>
      <c r="DU123" s="689">
        <v>0</v>
      </c>
      <c r="DV123" s="688"/>
      <c r="DW123" s="688"/>
      <c r="DX123" s="687">
        <v>4</v>
      </c>
      <c r="DY123" s="686"/>
      <c r="DZ123" s="685">
        <v>5</v>
      </c>
      <c r="EA123" s="684">
        <v>10</v>
      </c>
      <c r="EB123" s="683">
        <v>192.7780554</v>
      </c>
      <c r="EC123" s="683">
        <v>0</v>
      </c>
      <c r="ED123" s="683">
        <v>0</v>
      </c>
      <c r="EE123" s="682">
        <v>0</v>
      </c>
      <c r="EF123" s="471">
        <v>11.719770000000004</v>
      </c>
      <c r="EG123" s="472">
        <v>0</v>
      </c>
      <c r="EH123" s="473">
        <v>8.2867432339097366E-2</v>
      </c>
      <c r="EI123" s="678"/>
      <c r="EJ123" s="166">
        <v>112</v>
      </c>
      <c r="EK123" s="677">
        <v>56</v>
      </c>
      <c r="EL123" s="676">
        <v>61.958999999999996</v>
      </c>
      <c r="EM123" s="675">
        <v>1.8076469923659195</v>
      </c>
      <c r="EN123" s="674" t="e">
        <v>#VALUE!</v>
      </c>
      <c r="EO123" s="673"/>
    </row>
    <row r="124" spans="1:145" ht="15" customHeight="1" thickTop="1" thickBot="1" x14ac:dyDescent="0.3">
      <c r="A124" s="749">
        <v>45642</v>
      </c>
      <c r="B124" s="741"/>
      <c r="C124" s="672"/>
      <c r="D124" s="744">
        <v>39550</v>
      </c>
      <c r="E124" s="743">
        <v>0</v>
      </c>
      <c r="F124" s="743"/>
      <c r="G124" s="742">
        <v>0</v>
      </c>
      <c r="H124" s="741"/>
      <c r="I124" s="740">
        <v>0</v>
      </c>
      <c r="J124" s="740">
        <v>0</v>
      </c>
      <c r="K124" s="739">
        <v>0</v>
      </c>
      <c r="L124" s="738" t="e">
        <v>#REF!</v>
      </c>
      <c r="M124" s="738">
        <v>0</v>
      </c>
      <c r="N124" s="739">
        <v>0</v>
      </c>
      <c r="O124" s="739">
        <v>0</v>
      </c>
      <c r="P124" s="737">
        <v>56</v>
      </c>
      <c r="Q124" s="737">
        <v>52</v>
      </c>
      <c r="R124" s="736">
        <v>4</v>
      </c>
      <c r="S124" s="1154">
        <v>606</v>
      </c>
      <c r="T124" s="735">
        <v>0</v>
      </c>
      <c r="U124" s="736">
        <v>0</v>
      </c>
      <c r="V124" s="734"/>
      <c r="W124" s="739">
        <v>50</v>
      </c>
      <c r="X124" s="743">
        <v>44</v>
      </c>
      <c r="Y124" s="739">
        <v>6</v>
      </c>
      <c r="Z124" s="733">
        <v>125</v>
      </c>
      <c r="AA124" s="732">
        <v>0</v>
      </c>
      <c r="AB124" s="731">
        <v>0</v>
      </c>
      <c r="AC124" s="730">
        <v>44</v>
      </c>
      <c r="AD124" s="730">
        <v>43</v>
      </c>
      <c r="AE124" s="739">
        <v>1</v>
      </c>
      <c r="AF124" s="733">
        <v>54</v>
      </c>
      <c r="AG124" s="739">
        <v>0</v>
      </c>
      <c r="AH124" s="731">
        <v>0</v>
      </c>
      <c r="AI124" s="731">
        <v>0</v>
      </c>
      <c r="AJ124" s="731">
        <v>0</v>
      </c>
      <c r="AK124" s="729" t="s">
        <v>107</v>
      </c>
      <c r="AL124" s="731">
        <v>25</v>
      </c>
      <c r="AM124" s="731"/>
      <c r="AN124" s="731"/>
      <c r="AO124" s="731">
        <v>0</v>
      </c>
      <c r="AP124" s="731"/>
      <c r="AQ124" s="728">
        <v>4.666666666666667</v>
      </c>
      <c r="AR124" s="727">
        <v>0</v>
      </c>
      <c r="AS124" s="726">
        <v>4.25</v>
      </c>
      <c r="AT124" s="725">
        <v>0</v>
      </c>
      <c r="AU124" s="724">
        <v>0</v>
      </c>
      <c r="AV124" s="723">
        <v>-493</v>
      </c>
      <c r="AW124" s="722"/>
      <c r="AX124" s="722"/>
      <c r="AY124" s="721">
        <v>1575</v>
      </c>
      <c r="AZ124" s="720">
        <v>0</v>
      </c>
      <c r="BA124" s="662">
        <v>218</v>
      </c>
      <c r="BB124" s="662">
        <v>44</v>
      </c>
      <c r="BC124" s="719"/>
      <c r="BD124" s="718">
        <v>65260</v>
      </c>
      <c r="BE124" s="717">
        <v>42</v>
      </c>
      <c r="BF124" s="717"/>
      <c r="BG124" s="716">
        <v>0.96</v>
      </c>
      <c r="BH124" s="715">
        <v>1.6799999999999997</v>
      </c>
      <c r="BI124" s="715">
        <v>40.32</v>
      </c>
      <c r="BJ124" s="714"/>
      <c r="BK124" s="713">
        <v>90</v>
      </c>
      <c r="BL124" s="713">
        <v>25</v>
      </c>
      <c r="BM124" s="712"/>
      <c r="BN124" s="711">
        <v>0</v>
      </c>
      <c r="BO124" s="710">
        <v>0.8</v>
      </c>
      <c r="BP124" s="709">
        <v>0</v>
      </c>
      <c r="BQ124" s="709">
        <v>0</v>
      </c>
      <c r="BR124" s="708"/>
      <c r="BS124" s="712">
        <v>0</v>
      </c>
      <c r="BT124" s="712">
        <v>0</v>
      </c>
      <c r="BU124" s="666"/>
      <c r="BV124" s="707"/>
      <c r="BW124" s="726">
        <v>0.4</v>
      </c>
      <c r="BX124" s="726"/>
      <c r="BY124" s="726"/>
      <c r="BZ124" s="726"/>
      <c r="CA124" s="665">
        <v>0</v>
      </c>
      <c r="CB124" s="665">
        <v>0.4</v>
      </c>
      <c r="CC124" s="706">
        <v>0.43</v>
      </c>
      <c r="CD124" s="705">
        <v>0.22800000000000004</v>
      </c>
      <c r="CE124" s="710">
        <v>0</v>
      </c>
      <c r="CF124" s="704">
        <v>0.22800000000000004</v>
      </c>
      <c r="CG124" s="1749"/>
      <c r="CH124" s="704"/>
      <c r="CI124" s="704"/>
      <c r="CJ124" s="704">
        <v>0</v>
      </c>
      <c r="CK124" s="666">
        <v>80</v>
      </c>
      <c r="CL124" s="664">
        <v>52</v>
      </c>
      <c r="CM124" s="1125">
        <v>15.3</v>
      </c>
      <c r="CN124" s="703">
        <v>2</v>
      </c>
      <c r="CO124" s="703"/>
      <c r="CP124" s="703">
        <v>8559.4</v>
      </c>
      <c r="CQ124" s="703"/>
      <c r="CR124" s="703"/>
      <c r="CS124" s="703"/>
      <c r="CT124" s="703"/>
      <c r="CU124" s="950">
        <v>0</v>
      </c>
      <c r="CV124" s="702">
        <v>1</v>
      </c>
      <c r="CW124" s="701">
        <v>0</v>
      </c>
      <c r="CX124" s="700">
        <v>0</v>
      </c>
      <c r="CY124" s="699"/>
      <c r="CZ124" s="698">
        <v>70</v>
      </c>
      <c r="DA124" s="698">
        <v>35</v>
      </c>
      <c r="DB124" s="698">
        <v>0</v>
      </c>
      <c r="DC124" s="697">
        <v>15.3</v>
      </c>
      <c r="DD124" s="1828"/>
      <c r="DE124" s="1828"/>
      <c r="DF124" s="1828"/>
      <c r="DG124" s="696">
        <v>0.43</v>
      </c>
      <c r="DH124" s="695">
        <v>15.3</v>
      </c>
      <c r="DI124" s="702">
        <v>0.56999999999999995</v>
      </c>
      <c r="DJ124" s="694"/>
      <c r="DK124" s="694">
        <v>3.7500300000000006</v>
      </c>
      <c r="DL124" s="694">
        <v>8.7210000000000001</v>
      </c>
      <c r="DM124" s="693"/>
      <c r="DN124" s="692">
        <v>65</v>
      </c>
      <c r="DO124" s="692">
        <v>40</v>
      </c>
      <c r="DP124" s="1448">
        <v>160</v>
      </c>
      <c r="DQ124" s="691"/>
      <c r="DR124" s="691"/>
      <c r="DS124" s="690">
        <v>0</v>
      </c>
      <c r="DT124" s="690">
        <v>0</v>
      </c>
      <c r="DU124" s="689">
        <v>0</v>
      </c>
      <c r="DV124" s="688"/>
      <c r="DW124" s="688"/>
      <c r="DX124" s="687">
        <v>4</v>
      </c>
      <c r="DY124" s="686"/>
      <c r="DZ124" s="685">
        <v>7</v>
      </c>
      <c r="EA124" s="684">
        <v>1</v>
      </c>
      <c r="EB124" s="683">
        <v>234.08763870000001</v>
      </c>
      <c r="EC124" s="683">
        <v>41.309583300000014</v>
      </c>
      <c r="ED124" s="683">
        <v>0</v>
      </c>
      <c r="EE124" s="682">
        <v>41.309583300000014</v>
      </c>
      <c r="EF124" s="471">
        <v>5.6580300000000001</v>
      </c>
      <c r="EG124" s="472">
        <v>7.3010541301477749</v>
      </c>
      <c r="EH124" s="473">
        <v>0.32445960376503302</v>
      </c>
      <c r="EI124" s="678"/>
      <c r="EJ124" s="166">
        <v>-449</v>
      </c>
      <c r="EK124" s="677">
        <v>44</v>
      </c>
      <c r="EL124" s="676">
        <v>49.040999999999997</v>
      </c>
      <c r="EM124" s="675">
        <v>-9.155604494198732</v>
      </c>
      <c r="EN124" s="674" t="e">
        <v>#VALUE!</v>
      </c>
      <c r="EO124" s="673"/>
    </row>
    <row r="125" spans="1:145" ht="15" customHeight="1" thickTop="1" thickBot="1" x14ac:dyDescent="0.3">
      <c r="A125" s="749">
        <v>45643</v>
      </c>
      <c r="B125" s="741"/>
      <c r="C125" s="672"/>
      <c r="D125" s="744">
        <v>39550</v>
      </c>
      <c r="E125" s="743">
        <v>0</v>
      </c>
      <c r="F125" s="743"/>
      <c r="G125" s="742">
        <v>0</v>
      </c>
      <c r="H125" s="741"/>
      <c r="I125" s="740">
        <v>0</v>
      </c>
      <c r="J125" s="740">
        <v>0</v>
      </c>
      <c r="K125" s="739">
        <v>0</v>
      </c>
      <c r="L125" s="738" t="e">
        <v>#REF!</v>
      </c>
      <c r="M125" s="738">
        <v>0</v>
      </c>
      <c r="N125" s="739">
        <v>0</v>
      </c>
      <c r="O125" s="739">
        <v>0</v>
      </c>
      <c r="P125" s="737">
        <v>0</v>
      </c>
      <c r="Q125" s="737">
        <v>0</v>
      </c>
      <c r="R125" s="736">
        <v>0</v>
      </c>
      <c r="S125" s="1154">
        <v>606</v>
      </c>
      <c r="T125" s="735">
        <v>0</v>
      </c>
      <c r="U125" s="736">
        <v>0</v>
      </c>
      <c r="V125" s="734"/>
      <c r="W125" s="739">
        <v>0</v>
      </c>
      <c r="X125" s="743">
        <v>0</v>
      </c>
      <c r="Y125" s="739" t="s">
        <v>107</v>
      </c>
      <c r="Z125" s="733">
        <v>125</v>
      </c>
      <c r="AA125" s="732">
        <v>0</v>
      </c>
      <c r="AB125" s="731">
        <v>0</v>
      </c>
      <c r="AC125" s="730">
        <v>0</v>
      </c>
      <c r="AD125" s="730">
        <v>0</v>
      </c>
      <c r="AE125" s="739" t="s">
        <v>107</v>
      </c>
      <c r="AF125" s="733">
        <v>54</v>
      </c>
      <c r="AG125" s="739">
        <v>0</v>
      </c>
      <c r="AH125" s="731">
        <v>0</v>
      </c>
      <c r="AI125" s="731">
        <v>0</v>
      </c>
      <c r="AJ125" s="731">
        <v>0</v>
      </c>
      <c r="AK125" s="729" t="s">
        <v>107</v>
      </c>
      <c r="AL125" s="731">
        <v>25</v>
      </c>
      <c r="AM125" s="731"/>
      <c r="AN125" s="731"/>
      <c r="AO125" s="731">
        <v>0</v>
      </c>
      <c r="AP125" s="731"/>
      <c r="AQ125" s="728">
        <v>5.25</v>
      </c>
      <c r="AR125" s="727">
        <v>273</v>
      </c>
      <c r="AS125" s="726">
        <v>4.458333333333333</v>
      </c>
      <c r="AT125" s="725">
        <v>238</v>
      </c>
      <c r="AU125" s="724">
        <v>511</v>
      </c>
      <c r="AV125" s="723">
        <v>511</v>
      </c>
      <c r="AW125" s="722"/>
      <c r="AX125" s="722"/>
      <c r="AY125" s="721">
        <v>0</v>
      </c>
      <c r="AZ125" s="720">
        <v>0</v>
      </c>
      <c r="BA125" s="662">
        <v>0</v>
      </c>
      <c r="BB125" s="662">
        <v>0</v>
      </c>
      <c r="BC125" s="719"/>
      <c r="BD125" s="718">
        <v>65310</v>
      </c>
      <c r="BE125" s="717">
        <v>50</v>
      </c>
      <c r="BF125" s="717"/>
      <c r="BG125" s="716">
        <v>0.96</v>
      </c>
      <c r="BH125" s="715">
        <v>2</v>
      </c>
      <c r="BI125" s="715">
        <v>48</v>
      </c>
      <c r="BJ125" s="714"/>
      <c r="BK125" s="713">
        <v>92</v>
      </c>
      <c r="BL125" s="713">
        <v>26</v>
      </c>
      <c r="BM125" s="712"/>
      <c r="BN125" s="711">
        <v>0</v>
      </c>
      <c r="BO125" s="710">
        <v>0.8</v>
      </c>
      <c r="BP125" s="709">
        <v>0</v>
      </c>
      <c r="BQ125" s="709">
        <v>0</v>
      </c>
      <c r="BR125" s="708"/>
      <c r="BS125" s="712">
        <v>0</v>
      </c>
      <c r="BT125" s="712">
        <v>0</v>
      </c>
      <c r="BU125" s="666"/>
      <c r="BV125" s="707"/>
      <c r="BW125" s="726">
        <v>0</v>
      </c>
      <c r="BX125" s="726"/>
      <c r="BY125" s="726"/>
      <c r="BZ125" s="726"/>
      <c r="CA125" s="665">
        <v>0</v>
      </c>
      <c r="CB125" s="665">
        <v>0</v>
      </c>
      <c r="CC125" s="706">
        <v>0.43</v>
      </c>
      <c r="CD125" s="705">
        <v>0</v>
      </c>
      <c r="CE125" s="710">
        <v>0</v>
      </c>
      <c r="CF125" s="704">
        <v>0</v>
      </c>
      <c r="CG125" s="1749"/>
      <c r="CH125" s="704"/>
      <c r="CI125" s="704"/>
      <c r="CJ125" s="704">
        <v>0</v>
      </c>
      <c r="CK125" s="666">
        <v>75</v>
      </c>
      <c r="CL125" s="664">
        <v>70</v>
      </c>
      <c r="CM125" s="1125">
        <v>19.2</v>
      </c>
      <c r="CN125" s="703">
        <v>2</v>
      </c>
      <c r="CO125" s="703"/>
      <c r="CP125" s="703">
        <v>8559.4</v>
      </c>
      <c r="CQ125" s="703"/>
      <c r="CR125" s="703"/>
      <c r="CS125" s="703"/>
      <c r="CT125" s="703"/>
      <c r="CU125" s="950">
        <v>0</v>
      </c>
      <c r="CV125" s="702">
        <v>1</v>
      </c>
      <c r="CW125" s="701">
        <v>0</v>
      </c>
      <c r="CX125" s="700">
        <v>0</v>
      </c>
      <c r="CY125" s="699"/>
      <c r="CZ125" s="698">
        <v>5</v>
      </c>
      <c r="DA125" s="698">
        <v>64</v>
      </c>
      <c r="DB125" s="698">
        <v>0</v>
      </c>
      <c r="DC125" s="697">
        <v>19.2</v>
      </c>
      <c r="DD125" s="1828"/>
      <c r="DE125" s="1828"/>
      <c r="DF125" s="1828"/>
      <c r="DG125" s="696">
        <v>0.43</v>
      </c>
      <c r="DH125" s="695">
        <v>19.2</v>
      </c>
      <c r="DI125" s="702">
        <v>0.56999999999999995</v>
      </c>
      <c r="DJ125" s="694"/>
      <c r="DK125" s="694">
        <v>4.7059200000000008</v>
      </c>
      <c r="DL125" s="694">
        <v>10.943999999999999</v>
      </c>
      <c r="DM125" s="693"/>
      <c r="DN125" s="692">
        <v>80</v>
      </c>
      <c r="DO125" s="692">
        <v>37</v>
      </c>
      <c r="DP125" s="1448">
        <v>165</v>
      </c>
      <c r="DQ125" s="691"/>
      <c r="DR125" s="691"/>
      <c r="DS125" s="690">
        <v>0</v>
      </c>
      <c r="DT125" s="690">
        <v>0</v>
      </c>
      <c r="DU125" s="689">
        <v>0</v>
      </c>
      <c r="DV125" s="688"/>
      <c r="DW125" s="688"/>
      <c r="DX125" s="687">
        <v>3</v>
      </c>
      <c r="DY125" s="686"/>
      <c r="DZ125" s="685">
        <v>7</v>
      </c>
      <c r="EA125" s="684">
        <v>3</v>
      </c>
      <c r="EB125" s="683">
        <v>239.59558314</v>
      </c>
      <c r="EC125" s="683">
        <v>5.5079444399999886</v>
      </c>
      <c r="ED125" s="683">
        <v>0</v>
      </c>
      <c r="EE125" s="682">
        <v>5.5079444399999886</v>
      </c>
      <c r="EF125" s="471">
        <v>6.7059200000000008</v>
      </c>
      <c r="EG125" s="472">
        <v>0.82135552467073691</v>
      </c>
      <c r="EH125" s="473">
        <v>0.34341873071524343</v>
      </c>
      <c r="EI125" s="678"/>
      <c r="EJ125" s="166">
        <v>511</v>
      </c>
      <c r="EK125" s="677">
        <v>0</v>
      </c>
      <c r="EL125" s="676">
        <v>58.944000000000003</v>
      </c>
      <c r="EM125" s="675">
        <v>8.669245385450596</v>
      </c>
      <c r="EN125" s="674" t="e">
        <v>#VALUE!</v>
      </c>
      <c r="EO125" s="673"/>
    </row>
    <row r="126" spans="1:145" ht="15" customHeight="1" thickTop="1" thickBot="1" x14ac:dyDescent="0.3">
      <c r="A126" s="749">
        <v>45644</v>
      </c>
      <c r="B126" s="741"/>
      <c r="C126" s="672"/>
      <c r="D126" s="744">
        <v>39550</v>
      </c>
      <c r="E126" s="743">
        <v>0</v>
      </c>
      <c r="F126" s="743"/>
      <c r="G126" s="742">
        <v>0</v>
      </c>
      <c r="H126" s="741"/>
      <c r="I126" s="740">
        <v>0</v>
      </c>
      <c r="J126" s="740">
        <v>0</v>
      </c>
      <c r="K126" s="739">
        <v>0</v>
      </c>
      <c r="L126" s="738" t="e">
        <v>#REF!</v>
      </c>
      <c r="M126" s="738">
        <v>0</v>
      </c>
      <c r="N126" s="739">
        <v>0</v>
      </c>
      <c r="O126" s="739">
        <v>0</v>
      </c>
      <c r="P126" s="737">
        <v>0</v>
      </c>
      <c r="Q126" s="737">
        <v>0</v>
      </c>
      <c r="R126" s="736">
        <v>0</v>
      </c>
      <c r="S126" s="1154">
        <v>606</v>
      </c>
      <c r="T126" s="735">
        <v>0</v>
      </c>
      <c r="U126" s="736">
        <v>0</v>
      </c>
      <c r="V126" s="734"/>
      <c r="W126" s="739">
        <v>0</v>
      </c>
      <c r="X126" s="743">
        <v>0</v>
      </c>
      <c r="Y126" s="739" t="s">
        <v>107</v>
      </c>
      <c r="Z126" s="733">
        <v>125</v>
      </c>
      <c r="AA126" s="732">
        <v>0</v>
      </c>
      <c r="AB126" s="731">
        <v>0</v>
      </c>
      <c r="AC126" s="730">
        <v>0</v>
      </c>
      <c r="AD126" s="730">
        <v>0</v>
      </c>
      <c r="AE126" s="739" t="s">
        <v>107</v>
      </c>
      <c r="AF126" s="733">
        <v>54</v>
      </c>
      <c r="AG126" s="739">
        <v>0</v>
      </c>
      <c r="AH126" s="731">
        <v>0</v>
      </c>
      <c r="AI126" s="731">
        <v>0</v>
      </c>
      <c r="AJ126" s="731">
        <v>0</v>
      </c>
      <c r="AK126" s="729" t="s">
        <v>107</v>
      </c>
      <c r="AL126" s="731">
        <v>25</v>
      </c>
      <c r="AM126" s="731"/>
      <c r="AN126" s="731"/>
      <c r="AO126" s="731">
        <v>0</v>
      </c>
      <c r="AP126" s="731"/>
      <c r="AQ126" s="728">
        <v>5.833333333333333</v>
      </c>
      <c r="AR126" s="727">
        <v>307</v>
      </c>
      <c r="AS126" s="726">
        <v>5.416666666666667</v>
      </c>
      <c r="AT126" s="725">
        <v>275</v>
      </c>
      <c r="AU126" s="724">
        <v>582</v>
      </c>
      <c r="AV126" s="723">
        <v>71</v>
      </c>
      <c r="AW126" s="722"/>
      <c r="AX126" s="722"/>
      <c r="AY126" s="721">
        <v>0</v>
      </c>
      <c r="AZ126" s="720">
        <v>0</v>
      </c>
      <c r="BA126" s="662">
        <v>0</v>
      </c>
      <c r="BB126" s="662">
        <v>0</v>
      </c>
      <c r="BC126" s="719"/>
      <c r="BD126" s="718">
        <v>65361</v>
      </c>
      <c r="BE126" s="717">
        <v>51</v>
      </c>
      <c r="BF126" s="717"/>
      <c r="BG126" s="716">
        <v>0.96</v>
      </c>
      <c r="BH126" s="715">
        <v>2.0399999999999991</v>
      </c>
      <c r="BI126" s="715">
        <v>48.96</v>
      </c>
      <c r="BJ126" s="714"/>
      <c r="BK126" s="713">
        <v>85</v>
      </c>
      <c r="BL126" s="713">
        <v>30</v>
      </c>
      <c r="BM126" s="712"/>
      <c r="BN126" s="711">
        <v>0</v>
      </c>
      <c r="BO126" s="710">
        <v>0.8</v>
      </c>
      <c r="BP126" s="709">
        <v>0</v>
      </c>
      <c r="BQ126" s="709">
        <v>0</v>
      </c>
      <c r="BR126" s="708"/>
      <c r="BS126" s="712">
        <v>0</v>
      </c>
      <c r="BT126" s="712">
        <v>0</v>
      </c>
      <c r="BU126" s="666"/>
      <c r="BV126" s="707"/>
      <c r="BW126" s="726">
        <v>0</v>
      </c>
      <c r="BX126" s="726"/>
      <c r="BY126" s="726"/>
      <c r="BZ126" s="726"/>
      <c r="CA126" s="665">
        <v>0</v>
      </c>
      <c r="CB126" s="665">
        <v>0</v>
      </c>
      <c r="CC126" s="706">
        <v>0.43</v>
      </c>
      <c r="CD126" s="705">
        <v>0</v>
      </c>
      <c r="CE126" s="710">
        <v>0</v>
      </c>
      <c r="CF126" s="704">
        <v>0</v>
      </c>
      <c r="CG126" s="1749"/>
      <c r="CH126" s="704"/>
      <c r="CI126" s="704"/>
      <c r="CJ126" s="704">
        <v>0</v>
      </c>
      <c r="CK126" s="666">
        <v>78</v>
      </c>
      <c r="CL126" s="664">
        <v>94</v>
      </c>
      <c r="CM126" s="1125">
        <v>18.100000000000001</v>
      </c>
      <c r="CN126" s="703">
        <v>2</v>
      </c>
      <c r="CO126" s="703"/>
      <c r="CP126" s="703">
        <v>8559.4</v>
      </c>
      <c r="CQ126" s="703"/>
      <c r="CR126" s="703"/>
      <c r="CS126" s="703"/>
      <c r="CT126" s="703"/>
      <c r="CU126" s="950">
        <v>0</v>
      </c>
      <c r="CV126" s="702">
        <v>1</v>
      </c>
      <c r="CW126" s="701">
        <v>0</v>
      </c>
      <c r="CX126" s="700">
        <v>0</v>
      </c>
      <c r="CY126" s="699"/>
      <c r="CZ126" s="698">
        <v>0</v>
      </c>
      <c r="DA126" s="698">
        <v>68</v>
      </c>
      <c r="DB126" s="698">
        <v>0</v>
      </c>
      <c r="DC126" s="697">
        <v>18.100000000000001</v>
      </c>
      <c r="DD126" s="1828"/>
      <c r="DE126" s="1828"/>
      <c r="DF126" s="1828"/>
      <c r="DG126" s="696">
        <v>0.43</v>
      </c>
      <c r="DH126" s="695">
        <v>18.100000000000001</v>
      </c>
      <c r="DI126" s="702">
        <v>0.56999999999999995</v>
      </c>
      <c r="DJ126" s="694"/>
      <c r="DK126" s="694">
        <v>4.4363100000000015</v>
      </c>
      <c r="DL126" s="694">
        <v>10.317</v>
      </c>
      <c r="DM126" s="693"/>
      <c r="DN126" s="692">
        <v>0</v>
      </c>
      <c r="DO126" s="692">
        <v>40</v>
      </c>
      <c r="DP126" s="1448">
        <v>160</v>
      </c>
      <c r="DQ126" s="691"/>
      <c r="DR126" s="691"/>
      <c r="DS126" s="690">
        <v>0</v>
      </c>
      <c r="DT126" s="690">
        <v>0</v>
      </c>
      <c r="DU126" s="689">
        <v>0</v>
      </c>
      <c r="DV126" s="688"/>
      <c r="DW126" s="688"/>
      <c r="DX126" s="687">
        <v>3</v>
      </c>
      <c r="DY126" s="686"/>
      <c r="DZ126" s="685">
        <v>7</v>
      </c>
      <c r="EA126" s="684">
        <v>3</v>
      </c>
      <c r="EB126" s="683">
        <v>239.59558314</v>
      </c>
      <c r="EC126" s="683">
        <v>0</v>
      </c>
      <c r="ED126" s="683">
        <v>0</v>
      </c>
      <c r="EE126" s="682">
        <v>0</v>
      </c>
      <c r="EF126" s="471">
        <v>6.4763100000000007</v>
      </c>
      <c r="EG126" s="472">
        <v>0</v>
      </c>
      <c r="EH126" s="473">
        <v>0.33121392823513901</v>
      </c>
      <c r="EI126" s="678"/>
      <c r="EJ126" s="166">
        <v>71</v>
      </c>
      <c r="EK126" s="677">
        <v>0</v>
      </c>
      <c r="EL126" s="676">
        <v>59.277000000000001</v>
      </c>
      <c r="EM126" s="675">
        <v>1.1977664186784081</v>
      </c>
      <c r="EN126" s="674" t="e">
        <v>#VALUE!</v>
      </c>
      <c r="EO126" s="673"/>
    </row>
    <row r="127" spans="1:145" ht="15" customHeight="1" thickTop="1" thickBot="1" x14ac:dyDescent="0.3">
      <c r="A127" s="749">
        <v>45645</v>
      </c>
      <c r="B127" s="741"/>
      <c r="C127" s="672"/>
      <c r="D127" s="744">
        <v>39550</v>
      </c>
      <c r="E127" s="743">
        <v>0</v>
      </c>
      <c r="F127" s="743"/>
      <c r="G127" s="742">
        <v>0</v>
      </c>
      <c r="H127" s="741"/>
      <c r="I127" s="740">
        <v>0</v>
      </c>
      <c r="J127" s="740">
        <v>0</v>
      </c>
      <c r="K127" s="739">
        <v>0</v>
      </c>
      <c r="L127" s="738" t="e">
        <v>#REF!</v>
      </c>
      <c r="M127" s="738">
        <v>0</v>
      </c>
      <c r="N127" s="739">
        <v>0</v>
      </c>
      <c r="O127" s="739">
        <v>0</v>
      </c>
      <c r="P127" s="737">
        <v>56</v>
      </c>
      <c r="Q127" s="737">
        <v>52</v>
      </c>
      <c r="R127" s="736">
        <v>4</v>
      </c>
      <c r="S127" s="1154">
        <v>607</v>
      </c>
      <c r="T127" s="735">
        <v>0</v>
      </c>
      <c r="U127" s="736">
        <v>0</v>
      </c>
      <c r="V127" s="734"/>
      <c r="W127" s="739">
        <v>52</v>
      </c>
      <c r="X127" s="743">
        <v>43</v>
      </c>
      <c r="Y127" s="739">
        <v>9</v>
      </c>
      <c r="Z127" s="733">
        <v>126</v>
      </c>
      <c r="AA127" s="732">
        <v>0</v>
      </c>
      <c r="AB127" s="731">
        <v>0</v>
      </c>
      <c r="AC127" s="730">
        <v>43</v>
      </c>
      <c r="AD127" s="730">
        <v>43</v>
      </c>
      <c r="AE127" s="739">
        <v>0</v>
      </c>
      <c r="AF127" s="733">
        <v>55</v>
      </c>
      <c r="AG127" s="739">
        <v>0</v>
      </c>
      <c r="AH127" s="731">
        <v>0</v>
      </c>
      <c r="AI127" s="731">
        <v>0</v>
      </c>
      <c r="AJ127" s="731">
        <v>0</v>
      </c>
      <c r="AK127" s="729" t="s">
        <v>107</v>
      </c>
      <c r="AL127" s="731">
        <v>25</v>
      </c>
      <c r="AM127" s="731"/>
      <c r="AN127" s="731"/>
      <c r="AO127" s="731">
        <v>0</v>
      </c>
      <c r="AP127" s="731"/>
      <c r="AQ127" s="728">
        <v>4.416666666666667</v>
      </c>
      <c r="AR127" s="727">
        <v>225</v>
      </c>
      <c r="AS127" s="726">
        <v>3.7083333333333335</v>
      </c>
      <c r="AT127" s="725">
        <v>192</v>
      </c>
      <c r="AU127" s="724">
        <v>417</v>
      </c>
      <c r="AV127" s="723">
        <v>-165</v>
      </c>
      <c r="AW127" s="722"/>
      <c r="AX127" s="722"/>
      <c r="AY127" s="721">
        <v>1625</v>
      </c>
      <c r="AZ127" s="720">
        <v>0</v>
      </c>
      <c r="BA127" s="662">
        <v>0</v>
      </c>
      <c r="BB127" s="662">
        <v>0</v>
      </c>
      <c r="BC127" s="719"/>
      <c r="BD127" s="718">
        <v>65410</v>
      </c>
      <c r="BE127" s="717">
        <v>49</v>
      </c>
      <c r="BF127" s="717"/>
      <c r="BG127" s="716">
        <v>0.96</v>
      </c>
      <c r="BH127" s="715">
        <v>1.9600000000000009</v>
      </c>
      <c r="BI127" s="715">
        <v>47.04</v>
      </c>
      <c r="BJ127" s="714"/>
      <c r="BK127" s="713">
        <v>90</v>
      </c>
      <c r="BL127" s="713">
        <v>30</v>
      </c>
      <c r="BM127" s="712"/>
      <c r="BN127" s="711">
        <v>0</v>
      </c>
      <c r="BO127" s="710">
        <v>0.8</v>
      </c>
      <c r="BP127" s="709">
        <v>0</v>
      </c>
      <c r="BQ127" s="709">
        <v>0</v>
      </c>
      <c r="BR127" s="708"/>
      <c r="BS127" s="712">
        <v>0</v>
      </c>
      <c r="BT127" s="712">
        <v>0</v>
      </c>
      <c r="BU127" s="666"/>
      <c r="BV127" s="707"/>
      <c r="BW127" s="726">
        <v>0</v>
      </c>
      <c r="BX127" s="726"/>
      <c r="BY127" s="726"/>
      <c r="BZ127" s="726"/>
      <c r="CA127" s="665">
        <v>0</v>
      </c>
      <c r="CB127" s="665">
        <v>0</v>
      </c>
      <c r="CC127" s="706">
        <v>0.43</v>
      </c>
      <c r="CD127" s="705">
        <v>0</v>
      </c>
      <c r="CE127" s="710">
        <v>0</v>
      </c>
      <c r="CF127" s="704">
        <v>0</v>
      </c>
      <c r="CG127" s="1749"/>
      <c r="CH127" s="704"/>
      <c r="CI127" s="704"/>
      <c r="CJ127" s="704">
        <v>0</v>
      </c>
      <c r="CK127" s="666">
        <v>85</v>
      </c>
      <c r="CL127" s="664">
        <v>85</v>
      </c>
      <c r="CM127" s="1125">
        <v>0</v>
      </c>
      <c r="CN127" s="703">
        <v>0</v>
      </c>
      <c r="CO127" s="703"/>
      <c r="CP127" s="703">
        <v>8559.4</v>
      </c>
      <c r="CQ127" s="703"/>
      <c r="CR127" s="703"/>
      <c r="CS127" s="703"/>
      <c r="CT127" s="703"/>
      <c r="CU127" s="950">
        <v>0</v>
      </c>
      <c r="CV127" s="702">
        <v>1</v>
      </c>
      <c r="CW127" s="701">
        <v>0</v>
      </c>
      <c r="CX127" s="700">
        <v>0</v>
      </c>
      <c r="CY127" s="699"/>
      <c r="CZ127" s="698">
        <v>0</v>
      </c>
      <c r="DA127" s="698">
        <v>65</v>
      </c>
      <c r="DB127" s="698">
        <v>0</v>
      </c>
      <c r="DC127" s="697">
        <v>0</v>
      </c>
      <c r="DD127" s="1828"/>
      <c r="DE127" s="1828"/>
      <c r="DF127" s="1828"/>
      <c r="DG127" s="696">
        <v>0.43</v>
      </c>
      <c r="DH127" s="695">
        <v>0</v>
      </c>
      <c r="DI127" s="702">
        <v>0.56999999999999995</v>
      </c>
      <c r="DJ127" s="694"/>
      <c r="DK127" s="694">
        <v>0</v>
      </c>
      <c r="DL127" s="694">
        <v>0</v>
      </c>
      <c r="DM127" s="693"/>
      <c r="DN127" s="692">
        <v>0</v>
      </c>
      <c r="DO127" s="692">
        <v>45</v>
      </c>
      <c r="DP127" s="1448">
        <v>0</v>
      </c>
      <c r="DQ127" s="691"/>
      <c r="DR127" s="691"/>
      <c r="DS127" s="690">
        <v>0</v>
      </c>
      <c r="DT127" s="690">
        <v>0</v>
      </c>
      <c r="DU127" s="689">
        <v>0</v>
      </c>
      <c r="DV127" s="688"/>
      <c r="DW127" s="688"/>
      <c r="DX127" s="687">
        <v>3</v>
      </c>
      <c r="DY127" s="686"/>
      <c r="DZ127" s="685">
        <v>7</v>
      </c>
      <c r="EA127" s="684">
        <v>2</v>
      </c>
      <c r="EB127" s="683">
        <v>236.84161091999999</v>
      </c>
      <c r="EC127" s="683">
        <v>-3</v>
      </c>
      <c r="ED127" s="683">
        <v>0</v>
      </c>
      <c r="EE127" s="682">
        <v>-3</v>
      </c>
      <c r="EF127" s="471">
        <v>1.9600000000000009</v>
      </c>
      <c r="EG127" s="472">
        <v>-1.5306122448979584</v>
      </c>
      <c r="EH127" s="473">
        <v>0.31140193422665141</v>
      </c>
      <c r="EI127" s="678"/>
      <c r="EJ127" s="166">
        <v>-165</v>
      </c>
      <c r="EK127" s="677">
        <v>0</v>
      </c>
      <c r="EL127" s="676">
        <v>47.04</v>
      </c>
      <c r="EM127" s="675">
        <v>-3.5076530612244898</v>
      </c>
      <c r="EN127" s="674" t="e">
        <v>#VALUE!</v>
      </c>
      <c r="EO127" s="673"/>
    </row>
    <row r="128" spans="1:145" ht="15" customHeight="1" thickTop="1" thickBot="1" x14ac:dyDescent="0.3">
      <c r="A128" s="749">
        <v>45646</v>
      </c>
      <c r="B128" s="741"/>
      <c r="C128" s="672"/>
      <c r="D128" s="744">
        <v>39550</v>
      </c>
      <c r="E128" s="743">
        <v>0</v>
      </c>
      <c r="F128" s="743"/>
      <c r="G128" s="742">
        <v>0</v>
      </c>
      <c r="H128" s="741"/>
      <c r="I128" s="740">
        <v>0</v>
      </c>
      <c r="J128" s="740">
        <v>0</v>
      </c>
      <c r="K128" s="739">
        <v>0</v>
      </c>
      <c r="L128" s="738" t="e">
        <v>#REF!</v>
      </c>
      <c r="M128" s="738">
        <v>0</v>
      </c>
      <c r="N128" s="739">
        <v>0</v>
      </c>
      <c r="O128" s="739">
        <v>0</v>
      </c>
      <c r="P128" s="737">
        <v>0</v>
      </c>
      <c r="Q128" s="737">
        <v>0</v>
      </c>
      <c r="R128" s="736">
        <v>0</v>
      </c>
      <c r="S128" s="1154">
        <v>607</v>
      </c>
      <c r="T128" s="735">
        <v>0</v>
      </c>
      <c r="U128" s="736">
        <v>0</v>
      </c>
      <c r="V128" s="734"/>
      <c r="W128" s="739">
        <v>0</v>
      </c>
      <c r="X128" s="743">
        <v>0</v>
      </c>
      <c r="Y128" s="739" t="s">
        <v>107</v>
      </c>
      <c r="Z128" s="733">
        <v>126</v>
      </c>
      <c r="AA128" s="732">
        <v>0</v>
      </c>
      <c r="AB128" s="731">
        <v>0</v>
      </c>
      <c r="AC128" s="730">
        <v>0</v>
      </c>
      <c r="AD128" s="730">
        <v>0</v>
      </c>
      <c r="AE128" s="739" t="s">
        <v>107</v>
      </c>
      <c r="AF128" s="733">
        <v>55</v>
      </c>
      <c r="AG128" s="739">
        <v>0</v>
      </c>
      <c r="AH128" s="731">
        <v>0</v>
      </c>
      <c r="AI128" s="731">
        <v>0</v>
      </c>
      <c r="AJ128" s="731">
        <v>0</v>
      </c>
      <c r="AK128" s="729" t="s">
        <v>107</v>
      </c>
      <c r="AL128" s="731">
        <v>25</v>
      </c>
      <c r="AM128" s="731"/>
      <c r="AN128" s="731"/>
      <c r="AO128" s="731">
        <v>0</v>
      </c>
      <c r="AP128" s="731"/>
      <c r="AQ128" s="728">
        <v>4</v>
      </c>
      <c r="AR128" s="727">
        <v>177</v>
      </c>
      <c r="AS128" s="726">
        <v>3.5833333333333335</v>
      </c>
      <c r="AT128" s="725">
        <v>173</v>
      </c>
      <c r="AU128" s="724">
        <v>350</v>
      </c>
      <c r="AV128" s="723">
        <v>-67</v>
      </c>
      <c r="AW128" s="722"/>
      <c r="AX128" s="722"/>
      <c r="AY128" s="721">
        <v>0</v>
      </c>
      <c r="AZ128" s="720">
        <v>0</v>
      </c>
      <c r="BA128" s="662">
        <v>0</v>
      </c>
      <c r="BB128" s="662">
        <v>354</v>
      </c>
      <c r="BC128" s="719"/>
      <c r="BD128" s="718">
        <v>65461</v>
      </c>
      <c r="BE128" s="717">
        <v>51</v>
      </c>
      <c r="BF128" s="717"/>
      <c r="BG128" s="716">
        <v>0.96</v>
      </c>
      <c r="BH128" s="715">
        <v>2.0399999999999991</v>
      </c>
      <c r="BI128" s="715">
        <v>48.96</v>
      </c>
      <c r="BJ128" s="714"/>
      <c r="BK128" s="713">
        <v>85</v>
      </c>
      <c r="BL128" s="713">
        <v>30</v>
      </c>
      <c r="BM128" s="712"/>
      <c r="BN128" s="711">
        <v>0</v>
      </c>
      <c r="BO128" s="710">
        <v>0.8</v>
      </c>
      <c r="BP128" s="709">
        <v>0</v>
      </c>
      <c r="BQ128" s="709">
        <v>0</v>
      </c>
      <c r="BR128" s="708"/>
      <c r="BS128" s="712">
        <v>65</v>
      </c>
      <c r="BT128" s="712">
        <v>30</v>
      </c>
      <c r="BU128" s="666"/>
      <c r="BV128" s="707"/>
      <c r="BW128" s="726">
        <v>0</v>
      </c>
      <c r="BX128" s="726"/>
      <c r="BY128" s="726"/>
      <c r="BZ128" s="726"/>
      <c r="CA128" s="665">
        <v>0</v>
      </c>
      <c r="CB128" s="665">
        <v>0</v>
      </c>
      <c r="CC128" s="706">
        <v>0.43</v>
      </c>
      <c r="CD128" s="705">
        <v>0</v>
      </c>
      <c r="CE128" s="710">
        <v>0</v>
      </c>
      <c r="CF128" s="704">
        <v>0</v>
      </c>
      <c r="CG128" s="1749"/>
      <c r="CH128" s="704"/>
      <c r="CI128" s="704"/>
      <c r="CJ128" s="704">
        <v>0</v>
      </c>
      <c r="CK128" s="666">
        <v>76</v>
      </c>
      <c r="CL128" s="664">
        <v>90</v>
      </c>
      <c r="CM128" s="1125">
        <v>0</v>
      </c>
      <c r="CN128" s="703">
        <v>0</v>
      </c>
      <c r="CO128" s="703"/>
      <c r="CP128" s="703">
        <v>8559.4</v>
      </c>
      <c r="CQ128" s="703"/>
      <c r="CR128" s="703"/>
      <c r="CS128" s="703"/>
      <c r="CT128" s="703"/>
      <c r="CU128" s="950">
        <v>0</v>
      </c>
      <c r="CV128" s="702">
        <v>1</v>
      </c>
      <c r="CW128" s="701">
        <v>0</v>
      </c>
      <c r="CX128" s="700">
        <v>0</v>
      </c>
      <c r="CY128" s="699"/>
      <c r="CZ128" s="698">
        <v>0</v>
      </c>
      <c r="DA128" s="698">
        <v>65</v>
      </c>
      <c r="DB128" s="698">
        <v>0</v>
      </c>
      <c r="DC128" s="697">
        <v>0</v>
      </c>
      <c r="DD128" s="1828"/>
      <c r="DE128" s="1828"/>
      <c r="DF128" s="1828"/>
      <c r="DG128" s="696">
        <v>0.43</v>
      </c>
      <c r="DH128" s="695">
        <v>0</v>
      </c>
      <c r="DI128" s="702">
        <v>0.56999999999999995</v>
      </c>
      <c r="DJ128" s="694"/>
      <c r="DK128" s="694">
        <v>0</v>
      </c>
      <c r="DL128" s="694">
        <v>0</v>
      </c>
      <c r="DM128" s="693"/>
      <c r="DN128" s="692">
        <v>80</v>
      </c>
      <c r="DO128" s="692">
        <v>84</v>
      </c>
      <c r="DP128" s="1448">
        <v>130</v>
      </c>
      <c r="DQ128" s="691"/>
      <c r="DR128" s="691"/>
      <c r="DS128" s="690">
        <v>0</v>
      </c>
      <c r="DT128" s="690">
        <v>0</v>
      </c>
      <c r="DU128" s="689">
        <v>0</v>
      </c>
      <c r="DV128" s="688"/>
      <c r="DW128" s="688"/>
      <c r="DX128" s="687">
        <v>4</v>
      </c>
      <c r="DY128" s="686"/>
      <c r="DZ128" s="685">
        <v>7</v>
      </c>
      <c r="EA128" s="684">
        <v>1</v>
      </c>
      <c r="EB128" s="683">
        <v>234.08763870000001</v>
      </c>
      <c r="EC128" s="683">
        <v>-3</v>
      </c>
      <c r="ED128" s="683">
        <v>0</v>
      </c>
      <c r="EE128" s="682">
        <v>-3</v>
      </c>
      <c r="EF128" s="471">
        <v>2.0399999999999991</v>
      </c>
      <c r="EG128" s="472">
        <v>-1.4705882352941182</v>
      </c>
      <c r="EH128" s="473">
        <v>0.29188170685979786</v>
      </c>
      <c r="EI128" s="678"/>
      <c r="EJ128" s="166">
        <v>287</v>
      </c>
      <c r="EK128" s="677">
        <v>354</v>
      </c>
      <c r="EL128" s="676">
        <v>48.96</v>
      </c>
      <c r="EM128" s="675">
        <v>5.8619281045751634</v>
      </c>
      <c r="EN128" s="674" t="e">
        <v>#VALUE!</v>
      </c>
      <c r="EO128" s="673"/>
    </row>
    <row r="129" spans="1:145" ht="15" customHeight="1" thickTop="1" thickBot="1" x14ac:dyDescent="0.3">
      <c r="A129" s="749">
        <v>45647</v>
      </c>
      <c r="B129" s="741"/>
      <c r="C129" s="672"/>
      <c r="D129" s="744">
        <v>39550</v>
      </c>
      <c r="E129" s="743">
        <v>0</v>
      </c>
      <c r="F129" s="743"/>
      <c r="G129" s="742">
        <v>0</v>
      </c>
      <c r="H129" s="741"/>
      <c r="I129" s="740">
        <v>0</v>
      </c>
      <c r="J129" s="740">
        <v>0</v>
      </c>
      <c r="K129" s="739">
        <v>0</v>
      </c>
      <c r="L129" s="738" t="e">
        <v>#REF!</v>
      </c>
      <c r="M129" s="738">
        <v>0</v>
      </c>
      <c r="N129" s="739">
        <v>0</v>
      </c>
      <c r="O129" s="739">
        <v>0</v>
      </c>
      <c r="P129" s="737">
        <v>0</v>
      </c>
      <c r="Q129" s="737">
        <v>0</v>
      </c>
      <c r="R129" s="736">
        <v>0</v>
      </c>
      <c r="S129" s="1154">
        <v>607</v>
      </c>
      <c r="T129" s="735">
        <v>0</v>
      </c>
      <c r="U129" s="736">
        <v>0</v>
      </c>
      <c r="V129" s="734"/>
      <c r="W129" s="739">
        <v>0</v>
      </c>
      <c r="X129" s="743">
        <v>0</v>
      </c>
      <c r="Y129" s="739" t="s">
        <v>107</v>
      </c>
      <c r="Z129" s="733">
        <v>126</v>
      </c>
      <c r="AA129" s="732">
        <v>0</v>
      </c>
      <c r="AB129" s="731">
        <v>0</v>
      </c>
      <c r="AC129" s="730">
        <v>0</v>
      </c>
      <c r="AD129" s="730">
        <v>0</v>
      </c>
      <c r="AE129" s="739" t="s">
        <v>107</v>
      </c>
      <c r="AF129" s="733">
        <v>55</v>
      </c>
      <c r="AG129" s="739">
        <v>0</v>
      </c>
      <c r="AH129" s="731">
        <v>0</v>
      </c>
      <c r="AI129" s="731">
        <v>0</v>
      </c>
      <c r="AJ129" s="731">
        <v>0</v>
      </c>
      <c r="AK129" s="729" t="s">
        <v>107</v>
      </c>
      <c r="AL129" s="731">
        <v>25</v>
      </c>
      <c r="AM129" s="731"/>
      <c r="AN129" s="731"/>
      <c r="AO129" s="731">
        <v>0</v>
      </c>
      <c r="AP129" s="731"/>
      <c r="AQ129" s="728">
        <v>4.916666666666667</v>
      </c>
      <c r="AR129" s="727">
        <v>254</v>
      </c>
      <c r="AS129" s="726">
        <v>4.5</v>
      </c>
      <c r="AT129" s="725">
        <v>224</v>
      </c>
      <c r="AU129" s="724">
        <v>478</v>
      </c>
      <c r="AV129" s="723">
        <v>128</v>
      </c>
      <c r="AW129" s="722"/>
      <c r="AX129" s="722"/>
      <c r="AY129" s="721">
        <v>0</v>
      </c>
      <c r="AZ129" s="720">
        <v>0</v>
      </c>
      <c r="BA129" s="662">
        <v>0</v>
      </c>
      <c r="BB129" s="662">
        <v>0</v>
      </c>
      <c r="BC129" s="719"/>
      <c r="BD129" s="718">
        <v>65518</v>
      </c>
      <c r="BE129" s="717">
        <v>57</v>
      </c>
      <c r="BF129" s="717"/>
      <c r="BG129" s="716">
        <v>0.96</v>
      </c>
      <c r="BH129" s="715">
        <v>2.2800000000000011</v>
      </c>
      <c r="BI129" s="715">
        <v>54.72</v>
      </c>
      <c r="BJ129" s="714"/>
      <c r="BK129" s="713">
        <v>80</v>
      </c>
      <c r="BL129" s="713">
        <v>30</v>
      </c>
      <c r="BM129" s="712"/>
      <c r="BN129" s="711">
        <v>0</v>
      </c>
      <c r="BO129" s="710">
        <v>0.8</v>
      </c>
      <c r="BP129" s="709">
        <v>0</v>
      </c>
      <c r="BQ129" s="709">
        <v>0</v>
      </c>
      <c r="BR129" s="708"/>
      <c r="BS129" s="712">
        <v>0</v>
      </c>
      <c r="BT129" s="712">
        <v>0</v>
      </c>
      <c r="BU129" s="666"/>
      <c r="BV129" s="707"/>
      <c r="BW129" s="726">
        <v>0</v>
      </c>
      <c r="BX129" s="726"/>
      <c r="BY129" s="726"/>
      <c r="BZ129" s="726"/>
      <c r="CA129" s="665">
        <v>0</v>
      </c>
      <c r="CB129" s="665">
        <v>0</v>
      </c>
      <c r="CC129" s="706">
        <v>0.43</v>
      </c>
      <c r="CD129" s="705">
        <v>0</v>
      </c>
      <c r="CE129" s="710">
        <v>0</v>
      </c>
      <c r="CF129" s="704">
        <v>0</v>
      </c>
      <c r="CG129" s="1749"/>
      <c r="CH129" s="704"/>
      <c r="CI129" s="704"/>
      <c r="CJ129" s="704">
        <v>0</v>
      </c>
      <c r="CK129" s="666">
        <v>0</v>
      </c>
      <c r="CL129" s="664">
        <v>0</v>
      </c>
      <c r="CM129" s="1125">
        <v>49.2</v>
      </c>
      <c r="CN129" s="703">
        <v>2</v>
      </c>
      <c r="CO129" s="703"/>
      <c r="CP129" s="703">
        <v>8559.4</v>
      </c>
      <c r="CQ129" s="703"/>
      <c r="CR129" s="703"/>
      <c r="CS129" s="703"/>
      <c r="CT129" s="703"/>
      <c r="CU129" s="950">
        <v>0</v>
      </c>
      <c r="CV129" s="702">
        <v>1</v>
      </c>
      <c r="CW129" s="701">
        <v>0</v>
      </c>
      <c r="CX129" s="700">
        <v>0</v>
      </c>
      <c r="CY129" s="699"/>
      <c r="CZ129" s="698">
        <v>5</v>
      </c>
      <c r="DA129" s="698">
        <v>68</v>
      </c>
      <c r="DB129" s="698">
        <v>0</v>
      </c>
      <c r="DC129" s="697">
        <v>49.2</v>
      </c>
      <c r="DD129" s="1828"/>
      <c r="DE129" s="1828"/>
      <c r="DF129" s="1828"/>
      <c r="DG129" s="696">
        <v>0.43</v>
      </c>
      <c r="DH129" s="695">
        <v>49.2</v>
      </c>
      <c r="DI129" s="702">
        <v>0.56999999999999995</v>
      </c>
      <c r="DJ129" s="694"/>
      <c r="DK129" s="694">
        <v>12.058920000000002</v>
      </c>
      <c r="DL129" s="694">
        <v>28.044</v>
      </c>
      <c r="DM129" s="693"/>
      <c r="DN129" s="692">
        <v>80</v>
      </c>
      <c r="DO129" s="692">
        <v>78</v>
      </c>
      <c r="DP129" s="1448">
        <v>160</v>
      </c>
      <c r="DQ129" s="691"/>
      <c r="DR129" s="691"/>
      <c r="DS129" s="690">
        <v>0</v>
      </c>
      <c r="DT129" s="690">
        <v>0</v>
      </c>
      <c r="DU129" s="689">
        <v>0</v>
      </c>
      <c r="DV129" s="688"/>
      <c r="DW129" s="688"/>
      <c r="DX129" s="687">
        <v>4</v>
      </c>
      <c r="DY129" s="686"/>
      <c r="DZ129" s="685">
        <v>7</v>
      </c>
      <c r="EA129" s="684">
        <v>1</v>
      </c>
      <c r="EB129" s="683">
        <v>234.08763870000001</v>
      </c>
      <c r="EC129" s="683">
        <v>0</v>
      </c>
      <c r="ED129" s="683">
        <v>0</v>
      </c>
      <c r="EE129" s="682">
        <v>0</v>
      </c>
      <c r="EF129" s="471">
        <v>14.338920000000003</v>
      </c>
      <c r="EG129" s="472">
        <v>0</v>
      </c>
      <c r="EH129" s="473">
        <v>0.27101476551773873</v>
      </c>
      <c r="EI129" s="678"/>
      <c r="EJ129" s="166">
        <v>128</v>
      </c>
      <c r="EK129" s="677">
        <v>0</v>
      </c>
      <c r="EL129" s="676">
        <v>82.763999999999996</v>
      </c>
      <c r="EM129" s="675">
        <v>1.5465661398675754</v>
      </c>
      <c r="EN129" s="674" t="e">
        <v>#VALUE!</v>
      </c>
      <c r="EO129" s="673"/>
    </row>
    <row r="130" spans="1:145" ht="15" customHeight="1" thickTop="1" thickBot="1" x14ac:dyDescent="0.3">
      <c r="A130" s="749">
        <v>45648</v>
      </c>
      <c r="B130" s="741"/>
      <c r="C130" s="672"/>
      <c r="D130" s="744">
        <v>39550</v>
      </c>
      <c r="E130" s="743">
        <v>0</v>
      </c>
      <c r="F130" s="743"/>
      <c r="G130" s="742">
        <v>0</v>
      </c>
      <c r="H130" s="741"/>
      <c r="I130" s="740">
        <v>0</v>
      </c>
      <c r="J130" s="740">
        <v>0</v>
      </c>
      <c r="K130" s="739">
        <v>0</v>
      </c>
      <c r="L130" s="738" t="e">
        <v>#REF!</v>
      </c>
      <c r="M130" s="738">
        <v>0</v>
      </c>
      <c r="N130" s="739">
        <v>0</v>
      </c>
      <c r="O130" s="739">
        <v>0</v>
      </c>
      <c r="P130" s="737">
        <v>58</v>
      </c>
      <c r="Q130" s="737">
        <v>52</v>
      </c>
      <c r="R130" s="736">
        <v>6</v>
      </c>
      <c r="S130" s="1154">
        <v>608</v>
      </c>
      <c r="T130" s="735">
        <v>0</v>
      </c>
      <c r="U130" s="736">
        <v>0</v>
      </c>
      <c r="V130" s="734"/>
      <c r="W130" s="739">
        <v>51</v>
      </c>
      <c r="X130" s="743">
        <v>49</v>
      </c>
      <c r="Y130" s="739">
        <v>2</v>
      </c>
      <c r="Z130" s="733">
        <v>127</v>
      </c>
      <c r="AA130" s="732">
        <v>0</v>
      </c>
      <c r="AB130" s="731">
        <v>0</v>
      </c>
      <c r="AC130" s="730">
        <v>48</v>
      </c>
      <c r="AD130" s="730">
        <v>45</v>
      </c>
      <c r="AE130" s="739">
        <v>3</v>
      </c>
      <c r="AF130" s="733">
        <v>56</v>
      </c>
      <c r="AG130" s="739">
        <v>0</v>
      </c>
      <c r="AH130" s="731">
        <v>0</v>
      </c>
      <c r="AI130" s="731">
        <v>0</v>
      </c>
      <c r="AJ130" s="731">
        <v>0</v>
      </c>
      <c r="AK130" s="729" t="s">
        <v>107</v>
      </c>
      <c r="AL130" s="731">
        <v>25</v>
      </c>
      <c r="AM130" s="731"/>
      <c r="AN130" s="731"/>
      <c r="AO130" s="731">
        <v>0</v>
      </c>
      <c r="AP130" s="731"/>
      <c r="AQ130" s="728">
        <v>5.416666666666667</v>
      </c>
      <c r="AR130" s="727">
        <v>283</v>
      </c>
      <c r="AS130" s="726">
        <v>5</v>
      </c>
      <c r="AT130" s="725">
        <v>252</v>
      </c>
      <c r="AU130" s="724">
        <v>535</v>
      </c>
      <c r="AV130" s="723">
        <v>57</v>
      </c>
      <c r="AW130" s="722"/>
      <c r="AX130" s="722"/>
      <c r="AY130" s="721">
        <v>1300</v>
      </c>
      <c r="AZ130" s="720">
        <v>0</v>
      </c>
      <c r="BA130" s="662">
        <v>215</v>
      </c>
      <c r="BB130" s="662">
        <v>0</v>
      </c>
      <c r="BC130" s="719"/>
      <c r="BD130" s="718">
        <v>65566</v>
      </c>
      <c r="BE130" s="717">
        <v>48</v>
      </c>
      <c r="BF130" s="717"/>
      <c r="BG130" s="716">
        <v>0.96</v>
      </c>
      <c r="BH130" s="715">
        <v>1.9200000000000017</v>
      </c>
      <c r="BI130" s="715">
        <v>46.08</v>
      </c>
      <c r="BJ130" s="714"/>
      <c r="BK130" s="713">
        <v>90</v>
      </c>
      <c r="BL130" s="713">
        <v>30</v>
      </c>
      <c r="BM130" s="712"/>
      <c r="BN130" s="711">
        <v>0</v>
      </c>
      <c r="BO130" s="710">
        <v>0.8</v>
      </c>
      <c r="BP130" s="709">
        <v>0</v>
      </c>
      <c r="BQ130" s="709">
        <v>0</v>
      </c>
      <c r="BR130" s="708"/>
      <c r="BS130" s="712">
        <v>0</v>
      </c>
      <c r="BT130" s="712">
        <v>0</v>
      </c>
      <c r="BU130" s="666"/>
      <c r="BV130" s="707"/>
      <c r="BW130" s="726">
        <v>0</v>
      </c>
      <c r="BX130" s="726"/>
      <c r="BY130" s="726"/>
      <c r="BZ130" s="726"/>
      <c r="CA130" s="665">
        <v>0</v>
      </c>
      <c r="CB130" s="665">
        <v>0</v>
      </c>
      <c r="CC130" s="706">
        <v>0.43</v>
      </c>
      <c r="CD130" s="705">
        <v>0</v>
      </c>
      <c r="CE130" s="710">
        <v>0</v>
      </c>
      <c r="CF130" s="704">
        <v>0</v>
      </c>
      <c r="CG130" s="1749"/>
      <c r="CH130" s="704"/>
      <c r="CI130" s="704"/>
      <c r="CJ130" s="704">
        <v>0</v>
      </c>
      <c r="CK130" s="666">
        <v>0</v>
      </c>
      <c r="CL130" s="664">
        <v>120</v>
      </c>
      <c r="CM130" s="1125">
        <v>17.399999999999999</v>
      </c>
      <c r="CN130" s="703">
        <v>2</v>
      </c>
      <c r="CO130" s="703"/>
      <c r="CP130" s="703">
        <v>8559.4</v>
      </c>
      <c r="CQ130" s="703"/>
      <c r="CR130" s="703"/>
      <c r="CS130" s="703"/>
      <c r="CT130" s="703"/>
      <c r="CU130" s="950">
        <v>0</v>
      </c>
      <c r="CV130" s="702">
        <v>1</v>
      </c>
      <c r="CW130" s="701">
        <v>0</v>
      </c>
      <c r="CX130" s="700">
        <v>0</v>
      </c>
      <c r="CY130" s="699"/>
      <c r="CZ130" s="698">
        <v>0</v>
      </c>
      <c r="DA130" s="698">
        <v>75</v>
      </c>
      <c r="DB130" s="698">
        <v>0</v>
      </c>
      <c r="DC130" s="697">
        <v>17.399999999999999</v>
      </c>
      <c r="DD130" s="1828"/>
      <c r="DE130" s="1828"/>
      <c r="DF130" s="1828"/>
      <c r="DG130" s="696">
        <v>0.43</v>
      </c>
      <c r="DH130" s="695">
        <v>17.399999999999999</v>
      </c>
      <c r="DI130" s="702">
        <v>0.56999999999999995</v>
      </c>
      <c r="DJ130" s="694"/>
      <c r="DK130" s="694">
        <v>4.2647400000000015</v>
      </c>
      <c r="DL130" s="694">
        <v>9.9179999999999975</v>
      </c>
      <c r="DM130" s="693"/>
      <c r="DN130" s="692">
        <v>82</v>
      </c>
      <c r="DO130" s="692">
        <v>65</v>
      </c>
      <c r="DP130" s="1448">
        <v>165</v>
      </c>
      <c r="DQ130" s="691"/>
      <c r="DR130" s="691"/>
      <c r="DS130" s="690">
        <v>0</v>
      </c>
      <c r="DT130" s="690">
        <v>0</v>
      </c>
      <c r="DU130" s="689">
        <v>0</v>
      </c>
      <c r="DV130" s="688"/>
      <c r="DW130" s="688"/>
      <c r="DX130" s="687">
        <v>4</v>
      </c>
      <c r="DY130" s="686"/>
      <c r="DZ130" s="685">
        <v>7</v>
      </c>
      <c r="EA130" s="684">
        <v>1</v>
      </c>
      <c r="EB130" s="683">
        <v>234.08763870000001</v>
      </c>
      <c r="EC130" s="683">
        <v>0</v>
      </c>
      <c r="ED130" s="683">
        <v>0</v>
      </c>
      <c r="EE130" s="682">
        <v>0</v>
      </c>
      <c r="EF130" s="471">
        <v>6.1847400000000032</v>
      </c>
      <c r="EG130" s="472">
        <v>0</v>
      </c>
      <c r="EH130" s="473">
        <v>0.26290776254126441</v>
      </c>
      <c r="EI130" s="678"/>
      <c r="EJ130" s="166">
        <v>57</v>
      </c>
      <c r="EK130" s="677">
        <v>0</v>
      </c>
      <c r="EL130" s="676">
        <v>55.997999999999998</v>
      </c>
      <c r="EM130" s="675">
        <v>1.0178934961962929</v>
      </c>
      <c r="EN130" s="674" t="e">
        <v>#VALUE!</v>
      </c>
      <c r="EO130" s="673"/>
    </row>
    <row r="131" spans="1:145" ht="15" customHeight="1" thickTop="1" thickBot="1" x14ac:dyDescent="0.3">
      <c r="A131" s="749">
        <v>45649</v>
      </c>
      <c r="B131" s="741"/>
      <c r="C131" s="672"/>
      <c r="D131" s="744">
        <v>39550</v>
      </c>
      <c r="E131" s="743">
        <v>0</v>
      </c>
      <c r="F131" s="743"/>
      <c r="G131" s="742">
        <v>0</v>
      </c>
      <c r="H131" s="741"/>
      <c r="I131" s="740">
        <v>0</v>
      </c>
      <c r="J131" s="740">
        <v>0</v>
      </c>
      <c r="K131" s="739">
        <v>0</v>
      </c>
      <c r="L131" s="738" t="e">
        <v>#REF!</v>
      </c>
      <c r="M131" s="738">
        <v>0</v>
      </c>
      <c r="N131" s="739">
        <v>0</v>
      </c>
      <c r="O131" s="739">
        <v>0</v>
      </c>
      <c r="P131" s="737">
        <v>58</v>
      </c>
      <c r="Q131" s="737">
        <v>52</v>
      </c>
      <c r="R131" s="736">
        <v>6</v>
      </c>
      <c r="S131" s="1154">
        <v>609</v>
      </c>
      <c r="T131" s="735">
        <v>0</v>
      </c>
      <c r="U131" s="736">
        <v>0</v>
      </c>
      <c r="V131" s="734"/>
      <c r="W131" s="739">
        <v>52</v>
      </c>
      <c r="X131" s="743">
        <v>46</v>
      </c>
      <c r="Y131" s="739">
        <v>6</v>
      </c>
      <c r="Z131" s="733">
        <v>128</v>
      </c>
      <c r="AA131" s="732">
        <v>0</v>
      </c>
      <c r="AB131" s="731">
        <v>0</v>
      </c>
      <c r="AC131" s="730">
        <v>46</v>
      </c>
      <c r="AD131" s="730">
        <v>42</v>
      </c>
      <c r="AE131" s="739">
        <v>4</v>
      </c>
      <c r="AF131" s="733">
        <v>57</v>
      </c>
      <c r="AG131" s="739">
        <v>0</v>
      </c>
      <c r="AH131" s="731">
        <v>0</v>
      </c>
      <c r="AI131" s="731">
        <v>0</v>
      </c>
      <c r="AJ131" s="731">
        <v>0</v>
      </c>
      <c r="AK131" s="729" t="s">
        <v>107</v>
      </c>
      <c r="AL131" s="731">
        <v>25</v>
      </c>
      <c r="AM131" s="731"/>
      <c r="AN131" s="731"/>
      <c r="AO131" s="731">
        <v>0</v>
      </c>
      <c r="AP131" s="731"/>
      <c r="AQ131" s="728">
        <v>4.416666666666667</v>
      </c>
      <c r="AR131" s="727">
        <v>225</v>
      </c>
      <c r="AS131" s="726">
        <v>4.166666666666667</v>
      </c>
      <c r="AT131" s="725">
        <v>206</v>
      </c>
      <c r="AU131" s="724">
        <v>431</v>
      </c>
      <c r="AV131" s="723">
        <v>-104</v>
      </c>
      <c r="AW131" s="722"/>
      <c r="AX131" s="722"/>
      <c r="AY131" s="721">
        <v>1490</v>
      </c>
      <c r="AZ131" s="720">
        <v>0</v>
      </c>
      <c r="BA131" s="662">
        <v>204</v>
      </c>
      <c r="BB131" s="662">
        <v>173</v>
      </c>
      <c r="BC131" s="719"/>
      <c r="BD131" s="718">
        <v>65608</v>
      </c>
      <c r="BE131" s="717">
        <v>42</v>
      </c>
      <c r="BF131" s="717"/>
      <c r="BG131" s="716">
        <v>0.96</v>
      </c>
      <c r="BH131" s="715">
        <v>1.6799999999999997</v>
      </c>
      <c r="BI131" s="715">
        <v>40.32</v>
      </c>
      <c r="BJ131" s="714"/>
      <c r="BK131" s="713">
        <v>80</v>
      </c>
      <c r="BL131" s="713">
        <v>30</v>
      </c>
      <c r="BM131" s="712"/>
      <c r="BN131" s="711">
        <v>0</v>
      </c>
      <c r="BO131" s="710">
        <v>0.8</v>
      </c>
      <c r="BP131" s="709">
        <v>0</v>
      </c>
      <c r="BQ131" s="709">
        <v>0</v>
      </c>
      <c r="BR131" s="708"/>
      <c r="BS131" s="712">
        <v>0</v>
      </c>
      <c r="BT131" s="712">
        <v>0</v>
      </c>
      <c r="BU131" s="666"/>
      <c r="BV131" s="707"/>
      <c r="BW131" s="726">
        <v>0</v>
      </c>
      <c r="BX131" s="726"/>
      <c r="BY131" s="726"/>
      <c r="BZ131" s="726"/>
      <c r="CA131" s="665">
        <v>0</v>
      </c>
      <c r="CB131" s="665">
        <v>0</v>
      </c>
      <c r="CC131" s="706">
        <v>0.43</v>
      </c>
      <c r="CD131" s="705">
        <v>0</v>
      </c>
      <c r="CE131" s="710">
        <v>0</v>
      </c>
      <c r="CF131" s="704">
        <v>0</v>
      </c>
      <c r="CG131" s="1749"/>
      <c r="CH131" s="704"/>
      <c r="CI131" s="704"/>
      <c r="CJ131" s="704">
        <v>0</v>
      </c>
      <c r="CK131" s="666">
        <v>0</v>
      </c>
      <c r="CL131" s="664">
        <v>105</v>
      </c>
      <c r="CM131" s="1125">
        <v>0</v>
      </c>
      <c r="CN131" s="703">
        <v>0</v>
      </c>
      <c r="CO131" s="703"/>
      <c r="CP131" s="703">
        <v>8559.4</v>
      </c>
      <c r="CQ131" s="703"/>
      <c r="CR131" s="703"/>
      <c r="CS131" s="703"/>
      <c r="CT131" s="703"/>
      <c r="CU131" s="950">
        <v>0</v>
      </c>
      <c r="CV131" s="702">
        <v>1</v>
      </c>
      <c r="CW131" s="701">
        <v>0</v>
      </c>
      <c r="CX131" s="700">
        <v>0</v>
      </c>
      <c r="CY131" s="699"/>
      <c r="CZ131" s="698">
        <v>85</v>
      </c>
      <c r="DA131" s="698">
        <v>65</v>
      </c>
      <c r="DB131" s="698">
        <v>45</v>
      </c>
      <c r="DC131" s="697">
        <v>0</v>
      </c>
      <c r="DD131" s="1828"/>
      <c r="DE131" s="1828"/>
      <c r="DF131" s="1828"/>
      <c r="DG131" s="696">
        <v>0.43</v>
      </c>
      <c r="DH131" s="695">
        <v>0</v>
      </c>
      <c r="DI131" s="702">
        <v>0.56999999999999995</v>
      </c>
      <c r="DJ131" s="694"/>
      <c r="DK131" s="694">
        <v>0</v>
      </c>
      <c r="DL131" s="694">
        <v>0</v>
      </c>
      <c r="DM131" s="693"/>
      <c r="DN131" s="692">
        <v>85</v>
      </c>
      <c r="DO131" s="692">
        <v>65</v>
      </c>
      <c r="DP131" s="1448">
        <v>170</v>
      </c>
      <c r="DQ131" s="691"/>
      <c r="DR131" s="691"/>
      <c r="DS131" s="690">
        <v>0</v>
      </c>
      <c r="DT131" s="690">
        <v>0</v>
      </c>
      <c r="DU131" s="689">
        <v>0</v>
      </c>
      <c r="DV131" s="688"/>
      <c r="DW131" s="688"/>
      <c r="DX131" s="687">
        <v>5</v>
      </c>
      <c r="DY131" s="686"/>
      <c r="DZ131" s="685">
        <v>7</v>
      </c>
      <c r="EA131" s="684">
        <v>1</v>
      </c>
      <c r="EB131" s="683">
        <v>234.08763870000001</v>
      </c>
      <c r="EC131" s="683">
        <v>0</v>
      </c>
      <c r="ED131" s="683">
        <v>0</v>
      </c>
      <c r="EE131" s="682">
        <v>0</v>
      </c>
      <c r="EF131" s="471">
        <v>1.6799999999999997</v>
      </c>
      <c r="EG131" s="472">
        <v>0</v>
      </c>
      <c r="EH131" s="473">
        <v>0.26078869898764612</v>
      </c>
      <c r="EI131" s="678"/>
      <c r="EJ131" s="166">
        <v>69</v>
      </c>
      <c r="EK131" s="677">
        <v>173</v>
      </c>
      <c r="EL131" s="676">
        <v>40.32</v>
      </c>
      <c r="EM131" s="675">
        <v>1.7113095238095237</v>
      </c>
      <c r="EN131" s="674" t="e">
        <v>#VALUE!</v>
      </c>
      <c r="EO131" s="673"/>
    </row>
    <row r="132" spans="1:145" ht="15" customHeight="1" thickTop="1" thickBot="1" x14ac:dyDescent="0.3">
      <c r="A132" s="749">
        <v>45650</v>
      </c>
      <c r="B132" s="741"/>
      <c r="C132" s="672"/>
      <c r="D132" s="744">
        <v>39550</v>
      </c>
      <c r="E132" s="743">
        <v>0</v>
      </c>
      <c r="F132" s="743"/>
      <c r="G132" s="742">
        <v>0</v>
      </c>
      <c r="H132" s="741"/>
      <c r="I132" s="740">
        <v>0</v>
      </c>
      <c r="J132" s="740">
        <v>0</v>
      </c>
      <c r="K132" s="739">
        <v>0</v>
      </c>
      <c r="L132" s="738" t="e">
        <v>#REF!</v>
      </c>
      <c r="M132" s="738">
        <v>0</v>
      </c>
      <c r="N132" s="739">
        <v>0</v>
      </c>
      <c r="O132" s="739">
        <v>0</v>
      </c>
      <c r="P132" s="737">
        <v>0</v>
      </c>
      <c r="Q132" s="737">
        <v>0</v>
      </c>
      <c r="R132" s="736">
        <v>0</v>
      </c>
      <c r="S132" s="1154">
        <v>609</v>
      </c>
      <c r="T132" s="735">
        <v>0</v>
      </c>
      <c r="U132" s="736">
        <v>0</v>
      </c>
      <c r="V132" s="734"/>
      <c r="W132" s="739">
        <v>0</v>
      </c>
      <c r="X132" s="743">
        <v>0</v>
      </c>
      <c r="Y132" s="739" t="s">
        <v>107</v>
      </c>
      <c r="Z132" s="733">
        <v>128</v>
      </c>
      <c r="AA132" s="732">
        <v>0</v>
      </c>
      <c r="AB132" s="731">
        <v>0</v>
      </c>
      <c r="AC132" s="730">
        <v>0</v>
      </c>
      <c r="AD132" s="730">
        <v>0</v>
      </c>
      <c r="AE132" s="739" t="s">
        <v>107</v>
      </c>
      <c r="AF132" s="733">
        <v>57</v>
      </c>
      <c r="AG132" s="739">
        <v>0</v>
      </c>
      <c r="AH132" s="731">
        <v>0</v>
      </c>
      <c r="AI132" s="731">
        <v>0</v>
      </c>
      <c r="AJ132" s="731">
        <v>0</v>
      </c>
      <c r="AK132" s="729" t="s">
        <v>107</v>
      </c>
      <c r="AL132" s="731">
        <v>25</v>
      </c>
      <c r="AM132" s="731"/>
      <c r="AN132" s="731"/>
      <c r="AO132" s="731">
        <v>0</v>
      </c>
      <c r="AP132" s="731"/>
      <c r="AQ132" s="728">
        <v>4.083333333333333</v>
      </c>
      <c r="AR132" s="727">
        <v>206</v>
      </c>
      <c r="AS132" s="726">
        <v>4.958333333333333</v>
      </c>
      <c r="AT132" s="725">
        <v>248</v>
      </c>
      <c r="AU132" s="724">
        <v>454</v>
      </c>
      <c r="AV132" s="723">
        <v>23</v>
      </c>
      <c r="AW132" s="722"/>
      <c r="AX132" s="722"/>
      <c r="AY132" s="721">
        <v>0</v>
      </c>
      <c r="AZ132" s="720">
        <v>0</v>
      </c>
      <c r="BA132" s="662">
        <v>0</v>
      </c>
      <c r="BB132" s="662">
        <v>0</v>
      </c>
      <c r="BC132" s="719"/>
      <c r="BD132" s="718">
        <v>65659</v>
      </c>
      <c r="BE132" s="717">
        <v>51</v>
      </c>
      <c r="BF132" s="717"/>
      <c r="BG132" s="716">
        <v>0.96</v>
      </c>
      <c r="BH132" s="715">
        <v>2.0399999999999991</v>
      </c>
      <c r="BI132" s="715">
        <v>48.96</v>
      </c>
      <c r="BJ132" s="714"/>
      <c r="BK132" s="713">
        <v>85</v>
      </c>
      <c r="BL132" s="713">
        <v>35</v>
      </c>
      <c r="BM132" s="712"/>
      <c r="BN132" s="711">
        <v>0</v>
      </c>
      <c r="BO132" s="710">
        <v>0.8</v>
      </c>
      <c r="BP132" s="709">
        <v>0</v>
      </c>
      <c r="BQ132" s="709">
        <v>0</v>
      </c>
      <c r="BR132" s="708"/>
      <c r="BS132" s="712">
        <v>0</v>
      </c>
      <c r="BT132" s="712">
        <v>0</v>
      </c>
      <c r="BU132" s="666"/>
      <c r="BV132" s="707"/>
      <c r="BW132" s="726">
        <v>0</v>
      </c>
      <c r="BX132" s="726"/>
      <c r="BY132" s="726"/>
      <c r="BZ132" s="726"/>
      <c r="CA132" s="665">
        <v>0</v>
      </c>
      <c r="CB132" s="665">
        <v>0</v>
      </c>
      <c r="CC132" s="706">
        <v>0.43</v>
      </c>
      <c r="CD132" s="705">
        <v>0</v>
      </c>
      <c r="CE132" s="710">
        <v>0</v>
      </c>
      <c r="CF132" s="704">
        <v>0</v>
      </c>
      <c r="CG132" s="1749"/>
      <c r="CH132" s="704"/>
      <c r="CI132" s="704"/>
      <c r="CJ132" s="704">
        <v>0</v>
      </c>
      <c r="CK132" s="666">
        <v>0</v>
      </c>
      <c r="CL132" s="664">
        <v>100</v>
      </c>
      <c r="CM132" s="1125">
        <v>0</v>
      </c>
      <c r="CN132" s="703">
        <v>0</v>
      </c>
      <c r="CO132" s="703"/>
      <c r="CP132" s="703">
        <v>8559.4</v>
      </c>
      <c r="CQ132" s="703"/>
      <c r="CR132" s="703"/>
      <c r="CS132" s="703"/>
      <c r="CT132" s="703"/>
      <c r="CU132" s="950">
        <v>0</v>
      </c>
      <c r="CV132" s="702">
        <v>1</v>
      </c>
      <c r="CW132" s="701">
        <v>0</v>
      </c>
      <c r="CX132" s="700">
        <v>0</v>
      </c>
      <c r="CY132" s="699"/>
      <c r="CZ132" s="698">
        <v>0</v>
      </c>
      <c r="DA132" s="698">
        <v>75</v>
      </c>
      <c r="DB132" s="698">
        <v>0</v>
      </c>
      <c r="DC132" s="697">
        <v>0</v>
      </c>
      <c r="DD132" s="1828"/>
      <c r="DE132" s="1828"/>
      <c r="DF132" s="1828"/>
      <c r="DG132" s="696">
        <v>0.43</v>
      </c>
      <c r="DH132" s="695">
        <v>0</v>
      </c>
      <c r="DI132" s="702">
        <v>0.56999999999999995</v>
      </c>
      <c r="DJ132" s="694"/>
      <c r="DK132" s="694">
        <v>0</v>
      </c>
      <c r="DL132" s="694">
        <v>0</v>
      </c>
      <c r="DM132" s="693"/>
      <c r="DN132" s="692">
        <v>70</v>
      </c>
      <c r="DO132" s="692">
        <v>90</v>
      </c>
      <c r="DP132" s="1448" t="s">
        <v>191</v>
      </c>
      <c r="DQ132" s="691"/>
      <c r="DR132" s="691"/>
      <c r="DS132" s="690">
        <v>0</v>
      </c>
      <c r="DT132" s="690">
        <v>0</v>
      </c>
      <c r="DU132" s="689">
        <v>0</v>
      </c>
      <c r="DV132" s="688"/>
      <c r="DW132" s="688"/>
      <c r="DX132" s="687">
        <v>5</v>
      </c>
      <c r="DY132" s="686"/>
      <c r="DZ132" s="685">
        <v>7</v>
      </c>
      <c r="EA132" s="684">
        <v>1</v>
      </c>
      <c r="EB132" s="683">
        <v>234.08763870000001</v>
      </c>
      <c r="EC132" s="683">
        <v>0</v>
      </c>
      <c r="ED132" s="683">
        <v>0</v>
      </c>
      <c r="EE132" s="682">
        <v>0</v>
      </c>
      <c r="EF132" s="471">
        <v>2.0399999999999991</v>
      </c>
      <c r="EG132" s="472">
        <v>0</v>
      </c>
      <c r="EH132" s="473">
        <v>0.25826102920896604</v>
      </c>
      <c r="EI132" s="678"/>
      <c r="EJ132" s="166">
        <v>23</v>
      </c>
      <c r="EK132" s="677">
        <v>0</v>
      </c>
      <c r="EL132" s="676">
        <v>48.96</v>
      </c>
      <c r="EM132" s="675">
        <v>0.46977124183006536</v>
      </c>
      <c r="EN132" s="674" t="e">
        <v>#VALUE!</v>
      </c>
      <c r="EO132" s="673"/>
    </row>
    <row r="133" spans="1:145" ht="15" customHeight="1" thickTop="1" thickBot="1" x14ac:dyDescent="0.3">
      <c r="A133" s="749">
        <v>45651</v>
      </c>
      <c r="B133" s="741"/>
      <c r="C133" s="672"/>
      <c r="D133" s="744">
        <v>39550</v>
      </c>
      <c r="E133" s="743">
        <v>0</v>
      </c>
      <c r="F133" s="743"/>
      <c r="G133" s="742">
        <v>0</v>
      </c>
      <c r="H133" s="741"/>
      <c r="I133" s="740">
        <v>0</v>
      </c>
      <c r="J133" s="740">
        <v>0</v>
      </c>
      <c r="K133" s="739">
        <v>0</v>
      </c>
      <c r="L133" s="738" t="e">
        <v>#REF!</v>
      </c>
      <c r="M133" s="738">
        <v>0</v>
      </c>
      <c r="N133" s="739">
        <v>0</v>
      </c>
      <c r="O133" s="739">
        <v>0</v>
      </c>
      <c r="P133" s="737">
        <v>0</v>
      </c>
      <c r="Q133" s="737">
        <v>0</v>
      </c>
      <c r="R133" s="736">
        <v>0</v>
      </c>
      <c r="S133" s="1154">
        <v>609</v>
      </c>
      <c r="T133" s="735">
        <v>0</v>
      </c>
      <c r="U133" s="736">
        <v>0</v>
      </c>
      <c r="V133" s="734"/>
      <c r="W133" s="739">
        <v>0</v>
      </c>
      <c r="X133" s="743">
        <v>0</v>
      </c>
      <c r="Y133" s="739" t="s">
        <v>107</v>
      </c>
      <c r="Z133" s="733">
        <v>128</v>
      </c>
      <c r="AA133" s="732">
        <v>0</v>
      </c>
      <c r="AB133" s="731">
        <v>0</v>
      </c>
      <c r="AC133" s="730">
        <v>0</v>
      </c>
      <c r="AD133" s="730">
        <v>0</v>
      </c>
      <c r="AE133" s="739" t="s">
        <v>107</v>
      </c>
      <c r="AF133" s="733">
        <v>57</v>
      </c>
      <c r="AG133" s="739">
        <v>0</v>
      </c>
      <c r="AH133" s="731">
        <v>0</v>
      </c>
      <c r="AI133" s="731">
        <v>3</v>
      </c>
      <c r="AJ133" s="731">
        <v>2</v>
      </c>
      <c r="AK133" s="729">
        <v>1</v>
      </c>
      <c r="AL133" s="731">
        <v>26</v>
      </c>
      <c r="AM133" s="731"/>
      <c r="AN133" s="731"/>
      <c r="AO133" s="731">
        <v>0</v>
      </c>
      <c r="AP133" s="731"/>
      <c r="AQ133" s="728">
        <v>4.083333333333333</v>
      </c>
      <c r="AR133" s="727">
        <v>206</v>
      </c>
      <c r="AS133" s="726">
        <v>4.958333333333333</v>
      </c>
      <c r="AT133" s="725">
        <v>248</v>
      </c>
      <c r="AU133" s="724">
        <v>454</v>
      </c>
      <c r="AV133" s="723">
        <v>0</v>
      </c>
      <c r="AW133" s="722"/>
      <c r="AX133" s="722"/>
      <c r="AY133" s="721">
        <v>0</v>
      </c>
      <c r="AZ133" s="720">
        <v>0</v>
      </c>
      <c r="BA133" s="662">
        <v>0</v>
      </c>
      <c r="BB133" s="662">
        <v>0</v>
      </c>
      <c r="BC133" s="719"/>
      <c r="BD133" s="718">
        <v>65711</v>
      </c>
      <c r="BE133" s="717">
        <v>52</v>
      </c>
      <c r="BF133" s="717"/>
      <c r="BG133" s="716">
        <v>0.96</v>
      </c>
      <c r="BH133" s="715">
        <v>2.0799999999999983</v>
      </c>
      <c r="BI133" s="715">
        <v>49.92</v>
      </c>
      <c r="BJ133" s="714"/>
      <c r="BK133" s="713">
        <v>85</v>
      </c>
      <c r="BL133" s="713">
        <v>30</v>
      </c>
      <c r="BM133" s="712"/>
      <c r="BN133" s="711">
        <v>0</v>
      </c>
      <c r="BO133" s="710">
        <v>0.8</v>
      </c>
      <c r="BP133" s="709">
        <v>0</v>
      </c>
      <c r="BQ133" s="709">
        <v>0</v>
      </c>
      <c r="BR133" s="708"/>
      <c r="BS133" s="712">
        <v>0</v>
      </c>
      <c r="BT133" s="712">
        <v>0</v>
      </c>
      <c r="BU133" s="666"/>
      <c r="BV133" s="707"/>
      <c r="BW133" s="726">
        <v>0</v>
      </c>
      <c r="BX133" s="726"/>
      <c r="BY133" s="726"/>
      <c r="BZ133" s="726"/>
      <c r="CA133" s="665">
        <v>0</v>
      </c>
      <c r="CB133" s="665">
        <v>0</v>
      </c>
      <c r="CC133" s="706">
        <v>0.43</v>
      </c>
      <c r="CD133" s="705">
        <v>0</v>
      </c>
      <c r="CE133" s="710">
        <v>0</v>
      </c>
      <c r="CF133" s="704">
        <v>0</v>
      </c>
      <c r="CG133" s="1749"/>
      <c r="CH133" s="704"/>
      <c r="CI133" s="704"/>
      <c r="CJ133" s="704">
        <v>0</v>
      </c>
      <c r="CK133" s="666">
        <v>5</v>
      </c>
      <c r="CL133" s="664">
        <v>69</v>
      </c>
      <c r="CM133" s="1125">
        <v>26</v>
      </c>
      <c r="CN133" s="703">
        <v>2</v>
      </c>
      <c r="CO133" s="703"/>
      <c r="CP133" s="703">
        <v>8559.4</v>
      </c>
      <c r="CQ133" s="703"/>
      <c r="CR133" s="703"/>
      <c r="CS133" s="703"/>
      <c r="CT133" s="703"/>
      <c r="CU133" s="950">
        <v>0</v>
      </c>
      <c r="CV133" s="702">
        <v>1</v>
      </c>
      <c r="CW133" s="701">
        <v>0</v>
      </c>
      <c r="CX133" s="700">
        <v>0</v>
      </c>
      <c r="CY133" s="699"/>
      <c r="CZ133" s="698">
        <v>70</v>
      </c>
      <c r="DA133" s="698">
        <v>75</v>
      </c>
      <c r="DB133" s="698">
        <v>0</v>
      </c>
      <c r="DC133" s="697">
        <v>26</v>
      </c>
      <c r="DD133" s="1828"/>
      <c r="DE133" s="1828"/>
      <c r="DF133" s="1828"/>
      <c r="DG133" s="696">
        <v>0.43</v>
      </c>
      <c r="DH133" s="695">
        <v>26</v>
      </c>
      <c r="DI133" s="702">
        <v>0.56999999999999995</v>
      </c>
      <c r="DJ133" s="694"/>
      <c r="DK133" s="694">
        <v>6.3726000000000012</v>
      </c>
      <c r="DL133" s="694">
        <v>14.819999999999999</v>
      </c>
      <c r="DM133" s="693"/>
      <c r="DN133" s="692">
        <v>70</v>
      </c>
      <c r="DO133" s="692">
        <v>75</v>
      </c>
      <c r="DP133" s="1448">
        <v>170</v>
      </c>
      <c r="DQ133" s="691"/>
      <c r="DR133" s="691"/>
      <c r="DS133" s="690">
        <v>0</v>
      </c>
      <c r="DT133" s="690">
        <v>0</v>
      </c>
      <c r="DU133" s="689">
        <v>0</v>
      </c>
      <c r="DV133" s="688"/>
      <c r="DW133" s="688"/>
      <c r="DX133" s="687">
        <v>2</v>
      </c>
      <c r="DY133" s="686"/>
      <c r="DZ133" s="685">
        <v>7</v>
      </c>
      <c r="EA133" s="684">
        <v>2.5</v>
      </c>
      <c r="EB133" s="683">
        <v>238.21859703000001</v>
      </c>
      <c r="EC133" s="683">
        <v>4.1309583299999986</v>
      </c>
      <c r="ED133" s="683">
        <v>0</v>
      </c>
      <c r="EE133" s="682">
        <v>4.1309583299999986</v>
      </c>
      <c r="EF133" s="471">
        <v>8.4526000000000003</v>
      </c>
      <c r="EG133" s="472">
        <v>0.48872043276624927</v>
      </c>
      <c r="EH133" s="473">
        <v>0.26715889969001932</v>
      </c>
      <c r="EI133" s="678"/>
      <c r="EJ133" s="166">
        <v>0</v>
      </c>
      <c r="EK133" s="677">
        <v>0</v>
      </c>
      <c r="EL133" s="676">
        <v>64.739999999999995</v>
      </c>
      <c r="EM133" s="675">
        <v>0</v>
      </c>
      <c r="EN133" s="674" t="e">
        <v>#VALUE!</v>
      </c>
      <c r="EO133" s="673"/>
    </row>
    <row r="134" spans="1:145" ht="15" customHeight="1" thickTop="1" thickBot="1" x14ac:dyDescent="0.3">
      <c r="A134" s="749">
        <v>45652</v>
      </c>
      <c r="B134" s="741"/>
      <c r="C134" s="672"/>
      <c r="D134" s="744">
        <v>39550</v>
      </c>
      <c r="E134" s="743">
        <v>0</v>
      </c>
      <c r="F134" s="743"/>
      <c r="G134" s="742">
        <v>0</v>
      </c>
      <c r="H134" s="741"/>
      <c r="I134" s="740">
        <v>0</v>
      </c>
      <c r="J134" s="740">
        <v>0</v>
      </c>
      <c r="K134" s="739">
        <v>0</v>
      </c>
      <c r="L134" s="738" t="e">
        <v>#REF!</v>
      </c>
      <c r="M134" s="738">
        <v>0</v>
      </c>
      <c r="N134" s="739">
        <v>0</v>
      </c>
      <c r="O134" s="739">
        <v>0</v>
      </c>
      <c r="P134" s="737">
        <v>52</v>
      </c>
      <c r="Q134" s="737">
        <v>50</v>
      </c>
      <c r="R134" s="736">
        <v>2</v>
      </c>
      <c r="S134" s="1154">
        <v>610</v>
      </c>
      <c r="T134" s="735">
        <v>0</v>
      </c>
      <c r="U134" s="736">
        <v>0</v>
      </c>
      <c r="V134" s="734"/>
      <c r="W134" s="739">
        <v>50</v>
      </c>
      <c r="X134" s="743">
        <v>46</v>
      </c>
      <c r="Y134" s="739">
        <v>4</v>
      </c>
      <c r="Z134" s="733">
        <v>129</v>
      </c>
      <c r="AA134" s="732">
        <v>0</v>
      </c>
      <c r="AB134" s="731">
        <v>0</v>
      </c>
      <c r="AC134" s="730">
        <v>46</v>
      </c>
      <c r="AD134" s="730">
        <v>42</v>
      </c>
      <c r="AE134" s="739">
        <v>4</v>
      </c>
      <c r="AF134" s="733">
        <v>58</v>
      </c>
      <c r="AG134" s="739">
        <v>0</v>
      </c>
      <c r="AH134" s="731">
        <v>0</v>
      </c>
      <c r="AI134" s="731">
        <v>4</v>
      </c>
      <c r="AJ134" s="731">
        <v>2</v>
      </c>
      <c r="AK134" s="729">
        <v>2</v>
      </c>
      <c r="AL134" s="731">
        <v>27</v>
      </c>
      <c r="AM134" s="731"/>
      <c r="AN134" s="731"/>
      <c r="AO134" s="731">
        <v>0</v>
      </c>
      <c r="AP134" s="731"/>
      <c r="AQ134" s="728">
        <v>4.75</v>
      </c>
      <c r="AR134" s="727">
        <v>244</v>
      </c>
      <c r="AS134" s="726">
        <v>5.75</v>
      </c>
      <c r="AT134" s="725">
        <v>299</v>
      </c>
      <c r="AU134" s="724">
        <v>543</v>
      </c>
      <c r="AV134" s="723">
        <v>89</v>
      </c>
      <c r="AW134" s="722"/>
      <c r="AX134" s="722"/>
      <c r="AY134" s="721">
        <v>1200</v>
      </c>
      <c r="AZ134" s="720">
        <v>0</v>
      </c>
      <c r="BA134" s="662">
        <v>216</v>
      </c>
      <c r="BB134" s="662">
        <v>0</v>
      </c>
      <c r="BC134" s="719"/>
      <c r="BD134" s="718">
        <v>65766</v>
      </c>
      <c r="BE134" s="717">
        <v>55</v>
      </c>
      <c r="BF134" s="717"/>
      <c r="BG134" s="716">
        <v>0.96</v>
      </c>
      <c r="BH134" s="715">
        <v>2.2000000000000028</v>
      </c>
      <c r="BI134" s="715">
        <v>52.8</v>
      </c>
      <c r="BJ134" s="714"/>
      <c r="BK134" s="713">
        <v>90</v>
      </c>
      <c r="BL134" s="713">
        <v>33</v>
      </c>
      <c r="BM134" s="712"/>
      <c r="BN134" s="711">
        <v>0</v>
      </c>
      <c r="BO134" s="710">
        <v>0.8</v>
      </c>
      <c r="BP134" s="709">
        <v>0</v>
      </c>
      <c r="BQ134" s="709">
        <v>0</v>
      </c>
      <c r="BR134" s="708"/>
      <c r="BS134" s="712">
        <v>0</v>
      </c>
      <c r="BT134" s="712">
        <v>0</v>
      </c>
      <c r="BU134" s="666"/>
      <c r="BV134" s="707"/>
      <c r="BW134" s="726">
        <v>0</v>
      </c>
      <c r="BX134" s="726"/>
      <c r="BY134" s="726"/>
      <c r="BZ134" s="726"/>
      <c r="CA134" s="665">
        <v>0</v>
      </c>
      <c r="CB134" s="665">
        <v>0</v>
      </c>
      <c r="CC134" s="706">
        <v>0.43</v>
      </c>
      <c r="CD134" s="705">
        <v>0</v>
      </c>
      <c r="CE134" s="710">
        <v>0</v>
      </c>
      <c r="CF134" s="704">
        <v>0</v>
      </c>
      <c r="CG134" s="1749"/>
      <c r="CH134" s="704"/>
      <c r="CI134" s="704"/>
      <c r="CJ134" s="704">
        <v>0</v>
      </c>
      <c r="CK134" s="666">
        <v>5</v>
      </c>
      <c r="CL134" s="664">
        <v>40</v>
      </c>
      <c r="CM134" s="1125">
        <v>21</v>
      </c>
      <c r="CN134" s="703">
        <v>2</v>
      </c>
      <c r="CO134" s="703"/>
      <c r="CP134" s="703">
        <v>8559.4</v>
      </c>
      <c r="CQ134" s="703"/>
      <c r="CR134" s="703"/>
      <c r="CS134" s="703"/>
      <c r="CT134" s="703"/>
      <c r="CU134" s="950">
        <v>0</v>
      </c>
      <c r="CV134" s="702">
        <v>1</v>
      </c>
      <c r="CW134" s="701">
        <v>0</v>
      </c>
      <c r="CX134" s="700">
        <v>0</v>
      </c>
      <c r="CY134" s="699"/>
      <c r="CZ134" s="698">
        <v>3</v>
      </c>
      <c r="DA134" s="698">
        <v>94</v>
      </c>
      <c r="DB134" s="698">
        <v>0</v>
      </c>
      <c r="DC134" s="697">
        <v>21</v>
      </c>
      <c r="DD134" s="1828"/>
      <c r="DE134" s="1828"/>
      <c r="DF134" s="1828"/>
      <c r="DG134" s="696">
        <v>0.43</v>
      </c>
      <c r="DH134" s="695">
        <v>21</v>
      </c>
      <c r="DI134" s="702">
        <v>0.56999999999999995</v>
      </c>
      <c r="DJ134" s="694"/>
      <c r="DK134" s="694">
        <v>5.1471000000000009</v>
      </c>
      <c r="DL134" s="694">
        <v>11.969999999999999</v>
      </c>
      <c r="DM134" s="693"/>
      <c r="DN134" s="692">
        <v>100</v>
      </c>
      <c r="DO134" s="692">
        <v>69</v>
      </c>
      <c r="DP134" s="1448">
        <v>165</v>
      </c>
      <c r="DQ134" s="691"/>
      <c r="DR134" s="691"/>
      <c r="DS134" s="690">
        <v>0</v>
      </c>
      <c r="DT134" s="690">
        <v>0</v>
      </c>
      <c r="DU134" s="689">
        <v>0</v>
      </c>
      <c r="DV134" s="688"/>
      <c r="DW134" s="688"/>
      <c r="DX134" s="687">
        <v>3</v>
      </c>
      <c r="DY134" s="686"/>
      <c r="DZ134" s="685">
        <v>4</v>
      </c>
      <c r="EA134" s="684">
        <v>3</v>
      </c>
      <c r="EB134" s="683">
        <v>140.45258322000001</v>
      </c>
      <c r="EC134" s="683">
        <v>0</v>
      </c>
      <c r="ED134" s="683">
        <v>-97.766013810000004</v>
      </c>
      <c r="EE134" s="682">
        <v>0</v>
      </c>
      <c r="EF134" s="471">
        <v>7.3471000000000037</v>
      </c>
      <c r="EG134" s="472">
        <v>0</v>
      </c>
      <c r="EH134" s="473">
        <v>0.25848426121154017</v>
      </c>
      <c r="EI134" s="678"/>
      <c r="EJ134" s="166">
        <v>89</v>
      </c>
      <c r="EK134" s="677">
        <v>0</v>
      </c>
      <c r="EL134" s="676">
        <v>64.77</v>
      </c>
      <c r="EM134" s="675">
        <v>1.3740929442643199</v>
      </c>
      <c r="EN134" s="674" t="e">
        <v>#VALUE!</v>
      </c>
      <c r="EO134" s="673"/>
    </row>
    <row r="135" spans="1:145" ht="15" customHeight="1" thickTop="1" thickBot="1" x14ac:dyDescent="0.3">
      <c r="A135" s="749">
        <v>45653</v>
      </c>
      <c r="B135" s="741"/>
      <c r="C135" s="672"/>
      <c r="D135" s="744">
        <v>39550</v>
      </c>
      <c r="E135" s="743">
        <v>0</v>
      </c>
      <c r="F135" s="743"/>
      <c r="G135" s="742">
        <v>0</v>
      </c>
      <c r="H135" s="741"/>
      <c r="I135" s="740">
        <v>0</v>
      </c>
      <c r="J135" s="740">
        <v>0</v>
      </c>
      <c r="K135" s="739">
        <v>0</v>
      </c>
      <c r="L135" s="738" t="e">
        <v>#REF!</v>
      </c>
      <c r="M135" s="738">
        <v>0</v>
      </c>
      <c r="N135" s="739">
        <v>0</v>
      </c>
      <c r="O135" s="739">
        <v>0</v>
      </c>
      <c r="P135" s="737">
        <v>56</v>
      </c>
      <c r="Q135" s="737">
        <v>56</v>
      </c>
      <c r="R135" s="736">
        <v>0</v>
      </c>
      <c r="S135" s="1154">
        <v>611</v>
      </c>
      <c r="T135" s="735">
        <v>0</v>
      </c>
      <c r="U135" s="736">
        <v>0</v>
      </c>
      <c r="V135" s="734"/>
      <c r="W135" s="739">
        <v>52</v>
      </c>
      <c r="X135" s="743">
        <v>52</v>
      </c>
      <c r="Y135" s="739">
        <v>0</v>
      </c>
      <c r="Z135" s="733">
        <v>130</v>
      </c>
      <c r="AA135" s="732">
        <v>0</v>
      </c>
      <c r="AB135" s="731">
        <v>0</v>
      </c>
      <c r="AC135" s="730">
        <v>52</v>
      </c>
      <c r="AD135" s="730">
        <v>45</v>
      </c>
      <c r="AE135" s="739">
        <v>7</v>
      </c>
      <c r="AF135" s="733">
        <v>59</v>
      </c>
      <c r="AG135" s="739">
        <v>0</v>
      </c>
      <c r="AH135" s="731">
        <v>0</v>
      </c>
      <c r="AI135" s="731">
        <v>5</v>
      </c>
      <c r="AJ135" s="731">
        <v>2.5</v>
      </c>
      <c r="AK135" s="729">
        <v>2.5</v>
      </c>
      <c r="AL135" s="731">
        <v>28</v>
      </c>
      <c r="AM135" s="731"/>
      <c r="AN135" s="731"/>
      <c r="AO135" s="731">
        <v>0</v>
      </c>
      <c r="AP135" s="731"/>
      <c r="AQ135" s="728">
        <v>3.7083333333333335</v>
      </c>
      <c r="AR135" s="727">
        <v>182</v>
      </c>
      <c r="AS135" s="726">
        <v>4.75</v>
      </c>
      <c r="AT135" s="725">
        <v>238</v>
      </c>
      <c r="AU135" s="724">
        <v>420</v>
      </c>
      <c r="AV135" s="723">
        <v>-123</v>
      </c>
      <c r="AW135" s="722"/>
      <c r="AX135" s="722"/>
      <c r="AY135" s="721">
        <v>1475</v>
      </c>
      <c r="AZ135" s="720">
        <v>0</v>
      </c>
      <c r="BA135" s="662">
        <v>199</v>
      </c>
      <c r="BB135" s="662">
        <v>190</v>
      </c>
      <c r="BC135" s="719"/>
      <c r="BD135" s="718">
        <v>65808</v>
      </c>
      <c r="BE135" s="717">
        <v>42</v>
      </c>
      <c r="BF135" s="717"/>
      <c r="BG135" s="716">
        <v>0.96</v>
      </c>
      <c r="BH135" s="715">
        <v>1.6799999999999997</v>
      </c>
      <c r="BI135" s="715">
        <v>40.32</v>
      </c>
      <c r="BJ135" s="714"/>
      <c r="BK135" s="713">
        <v>90</v>
      </c>
      <c r="BL135" s="713">
        <v>0</v>
      </c>
      <c r="BM135" s="712"/>
      <c r="BN135" s="711">
        <v>0</v>
      </c>
      <c r="BO135" s="710">
        <v>0.8</v>
      </c>
      <c r="BP135" s="709">
        <v>0</v>
      </c>
      <c r="BQ135" s="709">
        <v>0</v>
      </c>
      <c r="BR135" s="708"/>
      <c r="BS135" s="712">
        <v>0</v>
      </c>
      <c r="BT135" s="712">
        <v>0</v>
      </c>
      <c r="BU135" s="666"/>
      <c r="BV135" s="707"/>
      <c r="BW135" s="726">
        <v>0</v>
      </c>
      <c r="BX135" s="726"/>
      <c r="BY135" s="726"/>
      <c r="BZ135" s="726"/>
      <c r="CA135" s="665">
        <v>0</v>
      </c>
      <c r="CB135" s="665">
        <v>0</v>
      </c>
      <c r="CC135" s="706">
        <v>0.43</v>
      </c>
      <c r="CD135" s="705">
        <v>0</v>
      </c>
      <c r="CE135" s="710">
        <v>0</v>
      </c>
      <c r="CF135" s="704">
        <v>0</v>
      </c>
      <c r="CG135" s="1749"/>
      <c r="CH135" s="704"/>
      <c r="CI135" s="704"/>
      <c r="CJ135" s="704">
        <v>0</v>
      </c>
      <c r="CK135" s="666">
        <v>0</v>
      </c>
      <c r="CL135" s="664">
        <v>10</v>
      </c>
      <c r="CM135" s="1125">
        <v>2.2999999999999998</v>
      </c>
      <c r="CN135" s="703">
        <v>0</v>
      </c>
      <c r="CO135" s="703"/>
      <c r="CP135" s="703">
        <v>8559.4</v>
      </c>
      <c r="CQ135" s="703"/>
      <c r="CR135" s="703"/>
      <c r="CS135" s="703"/>
      <c r="CT135" s="703"/>
      <c r="CU135" s="950">
        <v>0</v>
      </c>
      <c r="CV135" s="702">
        <v>1</v>
      </c>
      <c r="CW135" s="701">
        <v>0</v>
      </c>
      <c r="CX135" s="700">
        <v>0</v>
      </c>
      <c r="CY135" s="699"/>
      <c r="CZ135" s="698">
        <v>0</v>
      </c>
      <c r="DA135" s="698">
        <v>85</v>
      </c>
      <c r="DB135" s="698">
        <v>30</v>
      </c>
      <c r="DC135" s="697">
        <v>2.2999999999999998</v>
      </c>
      <c r="DD135" s="1828"/>
      <c r="DE135" s="1828"/>
      <c r="DF135" s="1828"/>
      <c r="DG135" s="696">
        <v>0.43</v>
      </c>
      <c r="DH135" s="695">
        <v>2.2999999999999998</v>
      </c>
      <c r="DI135" s="702">
        <v>0.56999999999999995</v>
      </c>
      <c r="DJ135" s="694"/>
      <c r="DK135" s="694">
        <v>0.56373000000000006</v>
      </c>
      <c r="DL135" s="694">
        <v>1.3109999999999997</v>
      </c>
      <c r="DM135" s="693"/>
      <c r="DN135" s="692">
        <v>78</v>
      </c>
      <c r="DO135" s="692">
        <v>92</v>
      </c>
      <c r="DP135" s="1448">
        <v>130</v>
      </c>
      <c r="DQ135" s="691"/>
      <c r="DR135" s="691"/>
      <c r="DS135" s="690">
        <v>0</v>
      </c>
      <c r="DT135" s="690">
        <v>0</v>
      </c>
      <c r="DU135" s="689">
        <v>0</v>
      </c>
      <c r="DV135" s="688"/>
      <c r="DW135" s="688"/>
      <c r="DX135" s="687">
        <v>3</v>
      </c>
      <c r="DY135" s="686"/>
      <c r="DZ135" s="685">
        <v>4</v>
      </c>
      <c r="EA135" s="684">
        <v>3</v>
      </c>
      <c r="EB135" s="683">
        <v>140.45258322000001</v>
      </c>
      <c r="EC135" s="683">
        <v>0</v>
      </c>
      <c r="ED135" s="683">
        <v>0</v>
      </c>
      <c r="EE135" s="682">
        <v>0</v>
      </c>
      <c r="EF135" s="471">
        <v>2.2437299999999998</v>
      </c>
      <c r="EG135" s="472">
        <v>0</v>
      </c>
      <c r="EH135" s="473">
        <v>0.25594629851105477</v>
      </c>
      <c r="EI135" s="678"/>
      <c r="EJ135" s="166">
        <v>67</v>
      </c>
      <c r="EK135" s="677">
        <v>190</v>
      </c>
      <c r="EL135" s="676">
        <v>41.631</v>
      </c>
      <c r="EM135" s="675">
        <v>1.6093776272489251</v>
      </c>
      <c r="EN135" s="674" t="e">
        <v>#VALUE!</v>
      </c>
      <c r="EO135" s="673"/>
    </row>
    <row r="136" spans="1:145" ht="15" customHeight="1" thickTop="1" thickBot="1" x14ac:dyDescent="0.3">
      <c r="A136" s="749">
        <v>45654</v>
      </c>
      <c r="B136" s="741"/>
      <c r="C136" s="672"/>
      <c r="D136" s="744">
        <v>39550</v>
      </c>
      <c r="E136" s="743">
        <v>0</v>
      </c>
      <c r="F136" s="743"/>
      <c r="G136" s="742">
        <v>0</v>
      </c>
      <c r="H136" s="741"/>
      <c r="I136" s="740">
        <v>0</v>
      </c>
      <c r="J136" s="740">
        <v>0</v>
      </c>
      <c r="K136" s="739">
        <v>0</v>
      </c>
      <c r="L136" s="738" t="e">
        <v>#REF!</v>
      </c>
      <c r="M136" s="738">
        <v>0</v>
      </c>
      <c r="N136" s="739">
        <v>0</v>
      </c>
      <c r="O136" s="739">
        <v>0</v>
      </c>
      <c r="P136" s="737">
        <v>0</v>
      </c>
      <c r="Q136" s="737">
        <v>0</v>
      </c>
      <c r="R136" s="736">
        <v>0</v>
      </c>
      <c r="S136" s="1154">
        <v>611</v>
      </c>
      <c r="T136" s="735">
        <v>0</v>
      </c>
      <c r="U136" s="736">
        <v>0</v>
      </c>
      <c r="V136" s="734"/>
      <c r="W136" s="739">
        <v>0</v>
      </c>
      <c r="X136" s="743">
        <v>0</v>
      </c>
      <c r="Y136" s="739" t="s">
        <v>107</v>
      </c>
      <c r="Z136" s="733">
        <v>130</v>
      </c>
      <c r="AA136" s="732">
        <v>0</v>
      </c>
      <c r="AB136" s="731">
        <v>0</v>
      </c>
      <c r="AC136" s="730">
        <v>0</v>
      </c>
      <c r="AD136" s="730">
        <v>0</v>
      </c>
      <c r="AE136" s="739" t="s">
        <v>107</v>
      </c>
      <c r="AF136" s="733">
        <v>59</v>
      </c>
      <c r="AG136" s="739">
        <v>0</v>
      </c>
      <c r="AH136" s="731">
        <v>0</v>
      </c>
      <c r="AI136" s="731">
        <v>0</v>
      </c>
      <c r="AJ136" s="731">
        <v>0</v>
      </c>
      <c r="AK136" s="729" t="s">
        <v>107</v>
      </c>
      <c r="AL136" s="731">
        <v>28</v>
      </c>
      <c r="AM136" s="731"/>
      <c r="AN136" s="731"/>
      <c r="AO136" s="731">
        <v>0</v>
      </c>
      <c r="AP136" s="731"/>
      <c r="AQ136" s="728">
        <v>4.5</v>
      </c>
      <c r="AR136" s="727">
        <v>0</v>
      </c>
      <c r="AS136" s="726">
        <v>4</v>
      </c>
      <c r="AT136" s="725">
        <v>0</v>
      </c>
      <c r="AU136" s="724">
        <v>0</v>
      </c>
      <c r="AV136" s="723">
        <v>-420</v>
      </c>
      <c r="AW136" s="722"/>
      <c r="AX136" s="722"/>
      <c r="AY136" s="721">
        <v>0</v>
      </c>
      <c r="AZ136" s="720">
        <v>0</v>
      </c>
      <c r="BA136" s="662">
        <v>0</v>
      </c>
      <c r="BB136" s="662">
        <v>21</v>
      </c>
      <c r="BC136" s="719"/>
      <c r="BD136" s="718">
        <v>65812</v>
      </c>
      <c r="BE136" s="717">
        <v>4</v>
      </c>
      <c r="BF136" s="717"/>
      <c r="BG136" s="716">
        <v>0.96</v>
      </c>
      <c r="BH136" s="715">
        <v>0.16000000000000014</v>
      </c>
      <c r="BI136" s="715">
        <v>3.84</v>
      </c>
      <c r="BJ136" s="714"/>
      <c r="BK136" s="713">
        <v>78</v>
      </c>
      <c r="BL136" s="713">
        <v>0</v>
      </c>
      <c r="BM136" s="712"/>
      <c r="BN136" s="711">
        <v>0</v>
      </c>
      <c r="BO136" s="710">
        <v>0.8</v>
      </c>
      <c r="BP136" s="709">
        <v>0</v>
      </c>
      <c r="BQ136" s="709">
        <v>0</v>
      </c>
      <c r="BR136" s="708"/>
      <c r="BS136" s="712">
        <v>0</v>
      </c>
      <c r="BT136" s="712">
        <v>0</v>
      </c>
      <c r="BU136" s="666"/>
      <c r="BV136" s="707"/>
      <c r="BW136" s="726">
        <v>0</v>
      </c>
      <c r="BX136" s="726"/>
      <c r="BY136" s="726"/>
      <c r="BZ136" s="726"/>
      <c r="CA136" s="665">
        <v>0</v>
      </c>
      <c r="CB136" s="665">
        <v>0</v>
      </c>
      <c r="CC136" s="706">
        <v>0.43</v>
      </c>
      <c r="CD136" s="705">
        <v>0</v>
      </c>
      <c r="CE136" s="710">
        <v>0</v>
      </c>
      <c r="CF136" s="704">
        <v>0</v>
      </c>
      <c r="CG136" s="1749"/>
      <c r="CH136" s="704"/>
      <c r="CI136" s="704"/>
      <c r="CJ136" s="704">
        <v>0</v>
      </c>
      <c r="CK136" s="666">
        <v>0</v>
      </c>
      <c r="CL136" s="664">
        <v>0</v>
      </c>
      <c r="CM136" s="1125">
        <v>78.7</v>
      </c>
      <c r="CN136" s="703" t="s">
        <v>190</v>
      </c>
      <c r="CO136" s="703"/>
      <c r="CP136" s="703">
        <v>8564.1</v>
      </c>
      <c r="CQ136" s="703">
        <v>4.7000000000007276</v>
      </c>
      <c r="CR136" s="703"/>
      <c r="CS136" s="1118">
        <v>8.2340425531902159</v>
      </c>
      <c r="CT136" s="1118"/>
      <c r="CU136" s="950">
        <v>38.700000000000003</v>
      </c>
      <c r="CV136" s="702">
        <v>1</v>
      </c>
      <c r="CW136" s="701">
        <v>0</v>
      </c>
      <c r="CX136" s="700">
        <v>38.700000000000003</v>
      </c>
      <c r="CY136" s="699"/>
      <c r="CZ136" s="698">
        <v>0</v>
      </c>
      <c r="DA136" s="698">
        <v>75</v>
      </c>
      <c r="DB136" s="698">
        <v>0</v>
      </c>
      <c r="DC136" s="697">
        <v>40</v>
      </c>
      <c r="DD136" s="1828"/>
      <c r="DE136" s="1828"/>
      <c r="DF136" s="1828"/>
      <c r="DG136" s="696">
        <v>0.43</v>
      </c>
      <c r="DH136" s="695">
        <v>40</v>
      </c>
      <c r="DI136" s="702">
        <v>0.56999999999999995</v>
      </c>
      <c r="DJ136" s="694"/>
      <c r="DK136" s="694">
        <v>9.804000000000002</v>
      </c>
      <c r="DL136" s="694">
        <v>22.799999999999997</v>
      </c>
      <c r="DM136" s="693"/>
      <c r="DN136" s="692">
        <v>70</v>
      </c>
      <c r="DO136" s="692">
        <v>72</v>
      </c>
      <c r="DP136" s="1448">
        <v>165</v>
      </c>
      <c r="DQ136" s="691"/>
      <c r="DR136" s="691"/>
      <c r="DS136" s="690">
        <v>0</v>
      </c>
      <c r="DT136" s="690">
        <v>0</v>
      </c>
      <c r="DU136" s="689">
        <v>0</v>
      </c>
      <c r="DV136" s="688"/>
      <c r="DW136" s="688"/>
      <c r="DX136" s="687">
        <v>3</v>
      </c>
      <c r="DY136" s="686"/>
      <c r="DZ136" s="685">
        <v>4</v>
      </c>
      <c r="EA136" s="684">
        <v>3</v>
      </c>
      <c r="EB136" s="683">
        <v>140.45258322000001</v>
      </c>
      <c r="EC136" s="683">
        <v>0</v>
      </c>
      <c r="ED136" s="683">
        <v>0</v>
      </c>
      <c r="EE136" s="682">
        <v>0</v>
      </c>
      <c r="EF136" s="471">
        <v>9.9640000000000022</v>
      </c>
      <c r="EG136" s="472">
        <v>0</v>
      </c>
      <c r="EH136" s="473">
        <v>0.24525260143868585</v>
      </c>
      <c r="EI136" s="678"/>
      <c r="EJ136" s="166">
        <v>-399</v>
      </c>
      <c r="EK136" s="677">
        <v>21</v>
      </c>
      <c r="EL136" s="676">
        <v>65.34</v>
      </c>
      <c r="EM136" s="675">
        <v>-6.1065197428833793</v>
      </c>
      <c r="EN136" s="674" t="e">
        <v>#VALUE!</v>
      </c>
      <c r="EO136" s="673"/>
    </row>
    <row r="137" spans="1:145" ht="15" customHeight="1" thickTop="1" thickBot="1" x14ac:dyDescent="0.3">
      <c r="A137" s="749">
        <v>45655</v>
      </c>
      <c r="B137" s="741"/>
      <c r="C137" s="672"/>
      <c r="D137" s="744">
        <v>39550</v>
      </c>
      <c r="E137" s="743">
        <v>0</v>
      </c>
      <c r="F137" s="743"/>
      <c r="G137" s="742">
        <v>0</v>
      </c>
      <c r="H137" s="741"/>
      <c r="I137" s="740">
        <v>0</v>
      </c>
      <c r="J137" s="740">
        <v>0</v>
      </c>
      <c r="K137" s="739">
        <v>0</v>
      </c>
      <c r="L137" s="738" t="e">
        <v>#REF!</v>
      </c>
      <c r="M137" s="738">
        <v>0</v>
      </c>
      <c r="N137" s="739">
        <v>0</v>
      </c>
      <c r="O137" s="739">
        <v>0</v>
      </c>
      <c r="P137" s="737">
        <v>0</v>
      </c>
      <c r="Q137" s="737">
        <v>0</v>
      </c>
      <c r="R137" s="736">
        <v>0</v>
      </c>
      <c r="S137" s="1154">
        <v>611</v>
      </c>
      <c r="T137" s="735">
        <v>0</v>
      </c>
      <c r="U137" s="736">
        <v>0</v>
      </c>
      <c r="V137" s="734"/>
      <c r="W137" s="739">
        <v>0</v>
      </c>
      <c r="X137" s="743">
        <v>0</v>
      </c>
      <c r="Y137" s="739" t="s">
        <v>107</v>
      </c>
      <c r="Z137" s="733">
        <v>130</v>
      </c>
      <c r="AA137" s="732">
        <v>0</v>
      </c>
      <c r="AB137" s="731">
        <v>0</v>
      </c>
      <c r="AC137" s="730">
        <v>0</v>
      </c>
      <c r="AD137" s="730">
        <v>0</v>
      </c>
      <c r="AE137" s="739" t="s">
        <v>107</v>
      </c>
      <c r="AF137" s="733">
        <v>59</v>
      </c>
      <c r="AG137" s="739">
        <v>0</v>
      </c>
      <c r="AH137" s="731">
        <v>0</v>
      </c>
      <c r="AI137" s="731">
        <v>0</v>
      </c>
      <c r="AJ137" s="731">
        <v>0</v>
      </c>
      <c r="AK137" s="729" t="s">
        <v>107</v>
      </c>
      <c r="AL137" s="731">
        <v>28</v>
      </c>
      <c r="AM137" s="731"/>
      <c r="AN137" s="731"/>
      <c r="AO137" s="731">
        <v>0</v>
      </c>
      <c r="AP137" s="731"/>
      <c r="AQ137" s="728">
        <v>3.5833333333333335</v>
      </c>
      <c r="AR137" s="727">
        <v>177</v>
      </c>
      <c r="AS137" s="726">
        <v>3.4166666666666665</v>
      </c>
      <c r="AT137" s="725">
        <v>165</v>
      </c>
      <c r="AU137" s="724">
        <v>342</v>
      </c>
      <c r="AV137" s="723">
        <v>342</v>
      </c>
      <c r="AW137" s="722"/>
      <c r="AX137" s="722"/>
      <c r="AY137" s="721">
        <v>0</v>
      </c>
      <c r="AZ137" s="720">
        <v>0</v>
      </c>
      <c r="BA137" s="662">
        <v>0</v>
      </c>
      <c r="BB137" s="662">
        <v>0</v>
      </c>
      <c r="BC137" s="719"/>
      <c r="BD137" s="718">
        <v>65881</v>
      </c>
      <c r="BE137" s="717">
        <v>69</v>
      </c>
      <c r="BF137" s="717"/>
      <c r="BG137" s="716">
        <v>0.96</v>
      </c>
      <c r="BH137" s="715">
        <v>2.7600000000000051</v>
      </c>
      <c r="BI137" s="715">
        <v>66.239999999999995</v>
      </c>
      <c r="BJ137" s="714"/>
      <c r="BK137" s="713">
        <v>0</v>
      </c>
      <c r="BL137" s="713">
        <v>0</v>
      </c>
      <c r="BM137" s="712"/>
      <c r="BN137" s="711">
        <v>0</v>
      </c>
      <c r="BO137" s="710">
        <v>0.8</v>
      </c>
      <c r="BP137" s="709">
        <v>0</v>
      </c>
      <c r="BQ137" s="709">
        <v>0</v>
      </c>
      <c r="BR137" s="708"/>
      <c r="BS137" s="712">
        <v>0</v>
      </c>
      <c r="BT137" s="712">
        <v>0</v>
      </c>
      <c r="BU137" s="666"/>
      <c r="BV137" s="707"/>
      <c r="BW137" s="726">
        <v>0</v>
      </c>
      <c r="BX137" s="726"/>
      <c r="BY137" s="726"/>
      <c r="BZ137" s="726"/>
      <c r="CA137" s="665">
        <v>0</v>
      </c>
      <c r="CB137" s="665">
        <v>0</v>
      </c>
      <c r="CC137" s="706">
        <v>0.43</v>
      </c>
      <c r="CD137" s="705">
        <v>0</v>
      </c>
      <c r="CE137" s="710">
        <v>0</v>
      </c>
      <c r="CF137" s="704">
        <v>0</v>
      </c>
      <c r="CG137" s="1749"/>
      <c r="CH137" s="704"/>
      <c r="CI137" s="704"/>
      <c r="CJ137" s="704">
        <v>0</v>
      </c>
      <c r="CK137" s="666">
        <v>0</v>
      </c>
      <c r="CL137" s="664">
        <v>0</v>
      </c>
      <c r="CM137" s="1125">
        <v>22.3</v>
      </c>
      <c r="CN137" s="703">
        <v>2</v>
      </c>
      <c r="CO137" s="703"/>
      <c r="CP137" s="703">
        <v>8564.1</v>
      </c>
      <c r="CQ137" s="703"/>
      <c r="CR137" s="703"/>
      <c r="CS137" s="703"/>
      <c r="CT137" s="703"/>
      <c r="CU137" s="950">
        <v>0</v>
      </c>
      <c r="CV137" s="702">
        <v>1</v>
      </c>
      <c r="CW137" s="701">
        <v>0</v>
      </c>
      <c r="CX137" s="700">
        <v>0</v>
      </c>
      <c r="CY137" s="699"/>
      <c r="CZ137" s="698">
        <v>0</v>
      </c>
      <c r="DA137" s="698">
        <v>0</v>
      </c>
      <c r="DB137" s="698">
        <v>0</v>
      </c>
      <c r="DC137" s="697">
        <v>22.3</v>
      </c>
      <c r="DD137" s="1828"/>
      <c r="DE137" s="1828"/>
      <c r="DF137" s="1828"/>
      <c r="DG137" s="696">
        <v>0.43</v>
      </c>
      <c r="DH137" s="695">
        <v>22.3</v>
      </c>
      <c r="DI137" s="702">
        <v>0.56999999999999995</v>
      </c>
      <c r="DJ137" s="694"/>
      <c r="DK137" s="694">
        <v>5.4657300000000015</v>
      </c>
      <c r="DL137" s="694">
        <v>12.710999999999999</v>
      </c>
      <c r="DM137" s="693"/>
      <c r="DN137" s="692">
        <v>0</v>
      </c>
      <c r="DO137" s="692">
        <v>0</v>
      </c>
      <c r="DP137" s="1448">
        <v>0</v>
      </c>
      <c r="DQ137" s="691"/>
      <c r="DR137" s="691"/>
      <c r="DS137" s="690">
        <v>0</v>
      </c>
      <c r="DT137" s="690">
        <v>0</v>
      </c>
      <c r="DU137" s="689">
        <v>0</v>
      </c>
      <c r="DV137" s="688"/>
      <c r="DW137" s="688"/>
      <c r="DX137" s="687">
        <v>0</v>
      </c>
      <c r="DY137" s="686"/>
      <c r="DZ137" s="685">
        <v>6</v>
      </c>
      <c r="EA137" s="684">
        <v>6</v>
      </c>
      <c r="EB137" s="683">
        <v>214.80983316000001</v>
      </c>
      <c r="EC137" s="683">
        <v>74.357249940000003</v>
      </c>
      <c r="ED137" s="683">
        <v>0</v>
      </c>
      <c r="EE137" s="682">
        <v>74.357249940000003</v>
      </c>
      <c r="EF137" s="471">
        <v>8.2257300000000058</v>
      </c>
      <c r="EG137" s="472">
        <v>9.0395928312745433</v>
      </c>
      <c r="EH137" s="473">
        <v>0.5384741185331291</v>
      </c>
      <c r="EI137" s="678"/>
      <c r="EJ137" s="166">
        <v>342</v>
      </c>
      <c r="EK137" s="677">
        <v>0</v>
      </c>
      <c r="EL137" s="676">
        <v>78.950999999999993</v>
      </c>
      <c r="EM137" s="675">
        <v>4.3318007371660912</v>
      </c>
      <c r="EN137" s="674" t="e">
        <v>#VALUE!</v>
      </c>
      <c r="EO137" s="673"/>
    </row>
    <row r="138" spans="1:145" ht="15" customHeight="1" thickTop="1" thickBot="1" x14ac:dyDescent="0.3">
      <c r="A138" s="749">
        <v>45656</v>
      </c>
      <c r="B138" s="741"/>
      <c r="C138" s="672"/>
      <c r="D138" s="744">
        <v>39550</v>
      </c>
      <c r="E138" s="743">
        <v>0</v>
      </c>
      <c r="F138" s="743"/>
      <c r="G138" s="742">
        <v>0</v>
      </c>
      <c r="H138" s="741"/>
      <c r="I138" s="740">
        <v>0</v>
      </c>
      <c r="J138" s="740">
        <v>0</v>
      </c>
      <c r="K138" s="739">
        <v>0</v>
      </c>
      <c r="L138" s="738" t="e">
        <v>#REF!</v>
      </c>
      <c r="M138" s="738">
        <v>0</v>
      </c>
      <c r="N138" s="739">
        <v>0</v>
      </c>
      <c r="O138" s="739">
        <v>0</v>
      </c>
      <c r="P138" s="737">
        <v>0</v>
      </c>
      <c r="Q138" s="737">
        <v>0</v>
      </c>
      <c r="R138" s="736">
        <v>0</v>
      </c>
      <c r="S138" s="1154">
        <v>611</v>
      </c>
      <c r="T138" s="735">
        <v>0</v>
      </c>
      <c r="U138" s="736">
        <v>0</v>
      </c>
      <c r="V138" s="734"/>
      <c r="W138" s="739">
        <v>0</v>
      </c>
      <c r="X138" s="743">
        <v>0</v>
      </c>
      <c r="Y138" s="739" t="s">
        <v>107</v>
      </c>
      <c r="Z138" s="733">
        <v>130</v>
      </c>
      <c r="AA138" s="732">
        <v>0</v>
      </c>
      <c r="AB138" s="731">
        <v>0</v>
      </c>
      <c r="AC138" s="730">
        <v>0</v>
      </c>
      <c r="AD138" s="730">
        <v>0</v>
      </c>
      <c r="AE138" s="739" t="s">
        <v>107</v>
      </c>
      <c r="AF138" s="733">
        <v>59</v>
      </c>
      <c r="AG138" s="739">
        <v>0</v>
      </c>
      <c r="AH138" s="731">
        <v>0</v>
      </c>
      <c r="AI138" s="731">
        <v>0</v>
      </c>
      <c r="AJ138" s="731">
        <v>0</v>
      </c>
      <c r="AK138" s="729" t="s">
        <v>107</v>
      </c>
      <c r="AL138" s="731">
        <v>28</v>
      </c>
      <c r="AM138" s="731"/>
      <c r="AN138" s="731"/>
      <c r="AO138" s="731">
        <v>0</v>
      </c>
      <c r="AP138" s="731"/>
      <c r="AQ138" s="728">
        <v>3.7083333333333335</v>
      </c>
      <c r="AR138" s="727">
        <v>0</v>
      </c>
      <c r="AS138" s="726">
        <v>3.5</v>
      </c>
      <c r="AT138" s="725">
        <v>169</v>
      </c>
      <c r="AU138" s="724">
        <v>169</v>
      </c>
      <c r="AV138" s="723">
        <v>-173</v>
      </c>
      <c r="AW138" s="722"/>
      <c r="AX138" s="722"/>
      <c r="AY138" s="721">
        <v>0</v>
      </c>
      <c r="AZ138" s="720">
        <v>0</v>
      </c>
      <c r="BA138" s="662">
        <v>0</v>
      </c>
      <c r="BB138" s="662">
        <v>8.1999999999999993</v>
      </c>
      <c r="BC138" s="719"/>
      <c r="BD138" s="718">
        <v>65931</v>
      </c>
      <c r="BE138" s="717">
        <v>50</v>
      </c>
      <c r="BF138" s="717"/>
      <c r="BG138" s="716">
        <v>0.96</v>
      </c>
      <c r="BH138" s="715">
        <v>2</v>
      </c>
      <c r="BI138" s="715">
        <v>48</v>
      </c>
      <c r="BJ138" s="714"/>
      <c r="BK138" s="713">
        <v>80</v>
      </c>
      <c r="BL138" s="713">
        <v>5</v>
      </c>
      <c r="BM138" s="712"/>
      <c r="BN138" s="711">
        <v>0</v>
      </c>
      <c r="BO138" s="710">
        <v>0.8</v>
      </c>
      <c r="BP138" s="709">
        <v>0</v>
      </c>
      <c r="BQ138" s="709">
        <v>0</v>
      </c>
      <c r="BR138" s="708"/>
      <c r="BS138" s="712">
        <v>0</v>
      </c>
      <c r="BT138" s="712">
        <v>0</v>
      </c>
      <c r="BU138" s="666"/>
      <c r="BV138" s="707"/>
      <c r="BW138" s="726">
        <v>0</v>
      </c>
      <c r="BX138" s="726"/>
      <c r="BY138" s="726"/>
      <c r="BZ138" s="726"/>
      <c r="CA138" s="665">
        <v>0</v>
      </c>
      <c r="CB138" s="665">
        <v>0</v>
      </c>
      <c r="CC138" s="706">
        <v>0.43</v>
      </c>
      <c r="CD138" s="705">
        <v>0</v>
      </c>
      <c r="CE138" s="710">
        <v>0</v>
      </c>
      <c r="CF138" s="704">
        <v>0</v>
      </c>
      <c r="CG138" s="1749"/>
      <c r="CH138" s="704"/>
      <c r="CI138" s="704"/>
      <c r="CJ138" s="704">
        <v>0</v>
      </c>
      <c r="CK138" s="666">
        <v>0</v>
      </c>
      <c r="CL138" s="664">
        <v>0</v>
      </c>
      <c r="CM138" s="1125">
        <v>0</v>
      </c>
      <c r="CN138" s="703">
        <v>0</v>
      </c>
      <c r="CO138" s="703"/>
      <c r="CP138" s="703">
        <v>8564.1</v>
      </c>
      <c r="CQ138" s="703"/>
      <c r="CR138" s="703"/>
      <c r="CS138" s="703"/>
      <c r="CT138" s="703"/>
      <c r="CU138" s="950">
        <v>0</v>
      </c>
      <c r="CV138" s="702">
        <v>1</v>
      </c>
      <c r="CW138" s="701">
        <v>0</v>
      </c>
      <c r="CX138" s="700">
        <v>0</v>
      </c>
      <c r="CY138" s="699"/>
      <c r="CZ138" s="698">
        <v>74</v>
      </c>
      <c r="DA138" s="698">
        <v>62</v>
      </c>
      <c r="DB138" s="698">
        <v>0</v>
      </c>
      <c r="DC138" s="697">
        <v>0</v>
      </c>
      <c r="DD138" s="1828"/>
      <c r="DE138" s="1828"/>
      <c r="DF138" s="1828"/>
      <c r="DG138" s="696">
        <v>0.43</v>
      </c>
      <c r="DH138" s="695">
        <v>0</v>
      </c>
      <c r="DI138" s="702">
        <v>0.56999999999999995</v>
      </c>
      <c r="DJ138" s="694"/>
      <c r="DK138" s="694">
        <v>0</v>
      </c>
      <c r="DL138" s="694">
        <v>0</v>
      </c>
      <c r="DM138" s="693"/>
      <c r="DN138" s="692">
        <v>80</v>
      </c>
      <c r="DO138" s="692">
        <v>55</v>
      </c>
      <c r="DP138" s="1448">
        <v>160</v>
      </c>
      <c r="DQ138" s="691"/>
      <c r="DR138" s="691"/>
      <c r="DS138" s="690">
        <v>0</v>
      </c>
      <c r="DT138" s="690">
        <v>0</v>
      </c>
      <c r="DU138" s="689">
        <v>0</v>
      </c>
      <c r="DV138" s="688"/>
      <c r="DW138" s="688"/>
      <c r="DX138" s="687">
        <v>2</v>
      </c>
      <c r="DY138" s="686"/>
      <c r="DZ138" s="685">
        <v>6</v>
      </c>
      <c r="EA138" s="684">
        <v>5.75</v>
      </c>
      <c r="EB138" s="683">
        <v>214.121340105</v>
      </c>
      <c r="EC138" s="683">
        <v>-1</v>
      </c>
      <c r="ED138" s="683">
        <v>0</v>
      </c>
      <c r="EE138" s="682">
        <v>-1</v>
      </c>
      <c r="EF138" s="471">
        <v>2</v>
      </c>
      <c r="EG138" s="472">
        <v>-0.5</v>
      </c>
      <c r="EH138" s="473">
        <v>0.53012314201722222</v>
      </c>
      <c r="EI138" s="678"/>
      <c r="EJ138" s="166">
        <v>-164.8</v>
      </c>
      <c r="EK138" s="677">
        <v>8.1999999999999993</v>
      </c>
      <c r="EL138" s="676">
        <v>48</v>
      </c>
      <c r="EM138" s="675">
        <v>-3.4333333333333336</v>
      </c>
      <c r="EN138" s="674" t="e">
        <v>#VALUE!</v>
      </c>
      <c r="EO138" s="673"/>
    </row>
    <row r="139" spans="1:145" ht="15" customHeight="1" thickTop="1" thickBot="1" x14ac:dyDescent="0.3">
      <c r="A139" s="941">
        <v>45657</v>
      </c>
      <c r="B139" s="741"/>
      <c r="C139" s="672"/>
      <c r="D139" s="744">
        <v>39550</v>
      </c>
      <c r="E139" s="743">
        <v>0</v>
      </c>
      <c r="F139" s="743"/>
      <c r="G139" s="742">
        <v>0</v>
      </c>
      <c r="H139" s="741"/>
      <c r="I139" s="740">
        <v>0</v>
      </c>
      <c r="J139" s="740">
        <v>0</v>
      </c>
      <c r="K139" s="739">
        <v>0</v>
      </c>
      <c r="L139" s="738" t="e">
        <v>#REF!</v>
      </c>
      <c r="M139" s="738">
        <v>0</v>
      </c>
      <c r="N139" s="739">
        <v>0</v>
      </c>
      <c r="O139" s="739">
        <v>0</v>
      </c>
      <c r="P139" s="737">
        <v>48</v>
      </c>
      <c r="Q139" s="737">
        <v>48</v>
      </c>
      <c r="R139" s="736">
        <v>0</v>
      </c>
      <c r="S139" s="1154">
        <v>612</v>
      </c>
      <c r="T139" s="735">
        <v>0</v>
      </c>
      <c r="U139" s="736">
        <v>0</v>
      </c>
      <c r="V139" s="734"/>
      <c r="W139" s="739">
        <v>45</v>
      </c>
      <c r="X139" s="743">
        <v>45</v>
      </c>
      <c r="Y139" s="739">
        <v>0</v>
      </c>
      <c r="Z139" s="733">
        <v>131</v>
      </c>
      <c r="AA139" s="732">
        <v>0</v>
      </c>
      <c r="AB139" s="731">
        <v>0</v>
      </c>
      <c r="AC139" s="730">
        <v>48</v>
      </c>
      <c r="AD139" s="730">
        <v>45</v>
      </c>
      <c r="AE139" s="739">
        <v>3</v>
      </c>
      <c r="AF139" s="733">
        <v>60</v>
      </c>
      <c r="AG139" s="739">
        <v>0</v>
      </c>
      <c r="AH139" s="731">
        <v>0</v>
      </c>
      <c r="AI139" s="731">
        <v>0</v>
      </c>
      <c r="AJ139" s="731">
        <v>0</v>
      </c>
      <c r="AK139" s="729" t="s">
        <v>107</v>
      </c>
      <c r="AL139" s="731">
        <v>28</v>
      </c>
      <c r="AM139" s="731"/>
      <c r="AN139" s="731"/>
      <c r="AO139" s="731">
        <v>0</v>
      </c>
      <c r="AP139" s="731"/>
      <c r="AQ139" s="728">
        <v>4.291666666666667</v>
      </c>
      <c r="AR139" s="727">
        <v>216</v>
      </c>
      <c r="AS139" s="726">
        <v>3.8333333333333335</v>
      </c>
      <c r="AT139" s="725">
        <v>157</v>
      </c>
      <c r="AU139" s="724">
        <v>373</v>
      </c>
      <c r="AV139" s="723">
        <v>204</v>
      </c>
      <c r="AW139" s="722"/>
      <c r="AX139" s="722"/>
      <c r="AY139" s="721">
        <v>0</v>
      </c>
      <c r="AZ139" s="720">
        <v>0</v>
      </c>
      <c r="BA139" s="662">
        <v>0</v>
      </c>
      <c r="BB139" s="662">
        <v>12</v>
      </c>
      <c r="BC139" s="719"/>
      <c r="BD139" s="718">
        <v>65962</v>
      </c>
      <c r="BE139" s="717">
        <v>31</v>
      </c>
      <c r="BF139" s="717"/>
      <c r="BG139" s="716">
        <v>0.96</v>
      </c>
      <c r="BH139" s="715">
        <v>1.240000000000002</v>
      </c>
      <c r="BI139" s="715">
        <v>29.759999999999998</v>
      </c>
      <c r="BJ139" s="714"/>
      <c r="BK139" s="713">
        <v>70</v>
      </c>
      <c r="BL139" s="713">
        <v>0</v>
      </c>
      <c r="BM139" s="712"/>
      <c r="BN139" s="711">
        <v>0</v>
      </c>
      <c r="BO139" s="710">
        <v>0.8</v>
      </c>
      <c r="BP139" s="709">
        <v>0</v>
      </c>
      <c r="BQ139" s="709">
        <v>0</v>
      </c>
      <c r="BR139" s="708"/>
      <c r="BS139" s="712">
        <v>0</v>
      </c>
      <c r="BT139" s="712">
        <v>0</v>
      </c>
      <c r="BU139" s="666"/>
      <c r="BV139" s="707"/>
      <c r="BW139" s="726">
        <v>0</v>
      </c>
      <c r="BX139" s="726"/>
      <c r="BY139" s="726"/>
      <c r="BZ139" s="726"/>
      <c r="CA139" s="665">
        <v>0</v>
      </c>
      <c r="CB139" s="665">
        <v>0</v>
      </c>
      <c r="CC139" s="706">
        <v>0.43</v>
      </c>
      <c r="CD139" s="705">
        <v>0</v>
      </c>
      <c r="CE139" s="710">
        <v>0</v>
      </c>
      <c r="CF139" s="704">
        <v>0</v>
      </c>
      <c r="CG139" s="1749"/>
      <c r="CH139" s="704"/>
      <c r="CI139" s="704"/>
      <c r="CJ139" s="704">
        <v>0</v>
      </c>
      <c r="CK139" s="666">
        <v>0</v>
      </c>
      <c r="CL139" s="664">
        <v>0</v>
      </c>
      <c r="CM139" s="1125">
        <v>34.1</v>
      </c>
      <c r="CN139" s="703">
        <v>2</v>
      </c>
      <c r="CO139" s="703"/>
      <c r="CP139" s="703">
        <v>8564.1</v>
      </c>
      <c r="CQ139" s="703"/>
      <c r="CR139" s="703"/>
      <c r="CS139" s="703"/>
      <c r="CT139" s="703"/>
      <c r="CU139" s="950">
        <v>0</v>
      </c>
      <c r="CV139" s="702">
        <v>1</v>
      </c>
      <c r="CW139" s="701">
        <v>0</v>
      </c>
      <c r="CX139" s="700">
        <v>0</v>
      </c>
      <c r="CY139" s="699"/>
      <c r="CZ139" s="698">
        <v>55</v>
      </c>
      <c r="DA139" s="698">
        <v>45</v>
      </c>
      <c r="DB139" s="698">
        <v>0</v>
      </c>
      <c r="DC139" s="697">
        <v>34.1</v>
      </c>
      <c r="DD139" s="1828"/>
      <c r="DE139" s="1828"/>
      <c r="DF139" s="1828"/>
      <c r="DG139" s="696">
        <v>0.43</v>
      </c>
      <c r="DH139" s="695">
        <v>34.1</v>
      </c>
      <c r="DI139" s="702">
        <v>0.56999999999999995</v>
      </c>
      <c r="DJ139" s="694"/>
      <c r="DK139" s="694">
        <v>8.3579100000000039</v>
      </c>
      <c r="DL139" s="694">
        <v>19.436999999999998</v>
      </c>
      <c r="DM139" s="693"/>
      <c r="DN139" s="692">
        <v>70</v>
      </c>
      <c r="DO139" s="692">
        <v>75</v>
      </c>
      <c r="DP139" s="1448">
        <v>0</v>
      </c>
      <c r="DQ139" s="691"/>
      <c r="DR139" s="691"/>
      <c r="DS139" s="690">
        <v>0</v>
      </c>
      <c r="DT139" s="690">
        <v>0</v>
      </c>
      <c r="DU139" s="689">
        <v>0</v>
      </c>
      <c r="DV139" s="688"/>
      <c r="DW139" s="688"/>
      <c r="DX139" s="687">
        <v>2</v>
      </c>
      <c r="DY139" s="686"/>
      <c r="DZ139" s="685">
        <v>6</v>
      </c>
      <c r="EA139" s="684">
        <v>1.5</v>
      </c>
      <c r="EB139" s="683">
        <v>202.41695817000002</v>
      </c>
      <c r="EC139" s="683">
        <v>-12</v>
      </c>
      <c r="ED139" s="683">
        <v>0</v>
      </c>
      <c r="EE139" s="682">
        <v>-12</v>
      </c>
      <c r="EF139" s="681">
        <v>9.5979100000000059</v>
      </c>
      <c r="EG139" s="680">
        <v>-1.2502721946757152</v>
      </c>
      <c r="EH139" s="679">
        <v>0.463968538179302</v>
      </c>
      <c r="EI139" s="678"/>
      <c r="EJ139" s="166">
        <v>216</v>
      </c>
      <c r="EK139" s="677">
        <v>12</v>
      </c>
      <c r="EL139" s="676">
        <v>49.196999999999996</v>
      </c>
      <c r="EM139" s="675">
        <v>4.3905116165619855</v>
      </c>
      <c r="EN139" s="674" t="e">
        <v>#VALUE!</v>
      </c>
      <c r="EO139" s="673"/>
    </row>
    <row r="140" spans="1:145" ht="15" customHeight="1" thickTop="1" thickBot="1" x14ac:dyDescent="0.3">
      <c r="A140" s="803"/>
      <c r="B140" s="741"/>
      <c r="C140" s="672"/>
      <c r="D140" s="744"/>
      <c r="E140" s="743"/>
      <c r="F140" s="743"/>
      <c r="G140" s="742"/>
      <c r="H140" s="741"/>
      <c r="I140" s="740"/>
      <c r="J140" s="740"/>
      <c r="K140" s="739"/>
      <c r="L140" s="738"/>
      <c r="M140" s="738"/>
      <c r="N140" s="739"/>
      <c r="O140" s="739"/>
      <c r="P140" s="737"/>
      <c r="Q140" s="737"/>
      <c r="R140" s="736"/>
      <c r="S140" s="1154"/>
      <c r="T140" s="735"/>
      <c r="U140" s="736"/>
      <c r="V140" s="734"/>
      <c r="W140" s="739"/>
      <c r="X140" s="743"/>
      <c r="Y140" s="739"/>
      <c r="Z140" s="733"/>
      <c r="AA140" s="732"/>
      <c r="AB140" s="731"/>
      <c r="AC140" s="730"/>
      <c r="AD140" s="730"/>
      <c r="AE140" s="739"/>
      <c r="AF140" s="733"/>
      <c r="AG140" s="739"/>
      <c r="AH140" s="731"/>
      <c r="AI140" s="731"/>
      <c r="AJ140" s="731"/>
      <c r="AK140" s="729"/>
      <c r="AL140" s="731"/>
      <c r="AM140" s="731"/>
      <c r="AN140" s="731"/>
      <c r="AO140" s="731"/>
      <c r="AP140" s="731"/>
      <c r="AQ140" s="728"/>
      <c r="AR140" s="727"/>
      <c r="AS140" s="726"/>
      <c r="AT140" s="725"/>
      <c r="AU140" s="724"/>
      <c r="AV140" s="723"/>
      <c r="AW140" s="722"/>
      <c r="AX140" s="722"/>
      <c r="AY140" s="721"/>
      <c r="AZ140" s="720"/>
      <c r="BA140" s="662"/>
      <c r="BB140" s="662"/>
      <c r="BC140" s="719"/>
      <c r="BD140" s="718"/>
      <c r="BE140" s="717">
        <v>1482</v>
      </c>
      <c r="BF140" s="717"/>
      <c r="BG140" s="716"/>
      <c r="BH140" s="717">
        <v>59.280000000000022</v>
      </c>
      <c r="BI140" s="715"/>
      <c r="BJ140" s="714"/>
      <c r="BK140" s="713"/>
      <c r="BL140" s="713"/>
      <c r="BM140" s="712"/>
      <c r="BN140" s="711"/>
      <c r="BO140" s="710"/>
      <c r="BP140" s="709"/>
      <c r="BQ140" s="709"/>
      <c r="BR140" s="708"/>
      <c r="BS140" s="712"/>
      <c r="BT140" s="712"/>
      <c r="BU140" s="666"/>
      <c r="BV140" s="707"/>
      <c r="BW140" s="726">
        <v>155.69999999999999</v>
      </c>
      <c r="BX140" s="726"/>
      <c r="BY140" s="726"/>
      <c r="BZ140" s="726"/>
      <c r="CA140" s="665"/>
      <c r="CB140" s="665"/>
      <c r="CC140" s="706">
        <v>0.43</v>
      </c>
      <c r="CD140" s="705">
        <v>0</v>
      </c>
      <c r="CE140" s="710">
        <v>0</v>
      </c>
      <c r="CF140" s="704">
        <v>0</v>
      </c>
      <c r="CG140" s="1749"/>
      <c r="CH140" s="704"/>
      <c r="CI140" s="704"/>
      <c r="CJ140" s="704"/>
      <c r="CK140" s="666"/>
      <c r="CL140" s="664"/>
      <c r="CM140" s="1125"/>
      <c r="CN140" s="703"/>
      <c r="CO140" s="703"/>
      <c r="CP140" s="703"/>
      <c r="CQ140" s="703"/>
      <c r="CR140" s="703"/>
      <c r="CS140" s="703"/>
      <c r="CT140" s="703"/>
      <c r="CU140" s="950"/>
      <c r="CV140" s="702"/>
      <c r="CW140" s="701"/>
      <c r="CX140" s="700"/>
      <c r="CY140" s="699"/>
      <c r="CZ140" s="698"/>
      <c r="DA140" s="698"/>
      <c r="DB140" s="698"/>
      <c r="DC140" s="697"/>
      <c r="DD140" s="1828"/>
      <c r="DE140" s="1828"/>
      <c r="DF140" s="1828"/>
      <c r="DG140" s="696"/>
      <c r="DH140" s="695"/>
      <c r="DI140" s="702"/>
      <c r="DJ140" s="694"/>
      <c r="DK140" s="694"/>
      <c r="DL140" s="694"/>
      <c r="DM140" s="693"/>
      <c r="DN140" s="692"/>
      <c r="DO140" s="692"/>
      <c r="DP140" s="1448"/>
      <c r="DQ140" s="691"/>
      <c r="DR140" s="691"/>
      <c r="DS140" s="690"/>
      <c r="DT140" s="690"/>
      <c r="DU140" s="689"/>
      <c r="DV140" s="688"/>
      <c r="DW140" s="688"/>
      <c r="DX140" s="687"/>
      <c r="DY140" s="686"/>
      <c r="DZ140" s="685"/>
      <c r="EA140" s="684"/>
      <c r="EB140" s="683"/>
      <c r="EC140" s="683"/>
      <c r="ED140" s="683"/>
      <c r="EE140" s="682">
        <v>107.45258321999998</v>
      </c>
      <c r="EF140" s="682">
        <v>257.30023000000006</v>
      </c>
      <c r="EG140" s="681">
        <v>-149.84764678000008</v>
      </c>
      <c r="EH140" s="750">
        <f>EE140/EF140</f>
        <v>0.41761557391534376</v>
      </c>
      <c r="EI140" s="678"/>
      <c r="EJ140" s="677">
        <v>2525.7199999999998</v>
      </c>
      <c r="EK140" s="677">
        <v>3075.7200000000003</v>
      </c>
      <c r="EL140" s="677">
        <v>2427.078</v>
      </c>
      <c r="EM140" s="675"/>
      <c r="EN140" s="674">
        <v>1.2672522267516744</v>
      </c>
      <c r="EO140" s="673"/>
    </row>
    <row r="141" spans="1:145" ht="15" customHeight="1" thickTop="1" thickBot="1" x14ac:dyDescent="0.3">
      <c r="A141" s="803"/>
      <c r="B141" s="741"/>
      <c r="C141" s="672"/>
      <c r="D141" s="744"/>
      <c r="E141" s="743"/>
      <c r="F141" s="743"/>
      <c r="G141" s="742"/>
      <c r="H141" s="741"/>
      <c r="I141" s="740"/>
      <c r="J141" s="740"/>
      <c r="K141" s="739"/>
      <c r="L141" s="738"/>
      <c r="M141" s="738"/>
      <c r="N141" s="739"/>
      <c r="O141" s="739"/>
      <c r="P141" s="737"/>
      <c r="Q141" s="737"/>
      <c r="R141" s="736"/>
      <c r="S141" s="1154"/>
      <c r="T141" s="735"/>
      <c r="U141" s="736"/>
      <c r="V141" s="734"/>
      <c r="W141" s="739"/>
      <c r="X141" s="743"/>
      <c r="Y141" s="739"/>
      <c r="Z141" s="733"/>
      <c r="AA141" s="732"/>
      <c r="AB141" s="731"/>
      <c r="AC141" s="730"/>
      <c r="AD141" s="730"/>
      <c r="AE141" s="739"/>
      <c r="AF141" s="733"/>
      <c r="AG141" s="739"/>
      <c r="AH141" s="731"/>
      <c r="AI141" s="731"/>
      <c r="AJ141" s="731"/>
      <c r="AK141" s="729"/>
      <c r="AL141" s="731"/>
      <c r="AM141" s="731"/>
      <c r="AN141" s="731"/>
      <c r="AO141" s="731"/>
      <c r="AP141" s="731"/>
      <c r="AQ141" s="728"/>
      <c r="AR141" s="727"/>
      <c r="AS141" s="726"/>
      <c r="AT141" s="725"/>
      <c r="AU141" s="724"/>
      <c r="AV141" s="723"/>
      <c r="AW141" s="722"/>
      <c r="AX141" s="722"/>
      <c r="AY141" s="721"/>
      <c r="AZ141" s="720"/>
      <c r="BA141" s="662"/>
      <c r="BB141" s="662"/>
      <c r="BC141" s="719"/>
      <c r="BD141" s="718"/>
      <c r="BE141" s="717">
        <v>49.4</v>
      </c>
      <c r="BF141" s="717"/>
      <c r="BG141" s="716"/>
      <c r="BH141" s="717">
        <v>1.9760000000000006</v>
      </c>
      <c r="BI141" s="715"/>
      <c r="BJ141" s="714"/>
      <c r="BK141" s="713"/>
      <c r="BL141" s="713"/>
      <c r="BM141" s="712"/>
      <c r="BN141" s="711"/>
      <c r="BO141" s="710"/>
      <c r="BP141" s="709"/>
      <c r="BQ141" s="709"/>
      <c r="BR141" s="708"/>
      <c r="BS141" s="712"/>
      <c r="BT141" s="712"/>
      <c r="BU141" s="666"/>
      <c r="BV141" s="707"/>
      <c r="BW141" s="726">
        <v>5.1899999999999995</v>
      </c>
      <c r="BX141" s="726"/>
      <c r="BY141" s="726"/>
      <c r="BZ141" s="726"/>
      <c r="CA141" s="665"/>
      <c r="CB141" s="665">
        <v>5.1899999999999995</v>
      </c>
      <c r="CC141" s="706">
        <v>0.43</v>
      </c>
      <c r="CD141" s="705">
        <v>2.9582999999999999</v>
      </c>
      <c r="CE141" s="710">
        <v>0</v>
      </c>
      <c r="CF141" s="704">
        <v>2.9582999999999999</v>
      </c>
      <c r="CG141" s="1749"/>
      <c r="CH141" s="704"/>
      <c r="CI141" s="704"/>
      <c r="CJ141" s="704"/>
      <c r="CK141" s="666"/>
      <c r="CL141" s="664"/>
      <c r="CM141" s="1125"/>
      <c r="CN141" s="703"/>
      <c r="CO141" s="703"/>
      <c r="CP141" s="703"/>
      <c r="CQ141" s="703"/>
      <c r="CR141" s="703"/>
      <c r="CS141" s="703"/>
      <c r="CT141" s="703"/>
      <c r="CU141" s="950"/>
      <c r="CV141" s="702"/>
      <c r="CW141" s="701"/>
      <c r="CX141" s="700"/>
      <c r="CY141" s="699"/>
      <c r="CZ141" s="698"/>
      <c r="DA141" s="698"/>
      <c r="DB141" s="698"/>
      <c r="DC141" s="697"/>
      <c r="DD141" s="1828"/>
      <c r="DE141" s="1828"/>
      <c r="DF141" s="1828"/>
      <c r="DG141" s="696"/>
      <c r="DH141" s="695"/>
      <c r="DI141" s="702"/>
      <c r="DJ141" s="694"/>
      <c r="DK141" s="694"/>
      <c r="DL141" s="694"/>
      <c r="DM141" s="693"/>
      <c r="DN141" s="692"/>
      <c r="DO141" s="692"/>
      <c r="DP141" s="1448"/>
      <c r="DQ141" s="691"/>
      <c r="DR141" s="691"/>
      <c r="DS141" s="690"/>
      <c r="DT141" s="690"/>
      <c r="DU141" s="689"/>
      <c r="DV141" s="688"/>
      <c r="DW141" s="688"/>
      <c r="DX141" s="687"/>
      <c r="DY141" s="686"/>
      <c r="DZ141" s="685"/>
      <c r="EA141" s="684"/>
      <c r="EB141" s="683"/>
      <c r="EC141" s="683"/>
      <c r="ED141" s="683"/>
      <c r="EE141" s="156">
        <v>3.5817527739999995</v>
      </c>
      <c r="EF141" s="156">
        <v>8.5766743333333348</v>
      </c>
      <c r="EG141" s="680">
        <v>-4.8337950574193576</v>
      </c>
      <c r="EH141" s="679"/>
      <c r="EI141" s="678"/>
      <c r="EJ141" s="166"/>
      <c r="EK141" s="677"/>
      <c r="EL141" s="676"/>
      <c r="EM141" s="675"/>
      <c r="EN141" s="674"/>
      <c r="EO141" s="673"/>
    </row>
    <row r="142" spans="1:145" ht="15" customHeight="1" thickTop="1" thickBot="1" x14ac:dyDescent="0.3">
      <c r="A142" s="803"/>
      <c r="B142" s="741"/>
      <c r="C142" s="672"/>
      <c r="D142" s="744"/>
      <c r="E142" s="743"/>
      <c r="F142" s="743"/>
      <c r="G142" s="742"/>
      <c r="H142" s="741"/>
      <c r="I142" s="740"/>
      <c r="J142" s="740"/>
      <c r="K142" s="739"/>
      <c r="L142" s="738"/>
      <c r="M142" s="738"/>
      <c r="N142" s="739"/>
      <c r="O142" s="739"/>
      <c r="P142" s="737"/>
      <c r="Q142" s="737"/>
      <c r="R142" s="736"/>
      <c r="S142" s="1154"/>
      <c r="T142" s="735"/>
      <c r="U142" s="736"/>
      <c r="V142" s="734"/>
      <c r="W142" s="739"/>
      <c r="X142" s="743"/>
      <c r="Y142" s="739"/>
      <c r="Z142" s="733"/>
      <c r="AA142" s="732"/>
      <c r="AB142" s="731"/>
      <c r="AC142" s="730"/>
      <c r="AD142" s="730"/>
      <c r="AE142" s="739"/>
      <c r="AF142" s="733"/>
      <c r="AG142" s="739"/>
      <c r="AH142" s="731"/>
      <c r="AI142" s="731"/>
      <c r="AJ142" s="731"/>
      <c r="AK142" s="729"/>
      <c r="AL142" s="731"/>
      <c r="AM142" s="731"/>
      <c r="AN142" s="731"/>
      <c r="AO142" s="731"/>
      <c r="AP142" s="731"/>
      <c r="AQ142" s="728"/>
      <c r="AR142" s="727"/>
      <c r="AS142" s="726"/>
      <c r="AT142" s="725"/>
      <c r="AU142" s="724"/>
      <c r="AV142" s="723"/>
      <c r="AW142" s="722"/>
      <c r="AX142" s="722"/>
      <c r="AY142" s="721"/>
      <c r="AZ142" s="720"/>
      <c r="BA142" s="662"/>
      <c r="BB142" s="662"/>
      <c r="BC142" s="719"/>
      <c r="BD142" s="936"/>
      <c r="BG142" s="716"/>
      <c r="BH142" s="715"/>
      <c r="BI142" s="715"/>
      <c r="BJ142" s="714"/>
      <c r="BK142" s="713"/>
      <c r="BL142" s="713"/>
      <c r="BM142" s="712"/>
      <c r="BN142" s="711"/>
      <c r="BO142" s="710"/>
      <c r="BP142" s="709"/>
      <c r="BQ142" s="709"/>
      <c r="BR142" s="708"/>
      <c r="BS142" s="712"/>
      <c r="BT142" s="712"/>
      <c r="BU142" s="666"/>
      <c r="BV142" s="936" t="s">
        <v>172</v>
      </c>
      <c r="BW142">
        <v>14</v>
      </c>
      <c r="BZ142" s="726"/>
      <c r="CA142" s="665"/>
      <c r="CB142" s="665"/>
      <c r="CC142" s="706"/>
      <c r="CD142" s="705"/>
      <c r="CE142" s="710"/>
      <c r="CF142" s="704"/>
      <c r="CG142" s="1749"/>
      <c r="CH142" s="704"/>
      <c r="CI142" s="704"/>
      <c r="CJ142" s="704"/>
      <c r="CK142" s="666"/>
      <c r="CL142" s="664"/>
      <c r="CM142" s="1125"/>
      <c r="CN142" s="703"/>
      <c r="CO142" s="703"/>
      <c r="CP142" s="703"/>
      <c r="CQ142" s="703"/>
      <c r="CR142" s="703"/>
      <c r="CS142" s="703"/>
      <c r="CT142" s="703"/>
      <c r="CU142" s="950"/>
      <c r="CV142" s="702"/>
      <c r="CW142" s="701"/>
      <c r="CX142" s="700"/>
      <c r="CY142" s="699"/>
      <c r="CZ142" s="698"/>
      <c r="DA142" s="698"/>
      <c r="DB142" s="698"/>
      <c r="DC142" s="697"/>
      <c r="DD142" s="1828"/>
      <c r="DE142" s="1828"/>
      <c r="DF142" s="1828"/>
      <c r="DG142" s="696"/>
      <c r="DH142" s="695"/>
      <c r="DI142" s="702"/>
      <c r="DJ142" s="694"/>
      <c r="DK142" s="694"/>
      <c r="DL142" s="694"/>
      <c r="DM142" s="693"/>
      <c r="DN142" s="692"/>
      <c r="DO142" s="692"/>
      <c r="DP142" s="1448"/>
      <c r="DQ142" s="691"/>
      <c r="DR142" s="691"/>
      <c r="DS142" s="690"/>
      <c r="DT142" s="690"/>
      <c r="DU142" s="689"/>
      <c r="DV142" s="688"/>
      <c r="DW142" s="688"/>
      <c r="DX142" s="687"/>
      <c r="DY142" s="686"/>
      <c r="DZ142" s="685"/>
      <c r="EA142" s="684"/>
      <c r="EB142" s="683"/>
      <c r="EC142" s="683"/>
      <c r="ED142" s="683"/>
      <c r="EE142" s="682">
        <v>3.4662123619354834</v>
      </c>
      <c r="EF142" s="681"/>
      <c r="EG142" s="680"/>
      <c r="EH142" s="802"/>
      <c r="EI142" s="679"/>
      <c r="EJ142" s="166"/>
      <c r="EK142" s="677"/>
      <c r="EL142" s="676"/>
      <c r="EM142" s="675"/>
      <c r="EN142" s="674"/>
      <c r="EO142" s="673"/>
    </row>
    <row r="143" spans="1:145" ht="16.5" thickTop="1" thickBot="1" x14ac:dyDescent="0.3">
      <c r="A143" s="943">
        <v>45658</v>
      </c>
      <c r="C143" s="672"/>
      <c r="D143" s="744">
        <f>D139</f>
        <v>39550</v>
      </c>
      <c r="E143" s="743">
        <f>IF(D143=0,0,D143-D139)</f>
        <v>0</v>
      </c>
      <c r="F143" s="743"/>
      <c r="G143" s="742">
        <f t="shared" ref="G143:G173" si="200">E143/60/24*42</f>
        <v>0</v>
      </c>
      <c r="H143" s="741"/>
      <c r="I143" s="740">
        <v>0</v>
      </c>
      <c r="J143" s="740">
        <v>0</v>
      </c>
      <c r="K143" s="739">
        <f t="shared" ref="K143:K173" si="201">IF(10 = "bypass", 0, I143-J143)</f>
        <v>0</v>
      </c>
      <c r="L143" s="738" t="e">
        <f>IF(OR(N143=0,N143="n"), L139+1,1)</f>
        <v>#REF!</v>
      </c>
      <c r="M143" s="738">
        <v>0</v>
      </c>
      <c r="N143" s="739">
        <v>0</v>
      </c>
      <c r="O143" s="739">
        <v>0</v>
      </c>
      <c r="P143" s="737">
        <v>0</v>
      </c>
      <c r="Q143" s="737">
        <v>0</v>
      </c>
      <c r="R143" s="736">
        <f t="shared" ref="R143:R173" si="202">IF(Q143="bypass",0,P143-Q143)</f>
        <v>0</v>
      </c>
      <c r="S143" s="1154">
        <f>IF(P143=0,S139,IF(U139&lt;&gt;0,1,S139+1))</f>
        <v>612</v>
      </c>
      <c r="T143" s="735">
        <v>0</v>
      </c>
      <c r="U143" s="736">
        <v>0</v>
      </c>
      <c r="V143" s="734"/>
      <c r="W143" s="739">
        <v>0</v>
      </c>
      <c r="X143" s="743">
        <v>0</v>
      </c>
      <c r="Y143" s="739" t="str">
        <f t="shared" ref="Y143:Y173" si="203">IF(X143=0," ",W143-X143)</f>
        <v xml:space="preserve"> </v>
      </c>
      <c r="Z143" s="733">
        <f>IF(W143=0,Z139,IF(AB139&lt;&gt;0,1,Z139+1))</f>
        <v>131</v>
      </c>
      <c r="AA143" s="732">
        <v>0</v>
      </c>
      <c r="AB143" s="731">
        <v>0</v>
      </c>
      <c r="AC143" s="730">
        <v>0</v>
      </c>
      <c r="AD143" s="730">
        <v>0</v>
      </c>
      <c r="AE143" s="739" t="str">
        <f t="shared" ref="AE143:AE173" si="204">IF(AD143=0," ",IF(TRIM(AC143)="off","1P bypass", AC143-AD143))</f>
        <v xml:space="preserve"> </v>
      </c>
      <c r="AF143" s="733">
        <f>IF(AC143=0,AF139,IF(AH139&lt;&gt;0,1,AF139+1))</f>
        <v>60</v>
      </c>
      <c r="AG143" s="739">
        <v>1</v>
      </c>
      <c r="AH143" s="731">
        <v>0</v>
      </c>
      <c r="AI143" s="731">
        <v>0</v>
      </c>
      <c r="AJ143" s="731">
        <v>0</v>
      </c>
      <c r="AK143" s="729" t="str">
        <f t="shared" ref="AK143:AK173" si="205">IF(AJ143=0," ",IF(TRIM(AI143)="off","1P bypass", AI143-AJ143))</f>
        <v xml:space="preserve"> </v>
      </c>
      <c r="AL143" s="731">
        <f>IF(AI143=0,AL139,IF(AO139&lt;&gt;0,1,AL139+1))</f>
        <v>28</v>
      </c>
      <c r="AM143" s="731"/>
      <c r="AN143" s="731"/>
      <c r="AO143" s="731">
        <v>0</v>
      </c>
      <c r="AP143" s="731"/>
      <c r="AQ143" s="728">
        <v>0</v>
      </c>
      <c r="AR143" s="727">
        <v>0</v>
      </c>
      <c r="AS143" s="726">
        <v>0</v>
      </c>
      <c r="AT143" s="725">
        <v>0</v>
      </c>
      <c r="AU143" s="724">
        <f t="shared" ref="AU143:AU173" si="206">AR143 + AT143</f>
        <v>0</v>
      </c>
      <c r="AV143" s="723">
        <f>AU143-AU139</f>
        <v>-373</v>
      </c>
      <c r="AW143" s="722"/>
      <c r="AX143" s="722"/>
      <c r="AY143" s="721">
        <v>0</v>
      </c>
      <c r="AZ143" s="720">
        <v>0</v>
      </c>
      <c r="BA143" s="662">
        <v>0</v>
      </c>
      <c r="BB143" s="662">
        <v>0</v>
      </c>
      <c r="BC143" s="719"/>
      <c r="BD143" s="718">
        <f>BD139</f>
        <v>65962</v>
      </c>
      <c r="BE143" s="717">
        <f>IF(BD143=0,0,BD143-BD139)</f>
        <v>0</v>
      </c>
      <c r="BF143" s="717"/>
      <c r="BG143" s="716">
        <v>0.96</v>
      </c>
      <c r="BH143" s="715">
        <f t="shared" ref="BH143:BH173" si="207">BE143-(BE143*BG143)</f>
        <v>0</v>
      </c>
      <c r="BI143" s="715">
        <f t="shared" ref="BI143:BI173" si="208">BE143*BG143</f>
        <v>0</v>
      </c>
      <c r="BJ143" s="714"/>
      <c r="BK143" s="713">
        <v>0</v>
      </c>
      <c r="BL143" s="713">
        <v>0</v>
      </c>
      <c r="BM143" s="712"/>
      <c r="BN143" s="711">
        <v>0</v>
      </c>
      <c r="BO143" s="710">
        <f>BO139</f>
        <v>0.8</v>
      </c>
      <c r="BP143" s="709">
        <f t="shared" ref="BP143:BP173" si="209">BN143-(BN143*BO143)</f>
        <v>0</v>
      </c>
      <c r="BQ143" s="709">
        <f t="shared" ref="BQ143:BQ173" si="210">BN143*BO143</f>
        <v>0</v>
      </c>
      <c r="BR143" s="708"/>
      <c r="BS143" s="712">
        <v>0</v>
      </c>
      <c r="BT143" s="712">
        <v>0</v>
      </c>
      <c r="BU143" s="666"/>
      <c r="BV143" s="707"/>
      <c r="BW143" s="105">
        <v>0</v>
      </c>
      <c r="BX143" s="105"/>
      <c r="BY143" s="105"/>
      <c r="BZ143" s="726"/>
      <c r="CA143" s="665">
        <f t="shared" ref="CA143:CA173" si="211">BW143-CB143</f>
        <v>0</v>
      </c>
      <c r="CB143" s="665">
        <f t="shared" ref="CB143:CB173" si="212">BW143</f>
        <v>0</v>
      </c>
      <c r="CC143" s="706">
        <f>CC139</f>
        <v>0.43</v>
      </c>
      <c r="CD143" s="705">
        <f t="shared" ref="CD143:CD173" si="213">CB143*(1-CC143)</f>
        <v>0</v>
      </c>
      <c r="CE143" s="710">
        <f>CE139</f>
        <v>0</v>
      </c>
      <c r="CF143" s="704">
        <f t="shared" ref="CF143:CF173" si="214">CD143</f>
        <v>0</v>
      </c>
      <c r="CG143" s="1749"/>
      <c r="CH143" s="704"/>
      <c r="CI143" s="704"/>
      <c r="CJ143" s="704"/>
      <c r="CK143" s="666">
        <v>0</v>
      </c>
      <c r="CL143" s="664">
        <v>0</v>
      </c>
      <c r="CM143" s="1125">
        <v>0</v>
      </c>
      <c r="CN143" s="703">
        <v>0</v>
      </c>
      <c r="CO143" s="703">
        <v>50</v>
      </c>
      <c r="CP143" s="703">
        <f>CP139</f>
        <v>8564.1</v>
      </c>
      <c r="CQ143" s="703"/>
      <c r="CR143" s="703"/>
      <c r="CS143" s="703"/>
      <c r="CT143" s="703"/>
      <c r="CU143" s="950">
        <f t="shared" ref="CU143:CU173" si="215">CM143-DC143</f>
        <v>0</v>
      </c>
      <c r="CV143" s="702">
        <f>CV139</f>
        <v>1</v>
      </c>
      <c r="CW143" s="701">
        <f t="shared" ref="CW143:CW173" si="216">CU143-(CU143*CV143)</f>
        <v>0</v>
      </c>
      <c r="CX143" s="700">
        <f t="shared" ref="CX143:CX173" si="217">CU143*CV143</f>
        <v>0</v>
      </c>
      <c r="CY143" s="699"/>
      <c r="CZ143" s="698">
        <v>0</v>
      </c>
      <c r="DA143" s="698">
        <v>0</v>
      </c>
      <c r="DB143" s="698">
        <v>0</v>
      </c>
      <c r="DC143" s="697">
        <f t="shared" ref="DC143:DC173" si="218">CM143</f>
        <v>0</v>
      </c>
      <c r="DD143" s="1828"/>
      <c r="DE143" s="1828"/>
      <c r="DF143" s="1828"/>
      <c r="DG143" s="696">
        <f>DG139</f>
        <v>0.43</v>
      </c>
      <c r="DH143" s="695">
        <f t="shared" ref="DH143:DH173" si="219">DC143</f>
        <v>0</v>
      </c>
      <c r="DI143" s="702">
        <f>DI139</f>
        <v>0.56999999999999995</v>
      </c>
      <c r="DJ143" s="694"/>
      <c r="DK143" s="694">
        <f t="shared" ref="DK143:DK173" si="220">(DH143-(DH143*DI143))*(1-DG143)</f>
        <v>0</v>
      </c>
      <c r="DL143" s="694">
        <f t="shared" ref="DL143:DL173" si="221">DH143*DI143</f>
        <v>0</v>
      </c>
      <c r="DM143" s="693"/>
      <c r="DN143" s="692">
        <v>0</v>
      </c>
      <c r="DO143" s="692">
        <v>0</v>
      </c>
      <c r="DP143" s="1448">
        <v>0</v>
      </c>
      <c r="DQ143" s="691"/>
      <c r="DR143" s="691"/>
      <c r="DS143" s="690">
        <f t="shared" ref="DS143:DS173" si="222">(DQ143*12+DR143)*2.75397222</f>
        <v>0</v>
      </c>
      <c r="DT143" s="690">
        <f>IF(DS143-DS139&lt;0,0,IF(SUM(DQ143:DR143)&gt;0,DS143-DS139,0))</f>
        <v>0</v>
      </c>
      <c r="DU143" s="689">
        <f>IF(DS143=0,0,IF(DS143-DS139&lt;0,DS143-DS139,0))</f>
        <v>0</v>
      </c>
      <c r="DV143" s="688"/>
      <c r="DW143" s="688"/>
      <c r="DX143" s="687">
        <v>0</v>
      </c>
      <c r="DY143" s="686"/>
      <c r="DZ143" s="685">
        <v>6</v>
      </c>
      <c r="EA143" s="684">
        <v>0</v>
      </c>
      <c r="EB143" s="683">
        <v>202</v>
      </c>
      <c r="EC143" s="683">
        <f>IF(EB143-EB139&lt;0,0,IF(SUM(DZ143:EA143)&gt;0,EB143-EB139,0))</f>
        <v>0</v>
      </c>
      <c r="ED143" s="683">
        <f>IF(EB143=0,0,IF(EB143-EB139&lt;0,(EB143-EB139),0))</f>
        <v>-0.41695817000001512</v>
      </c>
      <c r="EE143" s="682">
        <f t="shared" ref="EE143:EE173" si="223">EC143</f>
        <v>0</v>
      </c>
      <c r="EF143" s="681">
        <f t="shared" ref="EF143:EF173" si="224">BH143+BP143+CF143+CW143+DK143</f>
        <v>0</v>
      </c>
      <c r="EG143" s="680" t="e">
        <f t="shared" ref="EG143:EG173" si="225">EE143/EF143</f>
        <v>#DIV/0!</v>
      </c>
      <c r="EH143" s="679" t="e">
        <f>SUM(EE$143:EE143)/SUM(EF$143:EF143)</f>
        <v>#DIV/0!</v>
      </c>
      <c r="EI143" s="678"/>
      <c r="EJ143" s="166">
        <f t="shared" ref="EJ143:EJ173" si="226">EK143+AV143</f>
        <v>-373</v>
      </c>
      <c r="EK143" s="677">
        <f t="shared" ref="EK143:EK173" si="227">E143+BB143</f>
        <v>0</v>
      </c>
      <c r="EL143" s="676">
        <f t="shared" ref="EL143:EL173" si="228">BI143+BQ143+CJ143+CX143+DL143</f>
        <v>0</v>
      </c>
      <c r="EM143" s="675">
        <f t="shared" ref="EM143:EM174" si="229">IF(EL143=0,0,EJ143/EL143)</f>
        <v>0</v>
      </c>
      <c r="EN143" s="674"/>
      <c r="EO143" s="673"/>
    </row>
    <row r="144" spans="1:145" ht="16.5" thickTop="1" thickBot="1" x14ac:dyDescent="0.3">
      <c r="A144" s="942">
        <v>45659</v>
      </c>
      <c r="C144" s="672"/>
      <c r="D144" s="744">
        <f t="shared" ref="D144:D173" si="230">D143</f>
        <v>39550</v>
      </c>
      <c r="E144" s="743">
        <f t="shared" ref="E144:E173" si="231">IF(D144=0,0,D144-D143)</f>
        <v>0</v>
      </c>
      <c r="F144" s="743"/>
      <c r="G144" s="742">
        <f t="shared" si="200"/>
        <v>0</v>
      </c>
      <c r="H144" s="741"/>
      <c r="I144" s="740">
        <v>0</v>
      </c>
      <c r="J144" s="740">
        <v>0</v>
      </c>
      <c r="K144" s="739">
        <f t="shared" si="201"/>
        <v>0</v>
      </c>
      <c r="L144" s="738" t="e">
        <f t="shared" ref="L144:L173" si="232">IF(OR(N144=0,N144="n"), L143+1,1)</f>
        <v>#REF!</v>
      </c>
      <c r="M144" s="738">
        <v>0</v>
      </c>
      <c r="N144" s="739">
        <v>0</v>
      </c>
      <c r="O144" s="739">
        <v>0</v>
      </c>
      <c r="P144" s="737">
        <v>0</v>
      </c>
      <c r="Q144" s="737">
        <v>0</v>
      </c>
      <c r="R144" s="736">
        <f t="shared" si="202"/>
        <v>0</v>
      </c>
      <c r="S144" s="1154">
        <f t="shared" ref="S144:S173" si="233">IF(P144=0,S143,IF(U143&lt;&gt;0,1,S143+1))</f>
        <v>612</v>
      </c>
      <c r="T144" s="735">
        <v>0</v>
      </c>
      <c r="U144" s="736">
        <v>0</v>
      </c>
      <c r="V144" s="734"/>
      <c r="W144" s="739">
        <v>0</v>
      </c>
      <c r="X144" s="743">
        <v>0</v>
      </c>
      <c r="Y144" s="739" t="str">
        <f t="shared" si="203"/>
        <v xml:space="preserve"> </v>
      </c>
      <c r="Z144" s="733">
        <f t="shared" ref="Z144:Z173" si="234">IF(W144=0,Z143,IF(AB143&lt;&gt;0,1,Z143+1))</f>
        <v>131</v>
      </c>
      <c r="AA144" s="732">
        <v>0</v>
      </c>
      <c r="AB144" s="731">
        <v>0</v>
      </c>
      <c r="AC144" s="730">
        <v>0</v>
      </c>
      <c r="AD144" s="730">
        <v>0</v>
      </c>
      <c r="AE144" s="739" t="str">
        <f t="shared" si="204"/>
        <v xml:space="preserve"> </v>
      </c>
      <c r="AF144" s="733">
        <f t="shared" ref="AF144:AF173" si="235">IF(AC144=0,AF143,IF(AH143&lt;&gt;0,1,AF143+1))</f>
        <v>60</v>
      </c>
      <c r="AG144" s="739">
        <v>2</v>
      </c>
      <c r="AH144" s="731">
        <v>0</v>
      </c>
      <c r="AI144" s="731">
        <v>0</v>
      </c>
      <c r="AJ144" s="731">
        <v>0</v>
      </c>
      <c r="AK144" s="729" t="str">
        <f t="shared" si="205"/>
        <v xml:space="preserve"> </v>
      </c>
      <c r="AL144" s="731">
        <f t="shared" ref="AL144:AL173" si="236">IF(AI144=0,AL143,IF(AO143&lt;&gt;0,1,AL143+1))</f>
        <v>28</v>
      </c>
      <c r="AM144" s="731"/>
      <c r="AN144" s="731"/>
      <c r="AO144" s="731">
        <v>0</v>
      </c>
      <c r="AP144" s="731"/>
      <c r="AQ144" s="728">
        <v>4.208333333333333</v>
      </c>
      <c r="AR144" s="727">
        <v>211</v>
      </c>
      <c r="AS144" s="726">
        <v>3.4166666666666665</v>
      </c>
      <c r="AT144" s="725">
        <v>182</v>
      </c>
      <c r="AU144" s="724">
        <f t="shared" si="206"/>
        <v>393</v>
      </c>
      <c r="AV144" s="723">
        <f t="shared" ref="AV144:AV173" si="237">AU144-AU143</f>
        <v>393</v>
      </c>
      <c r="AW144" s="722"/>
      <c r="AX144" s="722"/>
      <c r="AY144" s="721">
        <v>0</v>
      </c>
      <c r="AZ144" s="720">
        <v>0</v>
      </c>
      <c r="BA144" s="662">
        <v>0</v>
      </c>
      <c r="BB144" s="662">
        <v>0</v>
      </c>
      <c r="BC144" s="719"/>
      <c r="BD144" s="718">
        <v>65967</v>
      </c>
      <c r="BE144" s="717">
        <f t="shared" ref="BE144:BE173" si="238">IF(BD144=0,0,BD144-BD143)</f>
        <v>5</v>
      </c>
      <c r="BF144" s="717"/>
      <c r="BG144" s="716">
        <v>0.96</v>
      </c>
      <c r="BH144" s="715">
        <f t="shared" si="207"/>
        <v>0.20000000000000018</v>
      </c>
      <c r="BI144" s="715">
        <f t="shared" si="208"/>
        <v>4.8</v>
      </c>
      <c r="BJ144" s="714"/>
      <c r="BK144" s="713">
        <v>78</v>
      </c>
      <c r="BL144" s="713">
        <v>10</v>
      </c>
      <c r="BM144" s="712"/>
      <c r="BN144" s="711">
        <v>0</v>
      </c>
      <c r="BO144" s="710">
        <f t="shared" ref="BO144:BO173" si="239">BO143</f>
        <v>0.8</v>
      </c>
      <c r="BP144" s="709">
        <f t="shared" si="209"/>
        <v>0</v>
      </c>
      <c r="BQ144" s="709">
        <f t="shared" si="210"/>
        <v>0</v>
      </c>
      <c r="BR144" s="708"/>
      <c r="BS144" s="712">
        <v>0</v>
      </c>
      <c r="BT144" s="712">
        <v>0</v>
      </c>
      <c r="BU144" s="666"/>
      <c r="BV144" s="707"/>
      <c r="BW144" s="726">
        <v>0</v>
      </c>
      <c r="BX144" s="726"/>
      <c r="BY144" s="726"/>
      <c r="BZ144" s="726"/>
      <c r="CA144" s="665">
        <f t="shared" si="211"/>
        <v>0</v>
      </c>
      <c r="CB144" s="665">
        <f t="shared" si="212"/>
        <v>0</v>
      </c>
      <c r="CC144" s="706">
        <f t="shared" ref="CC144:CC173" si="240">CC143</f>
        <v>0.43</v>
      </c>
      <c r="CD144" s="705">
        <f t="shared" si="213"/>
        <v>0</v>
      </c>
      <c r="CE144" s="710">
        <f t="shared" ref="CE144:CE173" si="241">CE143</f>
        <v>0</v>
      </c>
      <c r="CF144" s="704">
        <f t="shared" si="214"/>
        <v>0</v>
      </c>
      <c r="CG144" s="1749"/>
      <c r="CH144" s="704"/>
      <c r="CI144" s="704"/>
      <c r="CJ144" s="704"/>
      <c r="CK144" s="666">
        <v>0</v>
      </c>
      <c r="CL144" s="664">
        <v>0</v>
      </c>
      <c r="CM144" s="1125">
        <v>34.200000000000003</v>
      </c>
      <c r="CN144" s="703">
        <v>2</v>
      </c>
      <c r="CO144" s="703">
        <v>79</v>
      </c>
      <c r="CP144" s="703">
        <f>CP143</f>
        <v>8564.1</v>
      </c>
      <c r="CQ144" s="703"/>
      <c r="CR144" s="703"/>
      <c r="CS144" s="703"/>
      <c r="CT144" s="703"/>
      <c r="CU144" s="950">
        <f t="shared" si="215"/>
        <v>0</v>
      </c>
      <c r="CV144" s="702">
        <f t="shared" ref="CV144:CV173" si="242">CV143</f>
        <v>1</v>
      </c>
      <c r="CW144" s="701">
        <f t="shared" si="216"/>
        <v>0</v>
      </c>
      <c r="CX144" s="700">
        <f t="shared" si="217"/>
        <v>0</v>
      </c>
      <c r="CY144" s="699"/>
      <c r="CZ144" s="698">
        <v>74</v>
      </c>
      <c r="DA144" s="698">
        <v>48</v>
      </c>
      <c r="DB144" s="698">
        <v>0</v>
      </c>
      <c r="DC144" s="697">
        <f t="shared" si="218"/>
        <v>34.200000000000003</v>
      </c>
      <c r="DD144" s="1828"/>
      <c r="DE144" s="1828"/>
      <c r="DF144" s="1828"/>
      <c r="DG144" s="696">
        <f t="shared" ref="DG144:DG173" si="243">DG143</f>
        <v>0.43</v>
      </c>
      <c r="DH144" s="695">
        <f t="shared" si="219"/>
        <v>34.200000000000003</v>
      </c>
      <c r="DI144" s="702">
        <f t="shared" ref="DI144:DI173" si="244">DI143</f>
        <v>0.56999999999999995</v>
      </c>
      <c r="DJ144" s="694"/>
      <c r="DK144" s="694">
        <f t="shared" si="220"/>
        <v>8.3824200000000033</v>
      </c>
      <c r="DL144" s="694">
        <f t="shared" si="221"/>
        <v>19.494</v>
      </c>
      <c r="DM144" s="693"/>
      <c r="DN144" s="692">
        <v>70</v>
      </c>
      <c r="DO144" s="692">
        <v>70</v>
      </c>
      <c r="DP144" s="1448">
        <v>170</v>
      </c>
      <c r="DQ144" s="691"/>
      <c r="DR144" s="691"/>
      <c r="DS144" s="690">
        <f t="shared" si="222"/>
        <v>0</v>
      </c>
      <c r="DT144" s="690">
        <f t="shared" ref="DT144:DT173" si="245">IF(DS144-DS143&lt;0,0,IF(SUM(DQ144:DR144)&gt;0,DS144-DS143,0))</f>
        <v>0</v>
      </c>
      <c r="DU144" s="689">
        <f t="shared" ref="DU144:DU173" si="246">IF(DS144=0,0,IF(DS144-DS143&lt;0,DS144-DS143,0))</f>
        <v>0</v>
      </c>
      <c r="DV144" s="688"/>
      <c r="DW144" s="688"/>
      <c r="DX144" s="687">
        <v>2</v>
      </c>
      <c r="DY144" s="686"/>
      <c r="DZ144" s="685">
        <v>6</v>
      </c>
      <c r="EA144" s="684">
        <v>0</v>
      </c>
      <c r="EB144" s="683">
        <f t="shared" ref="EB144:EB173" si="247">(DZ144*12+EA144)*2.75397222</f>
        <v>198.28599984000002</v>
      </c>
      <c r="EC144" s="683">
        <v>-4</v>
      </c>
      <c r="ED144" s="683">
        <v>0</v>
      </c>
      <c r="EE144" s="682">
        <f t="shared" si="223"/>
        <v>-4</v>
      </c>
      <c r="EF144" s="681">
        <f t="shared" si="224"/>
        <v>8.5824200000000026</v>
      </c>
      <c r="EG144" s="680">
        <f t="shared" si="225"/>
        <v>-0.46606901083843472</v>
      </c>
      <c r="EH144" s="679">
        <f>SUM(EE$143:EE144)/SUM(EF$143:EF144)</f>
        <v>-0.46606901083843472</v>
      </c>
      <c r="EI144" s="678"/>
      <c r="EJ144" s="166">
        <f t="shared" si="226"/>
        <v>393</v>
      </c>
      <c r="EK144" s="677">
        <f t="shared" si="227"/>
        <v>0</v>
      </c>
      <c r="EL144" s="676">
        <f t="shared" si="228"/>
        <v>24.294</v>
      </c>
      <c r="EM144" s="675">
        <f t="shared" si="229"/>
        <v>16.176833786120028</v>
      </c>
      <c r="EN144" s="674">
        <f>SUM(EK$143:EK144)/SUM(EL$143:EL144)</f>
        <v>0</v>
      </c>
      <c r="EO144" s="673"/>
    </row>
    <row r="145" spans="1:147" ht="16.5" thickTop="1" thickBot="1" x14ac:dyDescent="0.3">
      <c r="A145" s="668">
        <v>45660</v>
      </c>
      <c r="C145" s="672"/>
      <c r="D145" s="744">
        <f t="shared" si="230"/>
        <v>39550</v>
      </c>
      <c r="E145" s="743">
        <f t="shared" si="231"/>
        <v>0</v>
      </c>
      <c r="F145" s="743"/>
      <c r="G145" s="742">
        <f t="shared" si="200"/>
        <v>0</v>
      </c>
      <c r="H145" s="741"/>
      <c r="I145" s="740">
        <v>0</v>
      </c>
      <c r="J145" s="740">
        <v>0</v>
      </c>
      <c r="K145" s="739">
        <f t="shared" si="201"/>
        <v>0</v>
      </c>
      <c r="L145" s="738" t="e">
        <f t="shared" si="232"/>
        <v>#REF!</v>
      </c>
      <c r="M145" s="738">
        <v>0</v>
      </c>
      <c r="N145" s="739">
        <v>0</v>
      </c>
      <c r="O145" s="739">
        <v>0</v>
      </c>
      <c r="P145" s="737">
        <v>0</v>
      </c>
      <c r="Q145" s="737">
        <v>0</v>
      </c>
      <c r="R145" s="736">
        <f t="shared" si="202"/>
        <v>0</v>
      </c>
      <c r="S145" s="1154">
        <f t="shared" si="233"/>
        <v>612</v>
      </c>
      <c r="T145" s="735">
        <v>0</v>
      </c>
      <c r="U145" s="736">
        <v>0</v>
      </c>
      <c r="V145" s="734"/>
      <c r="W145" s="739">
        <v>0</v>
      </c>
      <c r="X145" s="743">
        <v>0</v>
      </c>
      <c r="Y145" s="739" t="str">
        <f t="shared" si="203"/>
        <v xml:space="preserve"> </v>
      </c>
      <c r="Z145" s="733">
        <f t="shared" si="234"/>
        <v>131</v>
      </c>
      <c r="AA145" s="732">
        <v>0</v>
      </c>
      <c r="AB145" s="731">
        <v>0</v>
      </c>
      <c r="AC145" s="730">
        <v>0</v>
      </c>
      <c r="AD145" s="730">
        <v>0</v>
      </c>
      <c r="AE145" s="739" t="str">
        <f t="shared" si="204"/>
        <v xml:space="preserve"> </v>
      </c>
      <c r="AF145" s="733">
        <f t="shared" si="235"/>
        <v>60</v>
      </c>
      <c r="AG145" s="739">
        <v>3</v>
      </c>
      <c r="AH145" s="731">
        <v>0</v>
      </c>
      <c r="AI145" s="731">
        <v>0</v>
      </c>
      <c r="AJ145" s="731">
        <v>0</v>
      </c>
      <c r="AK145" s="729" t="str">
        <f t="shared" si="205"/>
        <v xml:space="preserve"> </v>
      </c>
      <c r="AL145" s="731">
        <f t="shared" si="236"/>
        <v>28</v>
      </c>
      <c r="AM145" s="731"/>
      <c r="AN145" s="731"/>
      <c r="AO145" s="731">
        <v>0</v>
      </c>
      <c r="AP145" s="731"/>
      <c r="AQ145" s="728">
        <v>4.25</v>
      </c>
      <c r="AR145" s="727">
        <v>216</v>
      </c>
      <c r="AS145" s="726">
        <v>3.8333333333333335</v>
      </c>
      <c r="AT145" s="725">
        <v>187</v>
      </c>
      <c r="AU145" s="724">
        <f t="shared" si="206"/>
        <v>403</v>
      </c>
      <c r="AV145" s="723">
        <f t="shared" si="237"/>
        <v>10</v>
      </c>
      <c r="AW145" s="722"/>
      <c r="AX145" s="722"/>
      <c r="AY145" s="721">
        <v>0</v>
      </c>
      <c r="AZ145" s="720">
        <v>0</v>
      </c>
      <c r="BA145" s="662">
        <v>0</v>
      </c>
      <c r="BB145" s="662">
        <v>0</v>
      </c>
      <c r="BC145" s="719"/>
      <c r="BD145" s="718">
        <v>65995</v>
      </c>
      <c r="BE145" s="717">
        <f t="shared" si="238"/>
        <v>28</v>
      </c>
      <c r="BF145" s="717"/>
      <c r="BG145" s="716">
        <v>0.96</v>
      </c>
      <c r="BH145" s="715">
        <f t="shared" si="207"/>
        <v>1.120000000000001</v>
      </c>
      <c r="BI145" s="715">
        <f t="shared" si="208"/>
        <v>26.88</v>
      </c>
      <c r="BJ145" s="714"/>
      <c r="BK145" s="713">
        <v>0</v>
      </c>
      <c r="BL145" s="713">
        <v>0</v>
      </c>
      <c r="BM145" s="712"/>
      <c r="BN145" s="711">
        <v>0</v>
      </c>
      <c r="BO145" s="710">
        <f t="shared" si="239"/>
        <v>0.8</v>
      </c>
      <c r="BP145" s="709">
        <f t="shared" si="209"/>
        <v>0</v>
      </c>
      <c r="BQ145" s="709">
        <f t="shared" si="210"/>
        <v>0</v>
      </c>
      <c r="BR145" s="708"/>
      <c r="BS145" s="712">
        <v>0</v>
      </c>
      <c r="BT145" s="712">
        <v>0</v>
      </c>
      <c r="BU145" s="666"/>
      <c r="BV145" s="707"/>
      <c r="BW145" s="726">
        <v>0</v>
      </c>
      <c r="BX145" s="726"/>
      <c r="BY145" s="726"/>
      <c r="BZ145" s="726"/>
      <c r="CA145" s="665">
        <f t="shared" si="211"/>
        <v>0</v>
      </c>
      <c r="CB145" s="665">
        <f t="shared" si="212"/>
        <v>0</v>
      </c>
      <c r="CC145" s="706">
        <f t="shared" si="240"/>
        <v>0.43</v>
      </c>
      <c r="CD145" s="705">
        <f t="shared" si="213"/>
        <v>0</v>
      </c>
      <c r="CE145" s="710">
        <f t="shared" si="241"/>
        <v>0</v>
      </c>
      <c r="CF145" s="704">
        <f t="shared" si="214"/>
        <v>0</v>
      </c>
      <c r="CG145" s="1749"/>
      <c r="CH145" s="704"/>
      <c r="CI145" s="704"/>
      <c r="CJ145" s="704"/>
      <c r="CK145" s="666">
        <v>0</v>
      </c>
      <c r="CL145" s="664">
        <v>0</v>
      </c>
      <c r="CM145" s="1125">
        <v>2.2000000000000002</v>
      </c>
      <c r="CN145" s="703">
        <v>2</v>
      </c>
      <c r="CO145" s="703">
        <v>90</v>
      </c>
      <c r="CP145" s="703"/>
      <c r="CQ145" s="703"/>
      <c r="CR145" s="703"/>
      <c r="CS145" s="703"/>
      <c r="CT145" s="703"/>
      <c r="CU145" s="950">
        <f t="shared" si="215"/>
        <v>0</v>
      </c>
      <c r="CV145" s="702">
        <f t="shared" si="242"/>
        <v>1</v>
      </c>
      <c r="CW145" s="701">
        <f t="shared" si="216"/>
        <v>0</v>
      </c>
      <c r="CX145" s="700">
        <f t="shared" si="217"/>
        <v>0</v>
      </c>
      <c r="CY145" s="699"/>
      <c r="CZ145" s="698">
        <v>55</v>
      </c>
      <c r="DA145" s="698">
        <v>76</v>
      </c>
      <c r="DB145" s="698">
        <v>0</v>
      </c>
      <c r="DC145" s="697">
        <f t="shared" si="218"/>
        <v>2.2000000000000002</v>
      </c>
      <c r="DD145" s="1828"/>
      <c r="DE145" s="1828"/>
      <c r="DF145" s="1828"/>
      <c r="DG145" s="696">
        <f t="shared" si="243"/>
        <v>0.43</v>
      </c>
      <c r="DH145" s="695">
        <f t="shared" si="219"/>
        <v>2.2000000000000002</v>
      </c>
      <c r="DI145" s="702">
        <f t="shared" si="244"/>
        <v>0.56999999999999995</v>
      </c>
      <c r="DJ145" s="694"/>
      <c r="DK145" s="694">
        <f t="shared" si="220"/>
        <v>0.53922000000000014</v>
      </c>
      <c r="DL145" s="694">
        <f t="shared" si="221"/>
        <v>1.254</v>
      </c>
      <c r="DM145" s="693"/>
      <c r="DN145" s="692">
        <v>0</v>
      </c>
      <c r="DO145" s="692">
        <v>0</v>
      </c>
      <c r="DP145" s="1448">
        <v>0</v>
      </c>
      <c r="DQ145" s="691"/>
      <c r="DR145" s="691"/>
      <c r="DS145" s="690">
        <f t="shared" si="222"/>
        <v>0</v>
      </c>
      <c r="DT145" s="690">
        <f t="shared" si="245"/>
        <v>0</v>
      </c>
      <c r="DU145" s="689">
        <f t="shared" si="246"/>
        <v>0</v>
      </c>
      <c r="DV145" s="688"/>
      <c r="DW145" s="688"/>
      <c r="DX145" s="687">
        <v>3</v>
      </c>
      <c r="DY145" s="686"/>
      <c r="DZ145" s="685">
        <v>6</v>
      </c>
      <c r="EA145" s="684">
        <v>4.75</v>
      </c>
      <c r="EB145" s="683">
        <f t="shared" si="247"/>
        <v>211.36736788499999</v>
      </c>
      <c r="EC145" s="683">
        <f t="shared" ref="EC145:EC173" si="248">IF(EB145-EB144&lt;0,0,IF(SUM(DZ145:EA145)&gt;0,EB145-EB144,0))</f>
        <v>13.081368044999977</v>
      </c>
      <c r="ED145" s="683">
        <f t="shared" ref="ED145:ED173" si="249">IF(EB145=0,0,IF(EB145-EB144&lt;0,(EB145-EB144),0))</f>
        <v>0</v>
      </c>
      <c r="EE145" s="682">
        <f t="shared" si="223"/>
        <v>13.081368044999977</v>
      </c>
      <c r="EF145" s="681">
        <f t="shared" si="224"/>
        <v>1.6592200000000012</v>
      </c>
      <c r="EG145" s="680">
        <f t="shared" si="225"/>
        <v>7.8840467478694611</v>
      </c>
      <c r="EH145" s="679">
        <f>SUM(EE$143:EE145)/SUM(EF$143:EF145)</f>
        <v>0.88671033594228787</v>
      </c>
      <c r="EI145" s="678"/>
      <c r="EJ145" s="166">
        <f t="shared" si="226"/>
        <v>10</v>
      </c>
      <c r="EK145" s="677">
        <f t="shared" si="227"/>
        <v>0</v>
      </c>
      <c r="EL145" s="676">
        <f t="shared" si="228"/>
        <v>28.134</v>
      </c>
      <c r="EM145" s="675">
        <f t="shared" si="229"/>
        <v>0.35544181417501952</v>
      </c>
      <c r="EN145" s="674">
        <f>SUM(EK$143:EK145)/SUM(EL$143:EL145)</f>
        <v>0</v>
      </c>
      <c r="EO145" s="673"/>
    </row>
    <row r="146" spans="1:147" ht="16.5" thickTop="1" thickBot="1" x14ac:dyDescent="0.3">
      <c r="A146" s="668">
        <v>45661</v>
      </c>
      <c r="C146" s="672"/>
      <c r="D146" s="744">
        <f t="shared" si="230"/>
        <v>39550</v>
      </c>
      <c r="E146" s="743">
        <f t="shared" si="231"/>
        <v>0</v>
      </c>
      <c r="F146" s="743"/>
      <c r="G146" s="742">
        <f t="shared" si="200"/>
        <v>0</v>
      </c>
      <c r="H146" s="741"/>
      <c r="I146" s="740">
        <v>0</v>
      </c>
      <c r="J146" s="740">
        <v>0</v>
      </c>
      <c r="K146" s="739">
        <f t="shared" si="201"/>
        <v>0</v>
      </c>
      <c r="L146" s="738" t="e">
        <f t="shared" si="232"/>
        <v>#REF!</v>
      </c>
      <c r="M146" s="738">
        <v>0</v>
      </c>
      <c r="N146" s="739">
        <v>0</v>
      </c>
      <c r="O146" s="739">
        <v>0</v>
      </c>
      <c r="P146" s="737">
        <v>0</v>
      </c>
      <c r="Q146" s="737">
        <v>0</v>
      </c>
      <c r="R146" s="736">
        <f t="shared" si="202"/>
        <v>0</v>
      </c>
      <c r="S146" s="1154">
        <f t="shared" si="233"/>
        <v>612</v>
      </c>
      <c r="T146" s="735">
        <v>0</v>
      </c>
      <c r="U146" s="736">
        <v>0</v>
      </c>
      <c r="V146" s="734"/>
      <c r="W146" s="739">
        <v>0</v>
      </c>
      <c r="X146" s="743">
        <v>0</v>
      </c>
      <c r="Y146" s="739" t="str">
        <f t="shared" si="203"/>
        <v xml:space="preserve"> </v>
      </c>
      <c r="Z146" s="733">
        <f t="shared" si="234"/>
        <v>131</v>
      </c>
      <c r="AA146" s="732">
        <v>0</v>
      </c>
      <c r="AB146" s="731">
        <v>0</v>
      </c>
      <c r="AC146" s="730">
        <v>0</v>
      </c>
      <c r="AD146" s="730">
        <v>0</v>
      </c>
      <c r="AE146" s="739" t="str">
        <f t="shared" si="204"/>
        <v xml:space="preserve"> </v>
      </c>
      <c r="AF146" s="733">
        <f t="shared" si="235"/>
        <v>60</v>
      </c>
      <c r="AG146" s="739">
        <v>4</v>
      </c>
      <c r="AH146" s="731">
        <v>0</v>
      </c>
      <c r="AI146" s="731">
        <v>0</v>
      </c>
      <c r="AJ146" s="731">
        <v>0</v>
      </c>
      <c r="AK146" s="729" t="str">
        <f t="shared" si="205"/>
        <v xml:space="preserve"> </v>
      </c>
      <c r="AL146" s="731">
        <f t="shared" si="236"/>
        <v>28</v>
      </c>
      <c r="AM146" s="731"/>
      <c r="AN146" s="731"/>
      <c r="AO146" s="731">
        <v>0</v>
      </c>
      <c r="AP146" s="731"/>
      <c r="AQ146" s="728">
        <v>5.083333333333333</v>
      </c>
      <c r="AR146" s="727">
        <v>264</v>
      </c>
      <c r="AS146" s="726">
        <v>4.708333333333333</v>
      </c>
      <c r="AT146" s="725">
        <v>236</v>
      </c>
      <c r="AU146" s="724">
        <f t="shared" si="206"/>
        <v>500</v>
      </c>
      <c r="AV146" s="723">
        <f t="shared" si="237"/>
        <v>97</v>
      </c>
      <c r="AW146" s="722"/>
      <c r="AX146" s="722"/>
      <c r="AY146" s="721">
        <v>0</v>
      </c>
      <c r="AZ146" s="720">
        <v>0</v>
      </c>
      <c r="BA146" s="662">
        <v>0</v>
      </c>
      <c r="BB146" s="662">
        <v>0</v>
      </c>
      <c r="BC146" s="719"/>
      <c r="BD146" s="718">
        <v>66055</v>
      </c>
      <c r="BE146" s="717">
        <f t="shared" si="238"/>
        <v>60</v>
      </c>
      <c r="BF146" s="717"/>
      <c r="BG146" s="716">
        <v>0.96</v>
      </c>
      <c r="BH146" s="715">
        <f t="shared" si="207"/>
        <v>2.4000000000000057</v>
      </c>
      <c r="BI146" s="715">
        <f t="shared" si="208"/>
        <v>57.599999999999994</v>
      </c>
      <c r="BJ146" s="714"/>
      <c r="BK146" s="713">
        <v>92</v>
      </c>
      <c r="BL146" s="713">
        <v>40</v>
      </c>
      <c r="BM146" s="712"/>
      <c r="BN146" s="711">
        <v>0</v>
      </c>
      <c r="BO146" s="710">
        <f t="shared" si="239"/>
        <v>0.8</v>
      </c>
      <c r="BP146" s="709">
        <f t="shared" si="209"/>
        <v>0</v>
      </c>
      <c r="BQ146" s="709">
        <f t="shared" si="210"/>
        <v>0</v>
      </c>
      <c r="BR146" s="708"/>
      <c r="BS146" s="712">
        <v>0</v>
      </c>
      <c r="BT146" s="712">
        <v>0</v>
      </c>
      <c r="BU146" s="666"/>
      <c r="BV146" s="707"/>
      <c r="BW146" s="726">
        <v>0</v>
      </c>
      <c r="BX146" s="726"/>
      <c r="BY146" s="726"/>
      <c r="BZ146" s="726"/>
      <c r="CA146" s="665">
        <f t="shared" si="211"/>
        <v>0</v>
      </c>
      <c r="CB146" s="665">
        <f t="shared" si="212"/>
        <v>0</v>
      </c>
      <c r="CC146" s="706">
        <f t="shared" si="240"/>
        <v>0.43</v>
      </c>
      <c r="CD146" s="705">
        <f t="shared" si="213"/>
        <v>0</v>
      </c>
      <c r="CE146" s="710">
        <f t="shared" si="241"/>
        <v>0</v>
      </c>
      <c r="CF146" s="704">
        <f t="shared" si="214"/>
        <v>0</v>
      </c>
      <c r="CG146" s="1749"/>
      <c r="CH146" s="704"/>
      <c r="CI146" s="704"/>
      <c r="CJ146" s="704"/>
      <c r="CK146" s="666">
        <v>0</v>
      </c>
      <c r="CL146" s="664">
        <v>0</v>
      </c>
      <c r="CM146" s="1125">
        <v>27.3</v>
      </c>
      <c r="CN146" s="703">
        <v>2</v>
      </c>
      <c r="CO146" s="703">
        <v>78</v>
      </c>
      <c r="CP146" s="703"/>
      <c r="CQ146" s="703"/>
      <c r="CR146" s="703"/>
      <c r="CS146" s="703"/>
      <c r="CT146" s="703"/>
      <c r="CU146" s="950">
        <f t="shared" si="215"/>
        <v>0</v>
      </c>
      <c r="CV146" s="702">
        <f t="shared" si="242"/>
        <v>1</v>
      </c>
      <c r="CW146" s="701">
        <f t="shared" si="216"/>
        <v>0</v>
      </c>
      <c r="CX146" s="700">
        <f t="shared" si="217"/>
        <v>0</v>
      </c>
      <c r="CY146" s="699"/>
      <c r="CZ146" s="698">
        <v>0</v>
      </c>
      <c r="DA146" s="698">
        <v>51</v>
      </c>
      <c r="DB146" s="698">
        <v>0</v>
      </c>
      <c r="DC146" s="697">
        <f t="shared" si="218"/>
        <v>27.3</v>
      </c>
      <c r="DD146" s="1828"/>
      <c r="DE146" s="1828"/>
      <c r="DF146" s="1828"/>
      <c r="DG146" s="696">
        <f t="shared" si="243"/>
        <v>0.43</v>
      </c>
      <c r="DH146" s="695">
        <f t="shared" si="219"/>
        <v>27.3</v>
      </c>
      <c r="DI146" s="702">
        <f t="shared" si="244"/>
        <v>0.56999999999999995</v>
      </c>
      <c r="DJ146" s="694"/>
      <c r="DK146" s="694">
        <f t="shared" si="220"/>
        <v>6.6912300000000009</v>
      </c>
      <c r="DL146" s="694">
        <f t="shared" si="221"/>
        <v>15.561</v>
      </c>
      <c r="DM146" s="693"/>
      <c r="DN146" s="692">
        <v>72</v>
      </c>
      <c r="DO146" s="692">
        <v>112</v>
      </c>
      <c r="DP146" s="1448">
        <v>165</v>
      </c>
      <c r="DQ146" s="691"/>
      <c r="DR146" s="691"/>
      <c r="DS146" s="690">
        <f t="shared" si="222"/>
        <v>0</v>
      </c>
      <c r="DT146" s="690">
        <f t="shared" si="245"/>
        <v>0</v>
      </c>
      <c r="DU146" s="689">
        <f t="shared" si="246"/>
        <v>0</v>
      </c>
      <c r="DV146" s="688"/>
      <c r="DW146" s="688"/>
      <c r="DX146" s="687">
        <v>2</v>
      </c>
      <c r="DY146" s="686"/>
      <c r="DZ146" s="685">
        <v>6</v>
      </c>
      <c r="EA146" s="684">
        <v>5</v>
      </c>
      <c r="EB146" s="683">
        <f t="shared" si="247"/>
        <v>212.05586094</v>
      </c>
      <c r="EC146" s="683">
        <f t="shared" si="248"/>
        <v>0.68849305500000924</v>
      </c>
      <c r="ED146" s="683">
        <f t="shared" si="249"/>
        <v>0</v>
      </c>
      <c r="EE146" s="682">
        <f t="shared" si="223"/>
        <v>0.68849305500000924</v>
      </c>
      <c r="EF146" s="681">
        <f t="shared" si="224"/>
        <v>9.0912300000000066</v>
      </c>
      <c r="EG146" s="680">
        <f t="shared" si="225"/>
        <v>7.573156272583674E-2</v>
      </c>
      <c r="EH146" s="679">
        <f>SUM(EE$143:EE146)/SUM(EF$143:EF146)</f>
        <v>0.50534975407169136</v>
      </c>
      <c r="EI146" s="678"/>
      <c r="EJ146" s="166">
        <f t="shared" si="226"/>
        <v>97</v>
      </c>
      <c r="EK146" s="677">
        <f t="shared" si="227"/>
        <v>0</v>
      </c>
      <c r="EL146" s="676">
        <f t="shared" si="228"/>
        <v>73.161000000000001</v>
      </c>
      <c r="EM146" s="675">
        <f t="shared" si="229"/>
        <v>1.3258430037861701</v>
      </c>
      <c r="EN146" s="674">
        <f>SUM(EK$143:EK146)/SUM(EL$143:EL146)</f>
        <v>0</v>
      </c>
      <c r="EO146" s="673"/>
    </row>
    <row r="147" spans="1:147" ht="16.5" thickTop="1" thickBot="1" x14ac:dyDescent="0.3">
      <c r="A147" s="668">
        <v>45662</v>
      </c>
      <c r="C147" s="672"/>
      <c r="D147" s="744">
        <f t="shared" si="230"/>
        <v>39550</v>
      </c>
      <c r="E147" s="743">
        <f t="shared" si="231"/>
        <v>0</v>
      </c>
      <c r="F147" s="743"/>
      <c r="G147" s="742">
        <f t="shared" si="200"/>
        <v>0</v>
      </c>
      <c r="H147" s="741"/>
      <c r="I147" s="740">
        <v>0</v>
      </c>
      <c r="J147" s="740">
        <v>0</v>
      </c>
      <c r="K147" s="739">
        <f t="shared" si="201"/>
        <v>0</v>
      </c>
      <c r="L147" s="738" t="e">
        <f t="shared" si="232"/>
        <v>#REF!</v>
      </c>
      <c r="M147" s="738">
        <v>0</v>
      </c>
      <c r="N147" s="739">
        <v>0</v>
      </c>
      <c r="O147" s="739">
        <v>0</v>
      </c>
      <c r="P147" s="737">
        <v>0</v>
      </c>
      <c r="Q147" s="737">
        <v>0</v>
      </c>
      <c r="R147" s="736">
        <f t="shared" si="202"/>
        <v>0</v>
      </c>
      <c r="S147" s="1154">
        <f t="shared" si="233"/>
        <v>612</v>
      </c>
      <c r="T147" s="735">
        <v>0</v>
      </c>
      <c r="U147" s="736">
        <v>0</v>
      </c>
      <c r="V147" s="734"/>
      <c r="W147" s="739">
        <v>0</v>
      </c>
      <c r="X147" s="743">
        <v>0</v>
      </c>
      <c r="Y147" s="739" t="str">
        <f t="shared" si="203"/>
        <v xml:space="preserve"> </v>
      </c>
      <c r="Z147" s="733">
        <f t="shared" si="234"/>
        <v>131</v>
      </c>
      <c r="AA147" s="732">
        <v>0</v>
      </c>
      <c r="AB147" s="731">
        <v>0</v>
      </c>
      <c r="AC147" s="730">
        <v>0</v>
      </c>
      <c r="AD147" s="730">
        <v>0</v>
      </c>
      <c r="AE147" s="739" t="str">
        <f t="shared" si="204"/>
        <v xml:space="preserve"> </v>
      </c>
      <c r="AF147" s="733">
        <f t="shared" si="235"/>
        <v>60</v>
      </c>
      <c r="AG147" s="739">
        <v>5</v>
      </c>
      <c r="AH147" s="731">
        <v>0</v>
      </c>
      <c r="AI147" s="731">
        <v>0</v>
      </c>
      <c r="AJ147" s="731">
        <v>0</v>
      </c>
      <c r="AK147" s="729" t="str">
        <f t="shared" si="205"/>
        <v xml:space="preserve"> </v>
      </c>
      <c r="AL147" s="731">
        <f t="shared" si="236"/>
        <v>28</v>
      </c>
      <c r="AM147" s="731"/>
      <c r="AN147" s="731"/>
      <c r="AO147" s="731">
        <v>0</v>
      </c>
      <c r="AP147" s="731"/>
      <c r="AQ147" s="728">
        <v>5.791666666666667</v>
      </c>
      <c r="AR147" s="727">
        <v>205</v>
      </c>
      <c r="AS147" s="726">
        <v>4.458333333333333</v>
      </c>
      <c r="AT147" s="725">
        <v>222</v>
      </c>
      <c r="AU147" s="724">
        <f t="shared" si="206"/>
        <v>427</v>
      </c>
      <c r="AV147" s="723">
        <f t="shared" si="237"/>
        <v>-73</v>
      </c>
      <c r="AW147" s="722"/>
      <c r="AX147" s="722"/>
      <c r="AY147" s="721">
        <v>0</v>
      </c>
      <c r="AZ147" s="720">
        <v>0</v>
      </c>
      <c r="BA147" s="662">
        <v>0</v>
      </c>
      <c r="BB147" s="662">
        <v>0</v>
      </c>
      <c r="BC147" s="719"/>
      <c r="BD147" s="718">
        <v>66111</v>
      </c>
      <c r="BE147" s="717">
        <f t="shared" si="238"/>
        <v>56</v>
      </c>
      <c r="BF147" s="717"/>
      <c r="BG147" s="716">
        <v>0.96</v>
      </c>
      <c r="BH147" s="715">
        <f t="shared" si="207"/>
        <v>2.240000000000002</v>
      </c>
      <c r="BI147" s="715">
        <f t="shared" si="208"/>
        <v>53.76</v>
      </c>
      <c r="BJ147" s="714"/>
      <c r="BK147" s="713">
        <v>92</v>
      </c>
      <c r="BL147" s="713">
        <v>20</v>
      </c>
      <c r="BM147" s="712"/>
      <c r="BN147" s="711">
        <v>0</v>
      </c>
      <c r="BO147" s="710">
        <f t="shared" si="239"/>
        <v>0.8</v>
      </c>
      <c r="BP147" s="709">
        <f t="shared" si="209"/>
        <v>0</v>
      </c>
      <c r="BQ147" s="709">
        <f t="shared" si="210"/>
        <v>0</v>
      </c>
      <c r="BR147" s="708"/>
      <c r="BS147" s="712">
        <v>0</v>
      </c>
      <c r="BT147" s="712">
        <v>0</v>
      </c>
      <c r="BU147" s="666"/>
      <c r="BV147" s="707"/>
      <c r="BW147" s="726">
        <v>0</v>
      </c>
      <c r="BX147" s="726"/>
      <c r="BY147" s="726"/>
      <c r="BZ147" s="726"/>
      <c r="CA147" s="665">
        <f t="shared" si="211"/>
        <v>0</v>
      </c>
      <c r="CB147" s="665">
        <f t="shared" si="212"/>
        <v>0</v>
      </c>
      <c r="CC147" s="706">
        <f t="shared" si="240"/>
        <v>0.43</v>
      </c>
      <c r="CD147" s="705">
        <f t="shared" si="213"/>
        <v>0</v>
      </c>
      <c r="CE147" s="710">
        <f t="shared" si="241"/>
        <v>0</v>
      </c>
      <c r="CF147" s="704">
        <f t="shared" si="214"/>
        <v>0</v>
      </c>
      <c r="CG147" s="1749"/>
      <c r="CH147" s="704"/>
      <c r="CI147" s="704"/>
      <c r="CJ147" s="704"/>
      <c r="CK147" s="666">
        <v>0</v>
      </c>
      <c r="CL147" s="664">
        <v>0</v>
      </c>
      <c r="CM147" s="1125">
        <v>18.8</v>
      </c>
      <c r="CN147" s="703">
        <v>2</v>
      </c>
      <c r="CO147" s="703">
        <v>84</v>
      </c>
      <c r="CP147" s="703"/>
      <c r="CQ147" s="703"/>
      <c r="CR147" s="703"/>
      <c r="CS147" s="703"/>
      <c r="CT147" s="703"/>
      <c r="CU147" s="950">
        <f t="shared" si="215"/>
        <v>0</v>
      </c>
      <c r="CV147" s="702">
        <f t="shared" si="242"/>
        <v>1</v>
      </c>
      <c r="CW147" s="701">
        <f t="shared" si="216"/>
        <v>0</v>
      </c>
      <c r="CX147" s="700">
        <f t="shared" si="217"/>
        <v>0</v>
      </c>
      <c r="CY147" s="699"/>
      <c r="CZ147" s="698">
        <v>0</v>
      </c>
      <c r="DA147" s="698">
        <v>58</v>
      </c>
      <c r="DB147" s="698">
        <v>0</v>
      </c>
      <c r="DC147" s="697">
        <f t="shared" si="218"/>
        <v>18.8</v>
      </c>
      <c r="DD147" s="1828"/>
      <c r="DE147" s="1828"/>
      <c r="DF147" s="1828"/>
      <c r="DG147" s="696">
        <f t="shared" si="243"/>
        <v>0.43</v>
      </c>
      <c r="DH147" s="695">
        <f t="shared" si="219"/>
        <v>18.8</v>
      </c>
      <c r="DI147" s="702">
        <f t="shared" si="244"/>
        <v>0.56999999999999995</v>
      </c>
      <c r="DJ147" s="694"/>
      <c r="DK147" s="694">
        <f t="shared" si="220"/>
        <v>4.6078800000000015</v>
      </c>
      <c r="DL147" s="694">
        <f t="shared" si="221"/>
        <v>10.715999999999999</v>
      </c>
      <c r="DM147" s="693"/>
      <c r="DN147" s="692">
        <v>80</v>
      </c>
      <c r="DO147" s="692">
        <v>61</v>
      </c>
      <c r="DP147" s="1448">
        <v>165</v>
      </c>
      <c r="DQ147" s="691"/>
      <c r="DR147" s="691"/>
      <c r="DS147" s="690">
        <f t="shared" si="222"/>
        <v>0</v>
      </c>
      <c r="DT147" s="690">
        <f t="shared" si="245"/>
        <v>0</v>
      </c>
      <c r="DU147" s="689">
        <f t="shared" si="246"/>
        <v>0</v>
      </c>
      <c r="DV147" s="688"/>
      <c r="DW147" s="688"/>
      <c r="DX147" s="687">
        <v>2</v>
      </c>
      <c r="DY147" s="686"/>
      <c r="DZ147" s="685">
        <v>6</v>
      </c>
      <c r="EA147" s="684">
        <v>5</v>
      </c>
      <c r="EB147" s="683">
        <f t="shared" si="247"/>
        <v>212.05586094</v>
      </c>
      <c r="EC147" s="683">
        <f t="shared" si="248"/>
        <v>0</v>
      </c>
      <c r="ED147" s="683">
        <f t="shared" si="249"/>
        <v>0</v>
      </c>
      <c r="EE147" s="682">
        <f t="shared" si="223"/>
        <v>0</v>
      </c>
      <c r="EF147" s="681">
        <f t="shared" si="224"/>
        <v>6.8478800000000035</v>
      </c>
      <c r="EG147" s="680">
        <f t="shared" si="225"/>
        <v>0</v>
      </c>
      <c r="EH147" s="679">
        <f>SUM(EE$143:EE147)/SUM(EF$143:EF147)</f>
        <v>0.37316964181698309</v>
      </c>
      <c r="EI147" s="678"/>
      <c r="EJ147" s="166">
        <f t="shared" si="226"/>
        <v>-73</v>
      </c>
      <c r="EK147" s="677">
        <f t="shared" si="227"/>
        <v>0</v>
      </c>
      <c r="EL147" s="676">
        <f t="shared" si="228"/>
        <v>64.475999999999999</v>
      </c>
      <c r="EM147" s="675">
        <f t="shared" si="229"/>
        <v>-1.1322042310317018</v>
      </c>
      <c r="EN147" s="674">
        <f>SUM(EK$143:EK147)/SUM(EL$143:EL147)</f>
        <v>0</v>
      </c>
      <c r="EO147" s="673"/>
    </row>
    <row r="148" spans="1:147" ht="16.5" thickTop="1" thickBot="1" x14ac:dyDescent="0.3">
      <c r="A148" s="668">
        <v>45663</v>
      </c>
      <c r="C148" s="672"/>
      <c r="D148" s="744">
        <f t="shared" si="230"/>
        <v>39550</v>
      </c>
      <c r="E148" s="743">
        <f t="shared" si="231"/>
        <v>0</v>
      </c>
      <c r="F148" s="743"/>
      <c r="G148" s="742">
        <f t="shared" si="200"/>
        <v>0</v>
      </c>
      <c r="H148" s="741"/>
      <c r="I148" s="740">
        <v>0</v>
      </c>
      <c r="J148" s="740">
        <v>0</v>
      </c>
      <c r="K148" s="739">
        <f t="shared" si="201"/>
        <v>0</v>
      </c>
      <c r="L148" s="738" t="e">
        <f t="shared" si="232"/>
        <v>#REF!</v>
      </c>
      <c r="M148" s="738">
        <v>0</v>
      </c>
      <c r="N148" s="739">
        <v>0</v>
      </c>
      <c r="O148" s="739">
        <v>0</v>
      </c>
      <c r="P148" s="737">
        <v>0</v>
      </c>
      <c r="Q148" s="737">
        <v>0</v>
      </c>
      <c r="R148" s="736">
        <f t="shared" si="202"/>
        <v>0</v>
      </c>
      <c r="S148" s="1154">
        <f t="shared" si="233"/>
        <v>612</v>
      </c>
      <c r="T148" s="735">
        <v>0</v>
      </c>
      <c r="U148" s="736">
        <v>0</v>
      </c>
      <c r="V148" s="734"/>
      <c r="W148" s="739">
        <v>0</v>
      </c>
      <c r="X148" s="743">
        <v>0</v>
      </c>
      <c r="Y148" s="739" t="str">
        <f t="shared" si="203"/>
        <v xml:space="preserve"> </v>
      </c>
      <c r="Z148" s="733">
        <f t="shared" si="234"/>
        <v>131</v>
      </c>
      <c r="AA148" s="732">
        <v>0</v>
      </c>
      <c r="AB148" s="731">
        <v>0</v>
      </c>
      <c r="AC148" s="730">
        <v>0</v>
      </c>
      <c r="AD148" s="730">
        <v>0</v>
      </c>
      <c r="AE148" s="739" t="str">
        <f t="shared" si="204"/>
        <v xml:space="preserve"> </v>
      </c>
      <c r="AF148" s="733">
        <f t="shared" si="235"/>
        <v>60</v>
      </c>
      <c r="AG148" s="739">
        <v>6</v>
      </c>
      <c r="AH148" s="731">
        <v>0</v>
      </c>
      <c r="AI148" s="731">
        <v>0</v>
      </c>
      <c r="AJ148" s="731">
        <v>0</v>
      </c>
      <c r="AK148" s="729" t="str">
        <f t="shared" si="205"/>
        <v xml:space="preserve"> </v>
      </c>
      <c r="AL148" s="731">
        <f t="shared" si="236"/>
        <v>28</v>
      </c>
      <c r="AM148" s="731"/>
      <c r="AN148" s="731"/>
      <c r="AO148" s="731">
        <v>0</v>
      </c>
      <c r="AP148" s="731"/>
      <c r="AQ148" s="728">
        <v>6.25</v>
      </c>
      <c r="AR148" s="727">
        <v>331</v>
      </c>
      <c r="AS148" s="726">
        <v>5.833333333333333</v>
      </c>
      <c r="AT148" s="725">
        <v>299</v>
      </c>
      <c r="AU148" s="724">
        <f t="shared" si="206"/>
        <v>630</v>
      </c>
      <c r="AV148" s="723">
        <f t="shared" si="237"/>
        <v>203</v>
      </c>
      <c r="AW148" s="722"/>
      <c r="AX148" s="722"/>
      <c r="AY148" s="721">
        <v>0</v>
      </c>
      <c r="AZ148" s="720">
        <v>0</v>
      </c>
      <c r="BA148" s="662">
        <v>0</v>
      </c>
      <c r="BB148" s="662">
        <v>0</v>
      </c>
      <c r="BC148" s="719"/>
      <c r="BD148" s="718">
        <v>66164</v>
      </c>
      <c r="BE148" s="717">
        <f t="shared" si="238"/>
        <v>53</v>
      </c>
      <c r="BF148" s="717"/>
      <c r="BG148" s="716">
        <v>0.96</v>
      </c>
      <c r="BH148" s="715">
        <f t="shared" si="207"/>
        <v>2.1200000000000045</v>
      </c>
      <c r="BI148" s="715">
        <f t="shared" si="208"/>
        <v>50.879999999999995</v>
      </c>
      <c r="BJ148" s="714"/>
      <c r="BK148" s="713">
        <v>91</v>
      </c>
      <c r="BL148" s="713">
        <v>10</v>
      </c>
      <c r="BM148" s="712"/>
      <c r="BN148" s="711">
        <v>0</v>
      </c>
      <c r="BO148" s="710">
        <f t="shared" si="239"/>
        <v>0.8</v>
      </c>
      <c r="BP148" s="709">
        <f t="shared" si="209"/>
        <v>0</v>
      </c>
      <c r="BQ148" s="709">
        <f t="shared" si="210"/>
        <v>0</v>
      </c>
      <c r="BR148" s="708"/>
      <c r="BS148" s="712">
        <v>0</v>
      </c>
      <c r="BT148" s="712">
        <v>0</v>
      </c>
      <c r="BU148" s="666"/>
      <c r="BV148" s="707"/>
      <c r="BW148" s="726">
        <v>0</v>
      </c>
      <c r="BX148" s="726"/>
      <c r="BY148" s="726"/>
      <c r="BZ148" s="726"/>
      <c r="CA148" s="665">
        <f t="shared" si="211"/>
        <v>0</v>
      </c>
      <c r="CB148" s="665">
        <f t="shared" si="212"/>
        <v>0</v>
      </c>
      <c r="CC148" s="706">
        <f t="shared" si="240"/>
        <v>0.43</v>
      </c>
      <c r="CD148" s="705">
        <f t="shared" si="213"/>
        <v>0</v>
      </c>
      <c r="CE148" s="710">
        <f t="shared" si="241"/>
        <v>0</v>
      </c>
      <c r="CF148" s="704">
        <f t="shared" si="214"/>
        <v>0</v>
      </c>
      <c r="CG148" s="1749"/>
      <c r="CH148" s="704"/>
      <c r="CI148" s="704"/>
      <c r="CJ148" s="704"/>
      <c r="CK148" s="666">
        <v>0</v>
      </c>
      <c r="CL148" s="664">
        <v>0</v>
      </c>
      <c r="CM148" s="1125">
        <v>0</v>
      </c>
      <c r="CN148" s="703">
        <v>2</v>
      </c>
      <c r="CO148" s="703">
        <v>65</v>
      </c>
      <c r="CP148" s="703"/>
      <c r="CQ148" s="703"/>
      <c r="CR148" s="703"/>
      <c r="CS148" s="703"/>
      <c r="CT148" s="703"/>
      <c r="CU148" s="950">
        <f t="shared" si="215"/>
        <v>0</v>
      </c>
      <c r="CV148" s="702">
        <f t="shared" si="242"/>
        <v>1</v>
      </c>
      <c r="CW148" s="701">
        <f t="shared" si="216"/>
        <v>0</v>
      </c>
      <c r="CX148" s="700">
        <f t="shared" si="217"/>
        <v>0</v>
      </c>
      <c r="CY148" s="699"/>
      <c r="CZ148" s="698">
        <v>91</v>
      </c>
      <c r="DA148" s="698">
        <v>46</v>
      </c>
      <c r="DB148" s="698">
        <v>0</v>
      </c>
      <c r="DC148" s="697">
        <f t="shared" si="218"/>
        <v>0</v>
      </c>
      <c r="DD148" s="1828"/>
      <c r="DE148" s="1828"/>
      <c r="DF148" s="1828"/>
      <c r="DG148" s="696">
        <f t="shared" si="243"/>
        <v>0.43</v>
      </c>
      <c r="DH148" s="695">
        <f t="shared" si="219"/>
        <v>0</v>
      </c>
      <c r="DI148" s="702">
        <f t="shared" si="244"/>
        <v>0.56999999999999995</v>
      </c>
      <c r="DJ148" s="694"/>
      <c r="DK148" s="694">
        <f t="shared" si="220"/>
        <v>0</v>
      </c>
      <c r="DL148" s="694">
        <f t="shared" si="221"/>
        <v>0</v>
      </c>
      <c r="DM148" s="693"/>
      <c r="DN148" s="692">
        <v>59</v>
      </c>
      <c r="DO148" s="692">
        <v>90</v>
      </c>
      <c r="DP148" s="1448">
        <v>0</v>
      </c>
      <c r="DQ148" s="691"/>
      <c r="DR148" s="691"/>
      <c r="DS148" s="690">
        <f t="shared" si="222"/>
        <v>0</v>
      </c>
      <c r="DT148" s="690">
        <f t="shared" si="245"/>
        <v>0</v>
      </c>
      <c r="DU148" s="689">
        <f t="shared" si="246"/>
        <v>0</v>
      </c>
      <c r="DV148" s="688"/>
      <c r="DW148" s="688"/>
      <c r="DX148" s="687">
        <v>2</v>
      </c>
      <c r="DY148" s="686"/>
      <c r="DZ148" s="685">
        <v>2</v>
      </c>
      <c r="EA148" s="684">
        <v>0</v>
      </c>
      <c r="EB148" s="683">
        <f t="shared" si="247"/>
        <v>66.095333280000006</v>
      </c>
      <c r="EC148" s="683">
        <f t="shared" si="248"/>
        <v>0</v>
      </c>
      <c r="ED148" s="921">
        <f t="shared" si="249"/>
        <v>-145.96052766</v>
      </c>
      <c r="EE148" s="682">
        <f t="shared" si="223"/>
        <v>0</v>
      </c>
      <c r="EF148" s="681">
        <f t="shared" si="224"/>
        <v>2.1200000000000045</v>
      </c>
      <c r="EG148" s="680">
        <f t="shared" si="225"/>
        <v>0</v>
      </c>
      <c r="EH148" s="679">
        <f>SUM(EE$143:EE148)/SUM(EF$143:EF148)</f>
        <v>0.34521562502760456</v>
      </c>
      <c r="EI148" s="678"/>
      <c r="EJ148" s="166">
        <f t="shared" si="226"/>
        <v>203</v>
      </c>
      <c r="EK148" s="677">
        <f t="shared" si="227"/>
        <v>0</v>
      </c>
      <c r="EL148" s="676">
        <f t="shared" si="228"/>
        <v>50.879999999999995</v>
      </c>
      <c r="EM148" s="675">
        <f t="shared" si="229"/>
        <v>3.9897798742138368</v>
      </c>
      <c r="EN148" s="674">
        <f>SUM(EK$143:EK148)/SUM(EL$143:EL148)</f>
        <v>0</v>
      </c>
      <c r="EO148" s="673"/>
    </row>
    <row r="149" spans="1:147" ht="16.5" thickTop="1" thickBot="1" x14ac:dyDescent="0.3">
      <c r="A149" s="668">
        <v>45664</v>
      </c>
      <c r="C149" s="672"/>
      <c r="D149" s="744">
        <f t="shared" si="230"/>
        <v>39550</v>
      </c>
      <c r="E149" s="743">
        <f t="shared" si="231"/>
        <v>0</v>
      </c>
      <c r="F149" s="743"/>
      <c r="G149" s="742">
        <f t="shared" si="200"/>
        <v>0</v>
      </c>
      <c r="H149" s="741"/>
      <c r="I149" s="740">
        <v>0</v>
      </c>
      <c r="J149" s="740">
        <v>0</v>
      </c>
      <c r="K149" s="739">
        <f t="shared" si="201"/>
        <v>0</v>
      </c>
      <c r="L149" s="738" t="e">
        <f t="shared" si="232"/>
        <v>#REF!</v>
      </c>
      <c r="M149" s="738">
        <v>0</v>
      </c>
      <c r="N149" s="739">
        <v>0</v>
      </c>
      <c r="O149" s="739">
        <v>0</v>
      </c>
      <c r="P149" s="737">
        <v>0</v>
      </c>
      <c r="Q149" s="737">
        <v>0</v>
      </c>
      <c r="R149" s="736">
        <f t="shared" si="202"/>
        <v>0</v>
      </c>
      <c r="S149" s="1154">
        <f t="shared" si="233"/>
        <v>612</v>
      </c>
      <c r="T149" s="735">
        <v>0</v>
      </c>
      <c r="U149" s="736">
        <v>0</v>
      </c>
      <c r="V149" s="734"/>
      <c r="W149" s="739">
        <v>0</v>
      </c>
      <c r="X149" s="743">
        <v>0</v>
      </c>
      <c r="Y149" s="739" t="str">
        <f t="shared" si="203"/>
        <v xml:space="preserve"> </v>
      </c>
      <c r="Z149" s="733">
        <f t="shared" si="234"/>
        <v>131</v>
      </c>
      <c r="AA149" s="732">
        <v>0</v>
      </c>
      <c r="AB149" s="731">
        <v>0</v>
      </c>
      <c r="AC149" s="730">
        <v>0</v>
      </c>
      <c r="AD149" s="730">
        <v>0</v>
      </c>
      <c r="AE149" s="739" t="str">
        <f t="shared" si="204"/>
        <v xml:space="preserve"> </v>
      </c>
      <c r="AF149" s="733">
        <f t="shared" si="235"/>
        <v>60</v>
      </c>
      <c r="AG149" s="739">
        <v>7</v>
      </c>
      <c r="AH149" s="731">
        <v>0</v>
      </c>
      <c r="AI149" s="731">
        <v>0</v>
      </c>
      <c r="AJ149" s="731">
        <v>0</v>
      </c>
      <c r="AK149" s="729" t="str">
        <f t="shared" si="205"/>
        <v xml:space="preserve"> </v>
      </c>
      <c r="AL149" s="731">
        <f t="shared" si="236"/>
        <v>28</v>
      </c>
      <c r="AM149" s="731"/>
      <c r="AN149" s="731"/>
      <c r="AO149" s="731">
        <v>0</v>
      </c>
      <c r="AP149" s="731"/>
      <c r="AQ149" s="728">
        <v>7</v>
      </c>
      <c r="AR149" s="727">
        <v>374</v>
      </c>
      <c r="AS149" s="726">
        <v>6.583333333333333</v>
      </c>
      <c r="AT149" s="725">
        <v>341</v>
      </c>
      <c r="AU149" s="724">
        <f t="shared" si="206"/>
        <v>715</v>
      </c>
      <c r="AV149" s="723">
        <f t="shared" si="237"/>
        <v>85</v>
      </c>
      <c r="AW149" s="722"/>
      <c r="AX149" s="722"/>
      <c r="AY149" s="721">
        <v>0</v>
      </c>
      <c r="AZ149" s="720">
        <v>0</v>
      </c>
      <c r="BA149" s="662">
        <v>0</v>
      </c>
      <c r="BB149" s="662">
        <v>0</v>
      </c>
      <c r="BC149" s="719"/>
      <c r="BD149" s="718">
        <v>66219</v>
      </c>
      <c r="BE149" s="717">
        <f t="shared" si="238"/>
        <v>55</v>
      </c>
      <c r="BF149" s="717"/>
      <c r="BG149" s="716">
        <v>0.96</v>
      </c>
      <c r="BH149" s="715">
        <f t="shared" si="207"/>
        <v>2.2000000000000028</v>
      </c>
      <c r="BI149" s="715">
        <f t="shared" si="208"/>
        <v>52.8</v>
      </c>
      <c r="BJ149" s="714"/>
      <c r="BK149" s="713">
        <v>89</v>
      </c>
      <c r="BL149" s="713">
        <v>9</v>
      </c>
      <c r="BM149" s="712"/>
      <c r="BN149" s="711">
        <v>0</v>
      </c>
      <c r="BO149" s="710">
        <f t="shared" si="239"/>
        <v>0.8</v>
      </c>
      <c r="BP149" s="709">
        <f t="shared" si="209"/>
        <v>0</v>
      </c>
      <c r="BQ149" s="709">
        <f t="shared" si="210"/>
        <v>0</v>
      </c>
      <c r="BR149" s="708"/>
      <c r="BS149" s="712">
        <v>0</v>
      </c>
      <c r="BT149" s="712">
        <v>0</v>
      </c>
      <c r="BU149" s="666"/>
      <c r="BV149" s="707"/>
      <c r="BW149" s="726">
        <v>0</v>
      </c>
      <c r="BX149" s="726"/>
      <c r="BY149" s="726"/>
      <c r="BZ149" s="726"/>
      <c r="CA149" s="665">
        <f t="shared" si="211"/>
        <v>0</v>
      </c>
      <c r="CB149" s="665">
        <f t="shared" si="212"/>
        <v>0</v>
      </c>
      <c r="CC149" s="706">
        <f t="shared" si="240"/>
        <v>0.43</v>
      </c>
      <c r="CD149" s="705">
        <f t="shared" si="213"/>
        <v>0</v>
      </c>
      <c r="CE149" s="710">
        <f t="shared" si="241"/>
        <v>0</v>
      </c>
      <c r="CF149" s="704">
        <f t="shared" si="214"/>
        <v>0</v>
      </c>
      <c r="CG149" s="1749"/>
      <c r="CH149" s="704"/>
      <c r="CI149" s="704"/>
      <c r="CJ149" s="704"/>
      <c r="CK149" s="666">
        <v>0</v>
      </c>
      <c r="CL149" s="664">
        <v>0</v>
      </c>
      <c r="CM149" s="1125">
        <v>35</v>
      </c>
      <c r="CN149" s="703">
        <v>2</v>
      </c>
      <c r="CO149" s="703">
        <v>78</v>
      </c>
      <c r="CP149" s="703"/>
      <c r="CQ149" s="703"/>
      <c r="CR149" s="703"/>
      <c r="CS149" s="703"/>
      <c r="CT149" s="703"/>
      <c r="CU149" s="950">
        <f t="shared" si="215"/>
        <v>0</v>
      </c>
      <c r="CV149" s="702">
        <f t="shared" si="242"/>
        <v>1</v>
      </c>
      <c r="CW149" s="701">
        <f t="shared" si="216"/>
        <v>0</v>
      </c>
      <c r="CX149" s="700">
        <f t="shared" si="217"/>
        <v>0</v>
      </c>
      <c r="CY149" s="699"/>
      <c r="CZ149" s="698">
        <v>60</v>
      </c>
      <c r="DA149" s="698">
        <v>50</v>
      </c>
      <c r="DB149" s="698">
        <v>0</v>
      </c>
      <c r="DC149" s="697">
        <f t="shared" si="218"/>
        <v>35</v>
      </c>
      <c r="DD149" s="1828"/>
      <c r="DE149" s="1828"/>
      <c r="DF149" s="1828"/>
      <c r="DG149" s="696">
        <f t="shared" si="243"/>
        <v>0.43</v>
      </c>
      <c r="DH149" s="695">
        <f t="shared" si="219"/>
        <v>35</v>
      </c>
      <c r="DI149" s="702">
        <f t="shared" si="244"/>
        <v>0.56999999999999995</v>
      </c>
      <c r="DJ149" s="694"/>
      <c r="DK149" s="694">
        <f t="shared" si="220"/>
        <v>8.5785000000000018</v>
      </c>
      <c r="DL149" s="694">
        <f t="shared" si="221"/>
        <v>19.95</v>
      </c>
      <c r="DM149" s="693"/>
      <c r="DN149" s="692">
        <v>60</v>
      </c>
      <c r="DO149" s="692">
        <v>80</v>
      </c>
      <c r="DP149" s="1448">
        <v>170</v>
      </c>
      <c r="DQ149" s="691"/>
      <c r="DR149" s="691"/>
      <c r="DS149" s="690">
        <f t="shared" si="222"/>
        <v>0</v>
      </c>
      <c r="DT149" s="690">
        <f t="shared" si="245"/>
        <v>0</v>
      </c>
      <c r="DU149" s="689">
        <f t="shared" si="246"/>
        <v>0</v>
      </c>
      <c r="DV149" s="688"/>
      <c r="DW149" s="688"/>
      <c r="DX149" s="687">
        <v>3</v>
      </c>
      <c r="DY149" s="686"/>
      <c r="DZ149" s="685">
        <v>2</v>
      </c>
      <c r="EA149" s="684">
        <v>0</v>
      </c>
      <c r="EB149" s="683">
        <f t="shared" si="247"/>
        <v>66.095333280000006</v>
      </c>
      <c r="EC149" s="683">
        <f t="shared" si="248"/>
        <v>0</v>
      </c>
      <c r="ED149" s="683">
        <f t="shared" si="249"/>
        <v>0</v>
      </c>
      <c r="EE149" s="682">
        <f t="shared" si="223"/>
        <v>0</v>
      </c>
      <c r="EF149" s="681">
        <f t="shared" si="224"/>
        <v>10.778500000000005</v>
      </c>
      <c r="EG149" s="680">
        <f t="shared" si="225"/>
        <v>0</v>
      </c>
      <c r="EH149" s="679">
        <f>SUM(EE$143:EE149)/SUM(EF$143:EF149)</f>
        <v>0.25000124362673232</v>
      </c>
      <c r="EI149" s="678"/>
      <c r="EJ149" s="166">
        <f t="shared" si="226"/>
        <v>85</v>
      </c>
      <c r="EK149" s="677">
        <f t="shared" si="227"/>
        <v>0</v>
      </c>
      <c r="EL149" s="676">
        <f t="shared" si="228"/>
        <v>72.75</v>
      </c>
      <c r="EM149" s="675">
        <f t="shared" si="229"/>
        <v>1.168384879725086</v>
      </c>
      <c r="EN149" s="674">
        <f>SUM(EK$143:EK149)/SUM(EL$143:EL149)</f>
        <v>0</v>
      </c>
      <c r="EO149" s="673"/>
    </row>
    <row r="150" spans="1:147" ht="16.5" thickTop="1" thickBot="1" x14ac:dyDescent="0.3">
      <c r="A150" s="668">
        <v>45665</v>
      </c>
      <c r="C150" s="672"/>
      <c r="D150" s="744">
        <f t="shared" si="230"/>
        <v>39550</v>
      </c>
      <c r="E150" s="743">
        <f t="shared" si="231"/>
        <v>0</v>
      </c>
      <c r="F150" s="743"/>
      <c r="G150" s="742">
        <f t="shared" si="200"/>
        <v>0</v>
      </c>
      <c r="H150" s="741"/>
      <c r="I150" s="740">
        <v>0</v>
      </c>
      <c r="J150" s="740">
        <v>0</v>
      </c>
      <c r="K150" s="739">
        <f t="shared" si="201"/>
        <v>0</v>
      </c>
      <c r="L150" s="738" t="e">
        <f t="shared" si="232"/>
        <v>#REF!</v>
      </c>
      <c r="M150" s="738">
        <v>0</v>
      </c>
      <c r="N150" s="739">
        <v>0</v>
      </c>
      <c r="O150" s="739">
        <v>0</v>
      </c>
      <c r="P150" s="737">
        <v>0</v>
      </c>
      <c r="Q150" s="737">
        <v>0</v>
      </c>
      <c r="R150" s="736">
        <f t="shared" si="202"/>
        <v>0</v>
      </c>
      <c r="S150" s="1154">
        <f t="shared" si="233"/>
        <v>612</v>
      </c>
      <c r="T150" s="735">
        <v>0</v>
      </c>
      <c r="U150" s="736">
        <v>0</v>
      </c>
      <c r="V150" s="734"/>
      <c r="W150" s="739">
        <v>0</v>
      </c>
      <c r="X150" s="743">
        <v>0</v>
      </c>
      <c r="Y150" s="739" t="str">
        <f t="shared" si="203"/>
        <v xml:space="preserve"> </v>
      </c>
      <c r="Z150" s="733">
        <f t="shared" si="234"/>
        <v>131</v>
      </c>
      <c r="AA150" s="732">
        <v>0</v>
      </c>
      <c r="AB150" s="731">
        <v>0</v>
      </c>
      <c r="AC150" s="730">
        <v>0</v>
      </c>
      <c r="AD150" s="730">
        <v>0</v>
      </c>
      <c r="AE150" s="739" t="str">
        <f t="shared" si="204"/>
        <v xml:space="preserve"> </v>
      </c>
      <c r="AF150" s="733">
        <f t="shared" si="235"/>
        <v>60</v>
      </c>
      <c r="AG150" s="739">
        <v>8</v>
      </c>
      <c r="AH150" s="731">
        <v>0</v>
      </c>
      <c r="AI150" s="731">
        <v>0</v>
      </c>
      <c r="AJ150" s="731">
        <v>0</v>
      </c>
      <c r="AK150" s="729" t="str">
        <f t="shared" si="205"/>
        <v xml:space="preserve"> </v>
      </c>
      <c r="AL150" s="731">
        <f t="shared" si="236"/>
        <v>28</v>
      </c>
      <c r="AM150" s="731"/>
      <c r="AN150" s="731"/>
      <c r="AO150" s="731">
        <v>0</v>
      </c>
      <c r="AP150" s="731"/>
      <c r="AQ150" s="728">
        <v>7.708333333333333</v>
      </c>
      <c r="AR150" s="727">
        <v>413</v>
      </c>
      <c r="AS150" s="726">
        <v>7.291666666666667</v>
      </c>
      <c r="AT150" s="725">
        <v>378</v>
      </c>
      <c r="AU150" s="724">
        <f t="shared" si="206"/>
        <v>791</v>
      </c>
      <c r="AV150" s="723">
        <f t="shared" si="237"/>
        <v>76</v>
      </c>
      <c r="AW150" s="722"/>
      <c r="AX150" s="722"/>
      <c r="AY150" s="721">
        <v>0</v>
      </c>
      <c r="AZ150" s="720">
        <v>0</v>
      </c>
      <c r="BA150" s="662">
        <v>0</v>
      </c>
      <c r="BB150" s="662">
        <v>0</v>
      </c>
      <c r="BC150" s="719"/>
      <c r="BD150" s="1138">
        <v>66279.899999999994</v>
      </c>
      <c r="BE150" s="717">
        <f t="shared" si="238"/>
        <v>60.899999999994179</v>
      </c>
      <c r="BF150" s="717"/>
      <c r="BG150" s="716">
        <v>0.96</v>
      </c>
      <c r="BH150" s="715">
        <f t="shared" si="207"/>
        <v>2.4359999999997726</v>
      </c>
      <c r="BI150" s="715">
        <f t="shared" si="208"/>
        <v>58.463999999994407</v>
      </c>
      <c r="BJ150" s="714"/>
      <c r="BK150" s="713">
        <v>0</v>
      </c>
      <c r="BL150" s="713">
        <v>0</v>
      </c>
      <c r="BM150" s="712"/>
      <c r="BN150" s="711">
        <v>0</v>
      </c>
      <c r="BO150" s="710">
        <f t="shared" si="239"/>
        <v>0.8</v>
      </c>
      <c r="BP150" s="709">
        <f t="shared" si="209"/>
        <v>0</v>
      </c>
      <c r="BQ150" s="709">
        <f t="shared" si="210"/>
        <v>0</v>
      </c>
      <c r="BR150" s="708"/>
      <c r="BS150" s="712">
        <v>0</v>
      </c>
      <c r="BT150" s="712">
        <v>0</v>
      </c>
      <c r="BU150" s="666"/>
      <c r="BV150" s="707"/>
      <c r="BW150" s="726">
        <v>0</v>
      </c>
      <c r="BX150" s="726"/>
      <c r="BY150" s="726"/>
      <c r="BZ150" s="726"/>
      <c r="CA150" s="665">
        <f t="shared" si="211"/>
        <v>0</v>
      </c>
      <c r="CB150" s="665">
        <f t="shared" si="212"/>
        <v>0</v>
      </c>
      <c r="CC150" s="706">
        <f t="shared" si="240"/>
        <v>0.43</v>
      </c>
      <c r="CD150" s="705">
        <f t="shared" si="213"/>
        <v>0</v>
      </c>
      <c r="CE150" s="710">
        <f t="shared" si="241"/>
        <v>0</v>
      </c>
      <c r="CF150" s="704">
        <f t="shared" si="214"/>
        <v>0</v>
      </c>
      <c r="CG150" s="1749"/>
      <c r="CH150" s="704"/>
      <c r="CI150" s="704"/>
      <c r="CJ150" s="704"/>
      <c r="CK150" s="666">
        <v>0</v>
      </c>
      <c r="CL150" s="664">
        <v>0</v>
      </c>
      <c r="CM150" s="1125">
        <v>21.1</v>
      </c>
      <c r="CN150" s="703">
        <v>2</v>
      </c>
      <c r="CO150" s="703">
        <v>60</v>
      </c>
      <c r="CP150" s="703"/>
      <c r="CQ150" s="703"/>
      <c r="CR150" s="703"/>
      <c r="CS150" s="703"/>
      <c r="CT150" s="703"/>
      <c r="CU150" s="950">
        <f t="shared" si="215"/>
        <v>0</v>
      </c>
      <c r="CV150" s="702">
        <f t="shared" si="242"/>
        <v>1</v>
      </c>
      <c r="CW150" s="701">
        <f t="shared" si="216"/>
        <v>0</v>
      </c>
      <c r="CX150" s="700">
        <f t="shared" si="217"/>
        <v>0</v>
      </c>
      <c r="CY150" s="699"/>
      <c r="CZ150" s="698">
        <v>66</v>
      </c>
      <c r="DA150" s="698">
        <v>65</v>
      </c>
      <c r="DB150" s="698">
        <v>0</v>
      </c>
      <c r="DC150" s="697">
        <f t="shared" si="218"/>
        <v>21.1</v>
      </c>
      <c r="DD150" s="1828"/>
      <c r="DE150" s="1828"/>
      <c r="DF150" s="1828"/>
      <c r="DG150" s="696">
        <f t="shared" si="243"/>
        <v>0.43</v>
      </c>
      <c r="DH150" s="695">
        <f t="shared" si="219"/>
        <v>21.1</v>
      </c>
      <c r="DI150" s="702">
        <f t="shared" si="244"/>
        <v>0.56999999999999995</v>
      </c>
      <c r="DJ150" s="694"/>
      <c r="DK150" s="694">
        <f t="shared" si="220"/>
        <v>5.171610000000002</v>
      </c>
      <c r="DL150" s="694">
        <f t="shared" si="221"/>
        <v>12.026999999999999</v>
      </c>
      <c r="DM150" s="693"/>
      <c r="DN150" s="692">
        <v>0</v>
      </c>
      <c r="DO150" s="692">
        <v>0</v>
      </c>
      <c r="DP150" s="1448">
        <v>170</v>
      </c>
      <c r="DQ150" s="691"/>
      <c r="DR150" s="691"/>
      <c r="DS150" s="690">
        <f t="shared" si="222"/>
        <v>0</v>
      </c>
      <c r="DT150" s="690">
        <f t="shared" si="245"/>
        <v>0</v>
      </c>
      <c r="DU150" s="689">
        <f t="shared" si="246"/>
        <v>0</v>
      </c>
      <c r="DV150" s="688"/>
      <c r="DW150" s="688"/>
      <c r="DX150" s="687">
        <v>3</v>
      </c>
      <c r="DY150" s="686"/>
      <c r="DZ150" s="685">
        <v>2</v>
      </c>
      <c r="EA150" s="684">
        <v>0</v>
      </c>
      <c r="EB150" s="683">
        <f t="shared" si="247"/>
        <v>66.095333280000006</v>
      </c>
      <c r="EC150" s="683">
        <f t="shared" si="248"/>
        <v>0</v>
      </c>
      <c r="ED150" s="683">
        <f t="shared" si="249"/>
        <v>0</v>
      </c>
      <c r="EE150" s="682">
        <f t="shared" si="223"/>
        <v>0</v>
      </c>
      <c r="EF150" s="681">
        <f t="shared" si="224"/>
        <v>7.6076099999997746</v>
      </c>
      <c r="EG150" s="680">
        <f t="shared" si="225"/>
        <v>0</v>
      </c>
      <c r="EH150" s="679">
        <f>SUM(EE$143:EE150)/SUM(EF$143:EF150)</f>
        <v>0.2092636150728498</v>
      </c>
      <c r="EI150" s="678"/>
      <c r="EJ150" s="166">
        <f t="shared" si="226"/>
        <v>76</v>
      </c>
      <c r="EK150" s="677">
        <f t="shared" si="227"/>
        <v>0</v>
      </c>
      <c r="EL150" s="676">
        <f t="shared" si="228"/>
        <v>70.490999999994401</v>
      </c>
      <c r="EM150" s="675">
        <f t="shared" si="229"/>
        <v>1.0781518207999041</v>
      </c>
      <c r="EN150" s="674">
        <f>SUM(EK$143:EK150)/SUM(EL$143:EL150)</f>
        <v>0</v>
      </c>
      <c r="EO150" s="673"/>
    </row>
    <row r="151" spans="1:147" ht="16.5" thickTop="1" thickBot="1" x14ac:dyDescent="0.3">
      <c r="A151" s="668">
        <v>45666</v>
      </c>
      <c r="C151" s="672"/>
      <c r="D151" s="744">
        <f t="shared" si="230"/>
        <v>39550</v>
      </c>
      <c r="E151" s="743">
        <f t="shared" si="231"/>
        <v>0</v>
      </c>
      <c r="F151" s="743"/>
      <c r="G151" s="742">
        <f t="shared" si="200"/>
        <v>0</v>
      </c>
      <c r="H151" s="741"/>
      <c r="I151" s="740">
        <v>0</v>
      </c>
      <c r="J151" s="740">
        <v>0</v>
      </c>
      <c r="K151" s="739">
        <f t="shared" si="201"/>
        <v>0</v>
      </c>
      <c r="L151" s="738" t="e">
        <f t="shared" si="232"/>
        <v>#REF!</v>
      </c>
      <c r="M151" s="738">
        <v>0</v>
      </c>
      <c r="N151" s="739">
        <v>0</v>
      </c>
      <c r="O151" s="739">
        <v>0</v>
      </c>
      <c r="P151" s="737">
        <v>0</v>
      </c>
      <c r="Q151" s="737">
        <v>0</v>
      </c>
      <c r="R151" s="736">
        <f t="shared" si="202"/>
        <v>0</v>
      </c>
      <c r="S151" s="1154">
        <f t="shared" si="233"/>
        <v>612</v>
      </c>
      <c r="T151" s="735">
        <v>0</v>
      </c>
      <c r="U151" s="736">
        <v>0</v>
      </c>
      <c r="V151" s="734"/>
      <c r="W151" s="739">
        <v>0</v>
      </c>
      <c r="X151" s="743">
        <v>0</v>
      </c>
      <c r="Y151" s="739" t="str">
        <f t="shared" si="203"/>
        <v xml:space="preserve"> </v>
      </c>
      <c r="Z151" s="733">
        <f t="shared" si="234"/>
        <v>131</v>
      </c>
      <c r="AA151" s="732">
        <v>0</v>
      </c>
      <c r="AB151" s="731">
        <v>0</v>
      </c>
      <c r="AC151" s="730">
        <v>0</v>
      </c>
      <c r="AD151" s="730">
        <v>0</v>
      </c>
      <c r="AE151" s="739" t="str">
        <f t="shared" si="204"/>
        <v xml:space="preserve"> </v>
      </c>
      <c r="AF151" s="733">
        <f t="shared" si="235"/>
        <v>60</v>
      </c>
      <c r="AG151" s="739">
        <v>9</v>
      </c>
      <c r="AH151" s="731">
        <v>0</v>
      </c>
      <c r="AI151" s="731">
        <v>0</v>
      </c>
      <c r="AJ151" s="731">
        <v>0</v>
      </c>
      <c r="AK151" s="729" t="str">
        <f t="shared" si="205"/>
        <v xml:space="preserve"> </v>
      </c>
      <c r="AL151" s="731">
        <f t="shared" si="236"/>
        <v>28</v>
      </c>
      <c r="AM151" s="731"/>
      <c r="AN151" s="731"/>
      <c r="AO151" s="731">
        <v>0</v>
      </c>
      <c r="AP151" s="731"/>
      <c r="AQ151" s="728">
        <v>8.1666666666666661</v>
      </c>
      <c r="AR151" s="727">
        <v>442</v>
      </c>
      <c r="AS151" s="726">
        <v>7.75</v>
      </c>
      <c r="AT151" s="725">
        <v>406</v>
      </c>
      <c r="AU151" s="724">
        <f t="shared" si="206"/>
        <v>848</v>
      </c>
      <c r="AV151" s="723">
        <f t="shared" si="237"/>
        <v>57</v>
      </c>
      <c r="AW151" s="722"/>
      <c r="AX151" s="722"/>
      <c r="AY151" s="721">
        <v>0</v>
      </c>
      <c r="AZ151" s="720">
        <v>0</v>
      </c>
      <c r="BA151" s="662">
        <v>0</v>
      </c>
      <c r="BB151" s="662">
        <v>0</v>
      </c>
      <c r="BC151" s="719"/>
      <c r="BD151" s="718">
        <v>66326</v>
      </c>
      <c r="BE151" s="717">
        <f t="shared" si="238"/>
        <v>46.100000000005821</v>
      </c>
      <c r="BF151" s="717"/>
      <c r="BG151" s="716">
        <v>0.96</v>
      </c>
      <c r="BH151" s="715">
        <f t="shared" si="207"/>
        <v>1.8440000000002357</v>
      </c>
      <c r="BI151" s="715">
        <f t="shared" si="208"/>
        <v>44.256000000005585</v>
      </c>
      <c r="BJ151" s="714"/>
      <c r="BK151" s="713">
        <v>92</v>
      </c>
      <c r="BL151" s="713">
        <v>9</v>
      </c>
      <c r="BM151" s="712"/>
      <c r="BN151" s="711">
        <v>0</v>
      </c>
      <c r="BO151" s="710">
        <f t="shared" si="239"/>
        <v>0.8</v>
      </c>
      <c r="BP151" s="709">
        <f t="shared" si="209"/>
        <v>0</v>
      </c>
      <c r="BQ151" s="709">
        <f t="shared" si="210"/>
        <v>0</v>
      </c>
      <c r="BR151" s="708"/>
      <c r="BS151" s="712">
        <v>0</v>
      </c>
      <c r="BT151" s="712">
        <v>0</v>
      </c>
      <c r="BU151" s="666"/>
      <c r="BV151" s="707"/>
      <c r="BW151" s="726">
        <v>0</v>
      </c>
      <c r="BX151" s="726"/>
      <c r="BY151" s="726"/>
      <c r="BZ151" s="726"/>
      <c r="CA151" s="665">
        <f t="shared" si="211"/>
        <v>0</v>
      </c>
      <c r="CB151" s="665">
        <f t="shared" si="212"/>
        <v>0</v>
      </c>
      <c r="CC151" s="706">
        <f t="shared" si="240"/>
        <v>0.43</v>
      </c>
      <c r="CD151" s="705">
        <f t="shared" si="213"/>
        <v>0</v>
      </c>
      <c r="CE151" s="710">
        <f t="shared" si="241"/>
        <v>0</v>
      </c>
      <c r="CF151" s="704">
        <f t="shared" si="214"/>
        <v>0</v>
      </c>
      <c r="CG151" s="1749"/>
      <c r="CH151" s="704"/>
      <c r="CI151" s="704"/>
      <c r="CJ151" s="704"/>
      <c r="CK151" s="666">
        <v>0</v>
      </c>
      <c r="CL151" s="664">
        <v>0</v>
      </c>
      <c r="CM151" s="1125">
        <v>0</v>
      </c>
      <c r="CN151" s="703">
        <v>0</v>
      </c>
      <c r="CO151" s="703">
        <v>71</v>
      </c>
      <c r="CP151" s="703"/>
      <c r="CQ151" s="703"/>
      <c r="CR151" s="703"/>
      <c r="CS151" s="703"/>
      <c r="CT151" s="703"/>
      <c r="CU151" s="950">
        <f t="shared" si="215"/>
        <v>0</v>
      </c>
      <c r="CV151" s="702">
        <f t="shared" si="242"/>
        <v>1</v>
      </c>
      <c r="CW151" s="701">
        <f t="shared" si="216"/>
        <v>0</v>
      </c>
      <c r="CX151" s="700">
        <f t="shared" si="217"/>
        <v>0</v>
      </c>
      <c r="CY151" s="699"/>
      <c r="CZ151" s="698">
        <v>56</v>
      </c>
      <c r="DA151" s="698">
        <v>50</v>
      </c>
      <c r="DB151" s="698">
        <v>0</v>
      </c>
      <c r="DC151" s="697">
        <f t="shared" si="218"/>
        <v>0</v>
      </c>
      <c r="DD151" s="1828"/>
      <c r="DE151" s="1828"/>
      <c r="DF151" s="1828"/>
      <c r="DG151" s="696">
        <f t="shared" si="243"/>
        <v>0.43</v>
      </c>
      <c r="DH151" s="695">
        <f t="shared" si="219"/>
        <v>0</v>
      </c>
      <c r="DI151" s="702">
        <f t="shared" si="244"/>
        <v>0.56999999999999995</v>
      </c>
      <c r="DJ151" s="694"/>
      <c r="DK151" s="694">
        <f t="shared" si="220"/>
        <v>0</v>
      </c>
      <c r="DL151" s="694">
        <f t="shared" si="221"/>
        <v>0</v>
      </c>
      <c r="DM151" s="693"/>
      <c r="DN151" s="692">
        <v>65</v>
      </c>
      <c r="DO151" s="692">
        <v>90</v>
      </c>
      <c r="DP151" s="1448">
        <v>0</v>
      </c>
      <c r="DQ151" s="691"/>
      <c r="DR151" s="691"/>
      <c r="DS151" s="690">
        <f t="shared" si="222"/>
        <v>0</v>
      </c>
      <c r="DT151" s="690">
        <f t="shared" si="245"/>
        <v>0</v>
      </c>
      <c r="DU151" s="689">
        <f t="shared" si="246"/>
        <v>0</v>
      </c>
      <c r="DV151" s="688"/>
      <c r="DW151" s="688"/>
      <c r="DX151" s="687">
        <v>3</v>
      </c>
      <c r="DY151" s="686"/>
      <c r="DZ151" s="685">
        <v>2</v>
      </c>
      <c r="EA151" s="684">
        <v>0</v>
      </c>
      <c r="EB151" s="683">
        <f t="shared" si="247"/>
        <v>66.095333280000006</v>
      </c>
      <c r="EC151" s="683">
        <f t="shared" si="248"/>
        <v>0</v>
      </c>
      <c r="ED151" s="683">
        <f t="shared" si="249"/>
        <v>0</v>
      </c>
      <c r="EE151" s="682">
        <f t="shared" si="223"/>
        <v>0</v>
      </c>
      <c r="EF151" s="681">
        <f t="shared" si="224"/>
        <v>1.8440000000002357</v>
      </c>
      <c r="EG151" s="680">
        <f t="shared" si="225"/>
        <v>0</v>
      </c>
      <c r="EH151" s="679">
        <f>SUM(EE$143:EE151)/SUM(EF$143:EF151)</f>
        <v>0.20131234229106962</v>
      </c>
      <c r="EI151" s="678"/>
      <c r="EJ151" s="166">
        <f t="shared" si="226"/>
        <v>57</v>
      </c>
      <c r="EK151" s="677">
        <f t="shared" si="227"/>
        <v>0</v>
      </c>
      <c r="EL151" s="676">
        <f t="shared" si="228"/>
        <v>44.256000000005585</v>
      </c>
      <c r="EM151" s="675">
        <f t="shared" si="229"/>
        <v>1.2879609544466921</v>
      </c>
      <c r="EN151" s="674">
        <f>SUM(EK$143:EK151)/SUM(EL$143:EL151)</f>
        <v>0</v>
      </c>
      <c r="EO151" s="673"/>
    </row>
    <row r="152" spans="1:147" ht="16.5" thickTop="1" thickBot="1" x14ac:dyDescent="0.3">
      <c r="A152" s="668">
        <v>45667</v>
      </c>
      <c r="C152" s="672"/>
      <c r="D152" s="744">
        <f t="shared" si="230"/>
        <v>39550</v>
      </c>
      <c r="E152" s="743">
        <f t="shared" si="231"/>
        <v>0</v>
      </c>
      <c r="F152" s="743"/>
      <c r="G152" s="742">
        <f t="shared" si="200"/>
        <v>0</v>
      </c>
      <c r="H152" s="741"/>
      <c r="I152" s="740">
        <v>0</v>
      </c>
      <c r="J152" s="740">
        <v>0</v>
      </c>
      <c r="K152" s="739">
        <f t="shared" si="201"/>
        <v>0</v>
      </c>
      <c r="L152" s="738" t="e">
        <f t="shared" si="232"/>
        <v>#REF!</v>
      </c>
      <c r="M152" s="738">
        <v>0</v>
      </c>
      <c r="N152" s="739">
        <v>0</v>
      </c>
      <c r="O152" s="739">
        <v>0</v>
      </c>
      <c r="P152" s="737">
        <v>52</v>
      </c>
      <c r="Q152" s="737">
        <v>52</v>
      </c>
      <c r="R152" s="736">
        <f t="shared" si="202"/>
        <v>0</v>
      </c>
      <c r="S152" s="1154">
        <f t="shared" si="233"/>
        <v>613</v>
      </c>
      <c r="T152" s="735">
        <v>0</v>
      </c>
      <c r="U152" s="736">
        <v>0</v>
      </c>
      <c r="V152" s="734"/>
      <c r="W152" s="739">
        <v>52</v>
      </c>
      <c r="X152" s="743">
        <v>40</v>
      </c>
      <c r="Y152" s="739">
        <f t="shared" si="203"/>
        <v>12</v>
      </c>
      <c r="Z152" s="733">
        <f t="shared" si="234"/>
        <v>132</v>
      </c>
      <c r="AA152" s="732">
        <v>0</v>
      </c>
      <c r="AB152" s="731">
        <v>0</v>
      </c>
      <c r="AC152" s="730">
        <v>40</v>
      </c>
      <c r="AD152" s="730">
        <v>38</v>
      </c>
      <c r="AE152" s="739">
        <f t="shared" si="204"/>
        <v>2</v>
      </c>
      <c r="AF152" s="733">
        <f t="shared" si="235"/>
        <v>61</v>
      </c>
      <c r="AG152" s="739">
        <v>10</v>
      </c>
      <c r="AH152" s="731">
        <v>0</v>
      </c>
      <c r="AI152" s="731">
        <v>0</v>
      </c>
      <c r="AJ152" s="731">
        <v>0</v>
      </c>
      <c r="AK152" s="729" t="str">
        <f t="shared" si="205"/>
        <v xml:space="preserve"> </v>
      </c>
      <c r="AL152" s="731">
        <f t="shared" si="236"/>
        <v>28</v>
      </c>
      <c r="AM152" s="731"/>
      <c r="AN152" s="731"/>
      <c r="AO152" s="731">
        <v>0</v>
      </c>
      <c r="AP152" s="731"/>
      <c r="AQ152" s="728">
        <v>8.3333333333333339</v>
      </c>
      <c r="AR152" s="727">
        <v>457</v>
      </c>
      <c r="AS152" s="726">
        <v>8.125</v>
      </c>
      <c r="AT152" s="725">
        <v>424</v>
      </c>
      <c r="AU152" s="724">
        <f t="shared" si="206"/>
        <v>881</v>
      </c>
      <c r="AV152" s="723">
        <f t="shared" si="237"/>
        <v>33</v>
      </c>
      <c r="AW152" s="722"/>
      <c r="AX152" s="722"/>
      <c r="AY152" s="721">
        <v>1500</v>
      </c>
      <c r="AZ152" s="720">
        <v>0</v>
      </c>
      <c r="BA152" s="662">
        <v>0</v>
      </c>
      <c r="BB152" s="662">
        <v>0</v>
      </c>
      <c r="BC152" s="719"/>
      <c r="BD152" s="718">
        <v>66326</v>
      </c>
      <c r="BE152" s="717">
        <f t="shared" si="238"/>
        <v>0</v>
      </c>
      <c r="BF152" s="717"/>
      <c r="BG152" s="716">
        <v>0.96</v>
      </c>
      <c r="BH152" s="715">
        <f t="shared" si="207"/>
        <v>0</v>
      </c>
      <c r="BI152" s="715">
        <f t="shared" si="208"/>
        <v>0</v>
      </c>
      <c r="BJ152" s="714"/>
      <c r="BK152" s="713">
        <v>74</v>
      </c>
      <c r="BL152" s="713">
        <v>5</v>
      </c>
      <c r="BM152" s="712"/>
      <c r="BN152" s="711">
        <v>0</v>
      </c>
      <c r="BO152" s="710">
        <f t="shared" si="239"/>
        <v>0.8</v>
      </c>
      <c r="BP152" s="709">
        <f t="shared" si="209"/>
        <v>0</v>
      </c>
      <c r="BQ152" s="709">
        <f t="shared" si="210"/>
        <v>0</v>
      </c>
      <c r="BR152" s="708"/>
      <c r="BS152" s="712">
        <v>60</v>
      </c>
      <c r="BT152" s="712">
        <v>100</v>
      </c>
      <c r="BU152" s="666"/>
      <c r="BV152" s="707"/>
      <c r="BW152" s="726">
        <v>0</v>
      </c>
      <c r="BX152" s="726"/>
      <c r="BY152" s="726"/>
      <c r="BZ152" s="726"/>
      <c r="CA152" s="665">
        <f t="shared" si="211"/>
        <v>0</v>
      </c>
      <c r="CB152" s="665">
        <f t="shared" si="212"/>
        <v>0</v>
      </c>
      <c r="CC152" s="706">
        <f t="shared" si="240"/>
        <v>0.43</v>
      </c>
      <c r="CD152" s="705">
        <f t="shared" si="213"/>
        <v>0</v>
      </c>
      <c r="CE152" s="710">
        <f t="shared" si="241"/>
        <v>0</v>
      </c>
      <c r="CF152" s="704">
        <f t="shared" si="214"/>
        <v>0</v>
      </c>
      <c r="CG152" s="1749"/>
      <c r="CH152" s="704"/>
      <c r="CI152" s="704"/>
      <c r="CJ152" s="704"/>
      <c r="CK152" s="666">
        <v>0</v>
      </c>
      <c r="CL152" s="664">
        <v>0</v>
      </c>
      <c r="CM152" s="1125">
        <v>22.1</v>
      </c>
      <c r="CN152" s="703">
        <v>2</v>
      </c>
      <c r="CO152" s="703">
        <v>68</v>
      </c>
      <c r="CP152" s="703"/>
      <c r="CQ152" s="703"/>
      <c r="CR152" s="703"/>
      <c r="CS152" s="703"/>
      <c r="CT152" s="703"/>
      <c r="CU152" s="950">
        <f t="shared" si="215"/>
        <v>0</v>
      </c>
      <c r="CV152" s="702">
        <f t="shared" si="242"/>
        <v>1</v>
      </c>
      <c r="CW152" s="701">
        <f t="shared" si="216"/>
        <v>0</v>
      </c>
      <c r="CX152" s="700">
        <f t="shared" si="217"/>
        <v>0</v>
      </c>
      <c r="CY152" s="699"/>
      <c r="CZ152" s="698">
        <v>60</v>
      </c>
      <c r="DA152" s="698">
        <v>4</v>
      </c>
      <c r="DB152" s="698">
        <v>0</v>
      </c>
      <c r="DC152" s="935">
        <f t="shared" si="218"/>
        <v>22.1</v>
      </c>
      <c r="DD152" s="1830"/>
      <c r="DE152" s="1830"/>
      <c r="DF152" s="1830"/>
      <c r="DG152" s="696">
        <f t="shared" si="243"/>
        <v>0.43</v>
      </c>
      <c r="DH152" s="695">
        <f t="shared" si="219"/>
        <v>22.1</v>
      </c>
      <c r="DI152" s="702">
        <f t="shared" si="244"/>
        <v>0.56999999999999995</v>
      </c>
      <c r="DJ152" s="694"/>
      <c r="DK152" s="694">
        <f t="shared" si="220"/>
        <v>5.4167100000000019</v>
      </c>
      <c r="DL152" s="694">
        <f t="shared" si="221"/>
        <v>12.597</v>
      </c>
      <c r="DM152" s="693"/>
      <c r="DN152" s="692">
        <v>65</v>
      </c>
      <c r="DO152" s="692">
        <v>40</v>
      </c>
      <c r="DP152" s="1448">
        <v>0</v>
      </c>
      <c r="DQ152" s="691"/>
      <c r="DR152" s="691"/>
      <c r="DS152" s="690">
        <f t="shared" si="222"/>
        <v>0</v>
      </c>
      <c r="DT152" s="690">
        <f t="shared" si="245"/>
        <v>0</v>
      </c>
      <c r="DU152" s="689">
        <f t="shared" si="246"/>
        <v>0</v>
      </c>
      <c r="DV152" s="688"/>
      <c r="DW152" s="688"/>
      <c r="DX152" s="687">
        <v>3</v>
      </c>
      <c r="DY152" s="686"/>
      <c r="DZ152" s="685">
        <v>2</v>
      </c>
      <c r="EA152" s="684">
        <v>0</v>
      </c>
      <c r="EB152" s="683">
        <f t="shared" si="247"/>
        <v>66.095333280000006</v>
      </c>
      <c r="EC152" s="683">
        <f t="shared" si="248"/>
        <v>0</v>
      </c>
      <c r="ED152" s="683">
        <v>0</v>
      </c>
      <c r="EE152" s="682">
        <f t="shared" si="223"/>
        <v>0</v>
      </c>
      <c r="EF152" s="681">
        <f t="shared" si="224"/>
        <v>5.4167100000000019</v>
      </c>
      <c r="EG152" s="680">
        <f t="shared" si="225"/>
        <v>0</v>
      </c>
      <c r="EH152" s="679">
        <f>SUM(EE$143:EE152)/SUM(EF$143:EF152)</f>
        <v>0.1810991876001084</v>
      </c>
      <c r="EI152" s="678"/>
      <c r="EJ152" s="166">
        <f t="shared" si="226"/>
        <v>33</v>
      </c>
      <c r="EK152" s="677">
        <f t="shared" si="227"/>
        <v>0</v>
      </c>
      <c r="EL152" s="676">
        <f t="shared" si="228"/>
        <v>12.597</v>
      </c>
      <c r="EM152" s="675">
        <f t="shared" si="229"/>
        <v>2.619671350321505</v>
      </c>
      <c r="EN152" s="674">
        <f>SUM(EK$143:EK152)/SUM(EL$143:EL152)</f>
        <v>0</v>
      </c>
      <c r="EO152" s="673"/>
      <c r="EP152" s="932" t="s">
        <v>164</v>
      </c>
    </row>
    <row r="153" spans="1:147" s="154" customFormat="1" ht="16.5" thickTop="1" thickBot="1" x14ac:dyDescent="0.3">
      <c r="A153" s="810">
        <v>45668</v>
      </c>
      <c r="C153" s="811"/>
      <c r="D153" s="812">
        <f t="shared" si="230"/>
        <v>39550</v>
      </c>
      <c r="E153" s="813">
        <f t="shared" si="231"/>
        <v>0</v>
      </c>
      <c r="F153" s="813"/>
      <c r="G153" s="814">
        <f t="shared" si="200"/>
        <v>0</v>
      </c>
      <c r="H153" s="815"/>
      <c r="I153" s="816">
        <v>0</v>
      </c>
      <c r="J153" s="816">
        <v>0</v>
      </c>
      <c r="K153" s="817">
        <f t="shared" si="201"/>
        <v>0</v>
      </c>
      <c r="L153" s="731" t="e">
        <f t="shared" si="232"/>
        <v>#REF!</v>
      </c>
      <c r="M153" s="731">
        <v>0</v>
      </c>
      <c r="N153" s="817">
        <v>0</v>
      </c>
      <c r="O153" s="817">
        <v>0</v>
      </c>
      <c r="P153" s="816">
        <v>48</v>
      </c>
      <c r="Q153" s="816">
        <v>44</v>
      </c>
      <c r="R153" s="817">
        <f t="shared" si="202"/>
        <v>4</v>
      </c>
      <c r="S153" s="1155">
        <f t="shared" si="233"/>
        <v>614</v>
      </c>
      <c r="T153" s="818">
        <v>0</v>
      </c>
      <c r="U153" s="817">
        <v>0</v>
      </c>
      <c r="V153" s="817"/>
      <c r="W153" s="817">
        <v>44</v>
      </c>
      <c r="X153" s="813">
        <v>40</v>
      </c>
      <c r="Y153" s="817">
        <f t="shared" si="203"/>
        <v>4</v>
      </c>
      <c r="Z153" s="819">
        <f t="shared" si="234"/>
        <v>133</v>
      </c>
      <c r="AA153" s="820">
        <v>0</v>
      </c>
      <c r="AB153" s="731">
        <v>0</v>
      </c>
      <c r="AC153" s="821">
        <v>40</v>
      </c>
      <c r="AD153" s="821">
        <v>39</v>
      </c>
      <c r="AE153" s="817">
        <f t="shared" si="204"/>
        <v>1</v>
      </c>
      <c r="AF153" s="819">
        <f t="shared" si="235"/>
        <v>62</v>
      </c>
      <c r="AG153" s="817">
        <v>11</v>
      </c>
      <c r="AH153" s="731">
        <v>0</v>
      </c>
      <c r="AI153" s="731">
        <v>0</v>
      </c>
      <c r="AJ153" s="731">
        <v>0</v>
      </c>
      <c r="AK153" s="729" t="str">
        <f t="shared" si="205"/>
        <v xml:space="preserve"> </v>
      </c>
      <c r="AL153" s="731">
        <f t="shared" si="236"/>
        <v>28</v>
      </c>
      <c r="AM153" s="731"/>
      <c r="AN153" s="731"/>
      <c r="AO153" s="731">
        <v>0</v>
      </c>
      <c r="AP153" s="731"/>
      <c r="AQ153" s="822">
        <v>6.25</v>
      </c>
      <c r="AR153" s="823">
        <v>331</v>
      </c>
      <c r="AS153" s="713">
        <v>6</v>
      </c>
      <c r="AT153" s="823">
        <v>308</v>
      </c>
      <c r="AU153" s="824">
        <f t="shared" si="206"/>
        <v>639</v>
      </c>
      <c r="AV153" s="825">
        <f t="shared" si="237"/>
        <v>-242</v>
      </c>
      <c r="AW153" s="826"/>
      <c r="AX153" s="826"/>
      <c r="AY153" s="827">
        <v>1710</v>
      </c>
      <c r="AZ153" s="827">
        <v>0</v>
      </c>
      <c r="BA153" s="828">
        <v>229</v>
      </c>
      <c r="BB153" s="828">
        <v>274.5</v>
      </c>
      <c r="BC153" s="829"/>
      <c r="BD153" s="718">
        <v>66328</v>
      </c>
      <c r="BE153" s="717">
        <f t="shared" si="238"/>
        <v>2</v>
      </c>
      <c r="BF153" s="717"/>
      <c r="BG153" s="716">
        <v>0.96</v>
      </c>
      <c r="BH153" s="715">
        <f t="shared" si="207"/>
        <v>8.0000000000000071E-2</v>
      </c>
      <c r="BI153" s="715">
        <f t="shared" si="208"/>
        <v>1.92</v>
      </c>
      <c r="BJ153" s="714"/>
      <c r="BK153" s="713">
        <v>75</v>
      </c>
      <c r="BL153" s="713">
        <v>9</v>
      </c>
      <c r="BM153" s="830"/>
      <c r="BN153" s="831">
        <v>0</v>
      </c>
      <c r="BO153" s="832">
        <f t="shared" si="239"/>
        <v>0.8</v>
      </c>
      <c r="BP153" s="833">
        <f t="shared" si="209"/>
        <v>0</v>
      </c>
      <c r="BQ153" s="833">
        <f t="shared" si="210"/>
        <v>0</v>
      </c>
      <c r="BR153" s="834"/>
      <c r="BS153" s="830">
        <v>0</v>
      </c>
      <c r="BT153" s="830">
        <v>0</v>
      </c>
      <c r="BU153" s="835"/>
      <c r="BV153" s="836"/>
      <c r="BW153" s="713">
        <v>0</v>
      </c>
      <c r="BX153" s="713"/>
      <c r="BY153" s="713"/>
      <c r="BZ153" s="713"/>
      <c r="CA153" s="713">
        <f t="shared" si="211"/>
        <v>0</v>
      </c>
      <c r="CB153" s="713">
        <f t="shared" si="212"/>
        <v>0</v>
      </c>
      <c r="CC153" s="706">
        <f t="shared" si="240"/>
        <v>0.43</v>
      </c>
      <c r="CD153" s="837">
        <f t="shared" si="213"/>
        <v>0</v>
      </c>
      <c r="CE153" s="832">
        <f t="shared" si="241"/>
        <v>0</v>
      </c>
      <c r="CF153" s="838">
        <f t="shared" si="214"/>
        <v>0</v>
      </c>
      <c r="CG153" s="1759"/>
      <c r="CH153" s="838"/>
      <c r="CI153" s="838"/>
      <c r="CJ153" s="838"/>
      <c r="CK153" s="835">
        <v>0</v>
      </c>
      <c r="CL153" s="839">
        <v>0</v>
      </c>
      <c r="CM153" s="1125">
        <v>0</v>
      </c>
      <c r="CN153" s="840">
        <v>0</v>
      </c>
      <c r="CO153" s="840">
        <v>70</v>
      </c>
      <c r="CP153" s="840">
        <v>0</v>
      </c>
      <c r="CQ153" s="840"/>
      <c r="CR153" s="840"/>
      <c r="CS153" s="840"/>
      <c r="CT153" s="840"/>
      <c r="CU153" s="951">
        <f t="shared" si="215"/>
        <v>0</v>
      </c>
      <c r="CV153" s="716">
        <f t="shared" si="242"/>
        <v>1</v>
      </c>
      <c r="CW153" s="833">
        <f t="shared" si="216"/>
        <v>0</v>
      </c>
      <c r="CX153" s="841">
        <f t="shared" si="217"/>
        <v>0</v>
      </c>
      <c r="CY153" s="842"/>
      <c r="CZ153" s="698">
        <v>75</v>
      </c>
      <c r="DA153" s="843">
        <v>13</v>
      </c>
      <c r="DB153" s="843">
        <v>0</v>
      </c>
      <c r="DC153" s="844">
        <f t="shared" si="218"/>
        <v>0</v>
      </c>
      <c r="DD153" s="1829"/>
      <c r="DE153" s="1829"/>
      <c r="DF153" s="1829"/>
      <c r="DG153" s="845">
        <f t="shared" si="243"/>
        <v>0.43</v>
      </c>
      <c r="DH153" s="717">
        <f t="shared" si="219"/>
        <v>0</v>
      </c>
      <c r="DI153" s="716">
        <f t="shared" si="244"/>
        <v>0.56999999999999995</v>
      </c>
      <c r="DJ153" s="715"/>
      <c r="DK153" s="715">
        <f t="shared" si="220"/>
        <v>0</v>
      </c>
      <c r="DL153" s="715">
        <f t="shared" si="221"/>
        <v>0</v>
      </c>
      <c r="DM153" s="846"/>
      <c r="DN153" s="843">
        <v>60</v>
      </c>
      <c r="DO153" s="843">
        <v>47</v>
      </c>
      <c r="DP153" s="1449">
        <v>0</v>
      </c>
      <c r="DQ153" s="847"/>
      <c r="DR153" s="847"/>
      <c r="DS153" s="848">
        <f t="shared" si="222"/>
        <v>0</v>
      </c>
      <c r="DT153" s="848">
        <f t="shared" si="245"/>
        <v>0</v>
      </c>
      <c r="DU153" s="849">
        <f t="shared" si="246"/>
        <v>0</v>
      </c>
      <c r="DV153" s="850"/>
      <c r="DW153" s="850"/>
      <c r="DX153" s="851">
        <v>3</v>
      </c>
      <c r="DY153" s="852"/>
      <c r="DZ153" s="853">
        <v>1</v>
      </c>
      <c r="EA153" s="854">
        <v>2</v>
      </c>
      <c r="EB153" s="855">
        <f t="shared" si="247"/>
        <v>38.555611079999998</v>
      </c>
      <c r="EC153" s="855">
        <v>-28</v>
      </c>
      <c r="ED153" s="855">
        <v>0</v>
      </c>
      <c r="EE153" s="856">
        <f t="shared" si="223"/>
        <v>-28</v>
      </c>
      <c r="EF153" s="857">
        <f t="shared" si="224"/>
        <v>8.0000000000000071E-2</v>
      </c>
      <c r="EG153" s="858"/>
      <c r="EH153" s="859">
        <f>SUM(EE$143:EE153)/SUM(EF$143:EF153)</f>
        <v>-0.33742289168289458</v>
      </c>
      <c r="EI153" s="860"/>
      <c r="EJ153" s="861">
        <f t="shared" si="226"/>
        <v>32.5</v>
      </c>
      <c r="EK153" s="862">
        <f t="shared" si="227"/>
        <v>274.5</v>
      </c>
      <c r="EL153" s="863">
        <f t="shared" si="228"/>
        <v>1.92</v>
      </c>
      <c r="EM153" s="864">
        <f t="shared" si="229"/>
        <v>16.927083333333336</v>
      </c>
      <c r="EN153" s="674">
        <f>SUM(EK$143:EK153)/SUM(EL$143:EL153)</f>
        <v>0.61969617955612144</v>
      </c>
      <c r="EO153" s="865"/>
      <c r="EP153" s="339">
        <f t="shared" ref="EP153:EP160" si="250">EJ153-DL153</f>
        <v>32.5</v>
      </c>
      <c r="EQ153" s="339"/>
    </row>
    <row r="154" spans="1:147" ht="16.5" thickTop="1" thickBot="1" x14ac:dyDescent="0.3">
      <c r="A154" s="668">
        <v>45669</v>
      </c>
      <c r="C154" s="672"/>
      <c r="D154" s="744">
        <f t="shared" si="230"/>
        <v>39550</v>
      </c>
      <c r="E154" s="743">
        <f t="shared" si="231"/>
        <v>0</v>
      </c>
      <c r="F154" s="743"/>
      <c r="G154" s="742">
        <f t="shared" si="200"/>
        <v>0</v>
      </c>
      <c r="H154" s="741"/>
      <c r="I154" s="740">
        <v>0</v>
      </c>
      <c r="J154" s="740">
        <v>0</v>
      </c>
      <c r="K154" s="739">
        <f t="shared" si="201"/>
        <v>0</v>
      </c>
      <c r="L154" s="738" t="e">
        <f t="shared" si="232"/>
        <v>#REF!</v>
      </c>
      <c r="M154" s="738">
        <v>0</v>
      </c>
      <c r="N154" s="739">
        <v>0</v>
      </c>
      <c r="O154" s="739">
        <v>0</v>
      </c>
      <c r="P154" s="737">
        <v>0</v>
      </c>
      <c r="Q154" s="737">
        <v>0</v>
      </c>
      <c r="R154" s="736">
        <f t="shared" si="202"/>
        <v>0</v>
      </c>
      <c r="S154" s="1154">
        <f t="shared" si="233"/>
        <v>614</v>
      </c>
      <c r="T154" s="735">
        <v>0</v>
      </c>
      <c r="U154" s="736">
        <v>0</v>
      </c>
      <c r="V154" s="734"/>
      <c r="W154" s="739">
        <v>0</v>
      </c>
      <c r="X154" s="743">
        <v>0</v>
      </c>
      <c r="Y154" s="739" t="str">
        <f t="shared" si="203"/>
        <v xml:space="preserve"> </v>
      </c>
      <c r="Z154" s="733">
        <f t="shared" si="234"/>
        <v>133</v>
      </c>
      <c r="AA154" s="732">
        <v>0</v>
      </c>
      <c r="AB154" s="731">
        <v>0</v>
      </c>
      <c r="AC154" s="730">
        <v>0</v>
      </c>
      <c r="AD154" s="730">
        <v>0</v>
      </c>
      <c r="AE154" s="739" t="str">
        <f t="shared" si="204"/>
        <v xml:space="preserve"> </v>
      </c>
      <c r="AF154" s="733">
        <f t="shared" si="235"/>
        <v>62</v>
      </c>
      <c r="AG154" s="739">
        <v>12</v>
      </c>
      <c r="AH154" s="731">
        <v>0</v>
      </c>
      <c r="AI154" s="731">
        <v>0</v>
      </c>
      <c r="AJ154" s="731">
        <v>0</v>
      </c>
      <c r="AK154" s="729" t="str">
        <f t="shared" si="205"/>
        <v xml:space="preserve"> </v>
      </c>
      <c r="AL154" s="731">
        <f t="shared" si="236"/>
        <v>28</v>
      </c>
      <c r="AM154" s="731"/>
      <c r="AN154" s="731"/>
      <c r="AO154" s="731">
        <v>0</v>
      </c>
      <c r="AP154" s="731"/>
      <c r="AQ154" s="728">
        <v>5.375</v>
      </c>
      <c r="AR154" s="727">
        <v>275</v>
      </c>
      <c r="AS154" s="726">
        <v>4.958333333333333</v>
      </c>
      <c r="AT154" s="725">
        <v>250</v>
      </c>
      <c r="AU154" s="724">
        <f t="shared" si="206"/>
        <v>525</v>
      </c>
      <c r="AV154" s="723">
        <f t="shared" si="237"/>
        <v>-114</v>
      </c>
      <c r="AW154" s="722"/>
      <c r="AX154" s="722"/>
      <c r="AY154" s="721">
        <v>0</v>
      </c>
      <c r="AZ154" s="720">
        <v>0</v>
      </c>
      <c r="BA154" s="662">
        <v>0</v>
      </c>
      <c r="BB154" s="662">
        <v>115.35</v>
      </c>
      <c r="BC154" s="719"/>
      <c r="BD154" s="718">
        <v>66328</v>
      </c>
      <c r="BE154" s="717">
        <f t="shared" si="238"/>
        <v>0</v>
      </c>
      <c r="BF154" s="717"/>
      <c r="BG154" s="716">
        <v>0.96</v>
      </c>
      <c r="BH154" s="715">
        <f t="shared" si="207"/>
        <v>0</v>
      </c>
      <c r="BI154" s="715">
        <f t="shared" si="208"/>
        <v>0</v>
      </c>
      <c r="BJ154" s="714"/>
      <c r="BK154" s="713">
        <v>0</v>
      </c>
      <c r="BL154" s="713">
        <v>0</v>
      </c>
      <c r="BM154" s="712"/>
      <c r="BN154" s="711">
        <v>0</v>
      </c>
      <c r="BO154" s="710">
        <f t="shared" si="239"/>
        <v>0.8</v>
      </c>
      <c r="BP154" s="709">
        <f t="shared" si="209"/>
        <v>0</v>
      </c>
      <c r="BQ154" s="709">
        <f t="shared" si="210"/>
        <v>0</v>
      </c>
      <c r="BR154" s="708"/>
      <c r="BS154" s="712">
        <v>70</v>
      </c>
      <c r="BT154" s="712">
        <v>62</v>
      </c>
      <c r="BU154" s="666"/>
      <c r="BV154" s="707"/>
      <c r="BW154" s="726">
        <v>0</v>
      </c>
      <c r="BX154" s="726"/>
      <c r="BY154" s="726"/>
      <c r="BZ154" s="726"/>
      <c r="CA154" s="665">
        <f t="shared" si="211"/>
        <v>0</v>
      </c>
      <c r="CB154" s="665">
        <f t="shared" si="212"/>
        <v>0</v>
      </c>
      <c r="CC154" s="706">
        <f t="shared" si="240"/>
        <v>0.43</v>
      </c>
      <c r="CD154" s="705">
        <f t="shared" si="213"/>
        <v>0</v>
      </c>
      <c r="CE154" s="710">
        <f t="shared" si="241"/>
        <v>0</v>
      </c>
      <c r="CF154" s="704">
        <f t="shared" si="214"/>
        <v>0</v>
      </c>
      <c r="CG154" s="1749"/>
      <c r="CH154" s="704"/>
      <c r="CI154" s="704"/>
      <c r="CJ154" s="704"/>
      <c r="CK154" s="666">
        <v>8</v>
      </c>
      <c r="CL154" s="664">
        <v>0</v>
      </c>
      <c r="CM154" s="1125">
        <v>0</v>
      </c>
      <c r="CN154" s="703">
        <v>0</v>
      </c>
      <c r="CO154" s="703">
        <v>70</v>
      </c>
      <c r="CP154" s="703">
        <v>0</v>
      </c>
      <c r="CQ154" s="703"/>
      <c r="CR154" s="703"/>
      <c r="CS154" s="703"/>
      <c r="CT154" s="703"/>
      <c r="CU154" s="950">
        <f t="shared" si="215"/>
        <v>0</v>
      </c>
      <c r="CV154" s="702">
        <f t="shared" si="242"/>
        <v>1</v>
      </c>
      <c r="CW154" s="701">
        <f t="shared" si="216"/>
        <v>0</v>
      </c>
      <c r="CX154" s="700">
        <f t="shared" si="217"/>
        <v>0</v>
      </c>
      <c r="CY154" s="699"/>
      <c r="CZ154" s="698">
        <v>80</v>
      </c>
      <c r="DA154" s="698">
        <v>44</v>
      </c>
      <c r="DB154" s="698">
        <v>0</v>
      </c>
      <c r="DC154" s="697">
        <f t="shared" si="218"/>
        <v>0</v>
      </c>
      <c r="DD154" s="1828"/>
      <c r="DE154" s="1828"/>
      <c r="DF154" s="1828"/>
      <c r="DG154" s="696">
        <f t="shared" si="243"/>
        <v>0.43</v>
      </c>
      <c r="DH154" s="695">
        <f t="shared" si="219"/>
        <v>0</v>
      </c>
      <c r="DI154" s="702">
        <f t="shared" si="244"/>
        <v>0.56999999999999995</v>
      </c>
      <c r="DJ154" s="694"/>
      <c r="DK154" s="694">
        <f t="shared" si="220"/>
        <v>0</v>
      </c>
      <c r="DL154" s="694">
        <f t="shared" si="221"/>
        <v>0</v>
      </c>
      <c r="DM154" s="693"/>
      <c r="DN154" s="692">
        <v>56</v>
      </c>
      <c r="DO154" s="692">
        <v>43</v>
      </c>
      <c r="DP154" s="1448">
        <v>0</v>
      </c>
      <c r="DQ154" s="691"/>
      <c r="DR154" s="691"/>
      <c r="DS154" s="690">
        <f t="shared" si="222"/>
        <v>0</v>
      </c>
      <c r="DT154" s="690">
        <f t="shared" si="245"/>
        <v>0</v>
      </c>
      <c r="DU154" s="689">
        <f t="shared" si="246"/>
        <v>0</v>
      </c>
      <c r="DV154" s="688"/>
      <c r="DW154" s="688"/>
      <c r="DX154" s="687">
        <v>3</v>
      </c>
      <c r="DY154" s="686"/>
      <c r="DZ154" s="685">
        <v>1</v>
      </c>
      <c r="EA154" s="684">
        <v>2</v>
      </c>
      <c r="EB154" s="683">
        <f t="shared" si="247"/>
        <v>38.555611079999998</v>
      </c>
      <c r="EC154" s="683">
        <f t="shared" si="248"/>
        <v>0</v>
      </c>
      <c r="ED154" s="683">
        <f t="shared" si="249"/>
        <v>0</v>
      </c>
      <c r="EE154" s="682">
        <f t="shared" si="223"/>
        <v>0</v>
      </c>
      <c r="EF154" s="681">
        <f t="shared" si="224"/>
        <v>0</v>
      </c>
      <c r="EG154" s="680"/>
      <c r="EH154" s="679">
        <f>SUM(EE$143:EE154)/SUM(EF$143:EF154)</f>
        <v>-0.33742289168289458</v>
      </c>
      <c r="EI154" s="678"/>
      <c r="EJ154" s="166">
        <f t="shared" si="226"/>
        <v>1.3499999999999943</v>
      </c>
      <c r="EK154" s="677">
        <f t="shared" si="227"/>
        <v>115.35</v>
      </c>
      <c r="EL154" s="676">
        <f t="shared" si="228"/>
        <v>0</v>
      </c>
      <c r="EM154" s="675">
        <f t="shared" si="229"/>
        <v>0</v>
      </c>
      <c r="EN154" s="674">
        <f>SUM(EK$143:EK154)/SUM(EL$143:EL154)</f>
        <v>0.8801040276865354</v>
      </c>
      <c r="EO154" s="865"/>
      <c r="EP154" s="156">
        <f t="shared" si="250"/>
        <v>1.3499999999999943</v>
      </c>
      <c r="EQ154" s="156">
        <f>AVERAGE(EP153:EP154)</f>
        <v>16.924999999999997</v>
      </c>
    </row>
    <row r="155" spans="1:147" s="159" customFormat="1" ht="16.5" thickTop="1" thickBot="1" x14ac:dyDescent="0.3">
      <c r="A155" s="867">
        <v>45670</v>
      </c>
      <c r="C155" s="868"/>
      <c r="D155" s="869">
        <f t="shared" si="230"/>
        <v>39550</v>
      </c>
      <c r="E155" s="870">
        <f t="shared" si="231"/>
        <v>0</v>
      </c>
      <c r="F155" s="870"/>
      <c r="G155" s="871">
        <f t="shared" si="200"/>
        <v>0</v>
      </c>
      <c r="H155" s="872"/>
      <c r="I155" s="873">
        <v>0</v>
      </c>
      <c r="J155" s="873">
        <v>0</v>
      </c>
      <c r="K155" s="874">
        <f t="shared" si="201"/>
        <v>0</v>
      </c>
      <c r="L155" s="875" t="e">
        <f t="shared" si="232"/>
        <v>#REF!</v>
      </c>
      <c r="M155" s="875">
        <v>0</v>
      </c>
      <c r="N155" s="874">
        <v>0</v>
      </c>
      <c r="O155" s="874">
        <v>0</v>
      </c>
      <c r="P155" s="873">
        <v>0</v>
      </c>
      <c r="Q155" s="873">
        <v>0</v>
      </c>
      <c r="R155" s="874">
        <f t="shared" si="202"/>
        <v>0</v>
      </c>
      <c r="S155" s="1156">
        <f t="shared" si="233"/>
        <v>614</v>
      </c>
      <c r="T155" s="876">
        <v>0</v>
      </c>
      <c r="U155" s="874">
        <v>0</v>
      </c>
      <c r="V155" s="874"/>
      <c r="W155" s="874">
        <v>0</v>
      </c>
      <c r="X155" s="870">
        <v>0</v>
      </c>
      <c r="Y155" s="874" t="str">
        <f t="shared" si="203"/>
        <v xml:space="preserve"> </v>
      </c>
      <c r="Z155" s="877">
        <f t="shared" si="234"/>
        <v>133</v>
      </c>
      <c r="AA155" s="878">
        <v>0</v>
      </c>
      <c r="AB155" s="875">
        <v>0</v>
      </c>
      <c r="AC155" s="879">
        <v>0</v>
      </c>
      <c r="AD155" s="879">
        <v>0</v>
      </c>
      <c r="AE155" s="874" t="str">
        <f t="shared" si="204"/>
        <v xml:space="preserve"> </v>
      </c>
      <c r="AF155" s="877">
        <f t="shared" si="235"/>
        <v>62</v>
      </c>
      <c r="AG155" s="874">
        <v>13</v>
      </c>
      <c r="AH155" s="875">
        <v>0</v>
      </c>
      <c r="AI155" s="875">
        <v>0</v>
      </c>
      <c r="AJ155" s="875">
        <v>0</v>
      </c>
      <c r="AK155" s="880" t="str">
        <f t="shared" si="205"/>
        <v xml:space="preserve"> </v>
      </c>
      <c r="AL155" s="875">
        <f t="shared" si="236"/>
        <v>28</v>
      </c>
      <c r="AM155" s="875"/>
      <c r="AN155" s="875"/>
      <c r="AO155" s="875">
        <v>0</v>
      </c>
      <c r="AP155" s="875"/>
      <c r="AQ155" s="881">
        <v>0</v>
      </c>
      <c r="AR155" s="882">
        <f>(AR154+AR156)/2</f>
        <v>293.5</v>
      </c>
      <c r="AS155" s="883">
        <v>0</v>
      </c>
      <c r="AT155" s="882">
        <f>(AT154+AT156)/2</f>
        <v>262.5</v>
      </c>
      <c r="AU155" s="884">
        <f t="shared" si="206"/>
        <v>556</v>
      </c>
      <c r="AV155" s="885">
        <f t="shared" si="237"/>
        <v>31</v>
      </c>
      <c r="AW155" s="886"/>
      <c r="AX155" s="886"/>
      <c r="AY155" s="887">
        <v>0</v>
      </c>
      <c r="AZ155" s="887">
        <v>0</v>
      </c>
      <c r="BA155" s="888">
        <v>0</v>
      </c>
      <c r="BB155" s="888">
        <v>0</v>
      </c>
      <c r="BC155" s="889"/>
      <c r="BD155" s="890">
        <v>66328</v>
      </c>
      <c r="BE155" s="891">
        <f t="shared" si="238"/>
        <v>0</v>
      </c>
      <c r="BF155" s="891"/>
      <c r="BG155" s="892">
        <v>0.96</v>
      </c>
      <c r="BH155" s="893">
        <f t="shared" si="207"/>
        <v>0</v>
      </c>
      <c r="BI155" s="893">
        <f t="shared" si="208"/>
        <v>0</v>
      </c>
      <c r="BJ155" s="894"/>
      <c r="BK155" s="883">
        <v>61</v>
      </c>
      <c r="BL155" s="883">
        <v>2</v>
      </c>
      <c r="BM155" s="895"/>
      <c r="BN155" s="896">
        <v>0</v>
      </c>
      <c r="BO155" s="897">
        <f t="shared" si="239"/>
        <v>0.8</v>
      </c>
      <c r="BP155" s="898">
        <f t="shared" si="209"/>
        <v>0</v>
      </c>
      <c r="BQ155" s="898">
        <f t="shared" si="210"/>
        <v>0</v>
      </c>
      <c r="BR155" s="899"/>
      <c r="BS155" s="895">
        <v>0</v>
      </c>
      <c r="BT155" s="895">
        <v>0</v>
      </c>
      <c r="BU155" s="900"/>
      <c r="BV155" s="901"/>
      <c r="BW155" s="883">
        <v>0</v>
      </c>
      <c r="BX155" s="883"/>
      <c r="BY155" s="883"/>
      <c r="BZ155" s="883"/>
      <c r="CA155" s="883">
        <f t="shared" si="211"/>
        <v>0</v>
      </c>
      <c r="CB155" s="883">
        <f t="shared" si="212"/>
        <v>0</v>
      </c>
      <c r="CC155" s="902">
        <f t="shared" si="240"/>
        <v>0.43</v>
      </c>
      <c r="CD155" s="903">
        <f t="shared" si="213"/>
        <v>0</v>
      </c>
      <c r="CE155" s="897">
        <f t="shared" si="241"/>
        <v>0</v>
      </c>
      <c r="CF155" s="904">
        <f t="shared" si="214"/>
        <v>0</v>
      </c>
      <c r="CG155" s="1760"/>
      <c r="CH155" s="904"/>
      <c r="CI155" s="904"/>
      <c r="CJ155" s="904"/>
      <c r="CK155" s="900">
        <v>0</v>
      </c>
      <c r="CL155" s="905">
        <v>0</v>
      </c>
      <c r="CM155" s="1125">
        <v>43.1</v>
      </c>
      <c r="CN155" s="906">
        <v>2</v>
      </c>
      <c r="CO155" s="906">
        <v>78</v>
      </c>
      <c r="CP155" s="906">
        <v>0</v>
      </c>
      <c r="CQ155" s="906"/>
      <c r="CR155" s="906"/>
      <c r="CS155" s="906"/>
      <c r="CT155" s="906"/>
      <c r="CU155" s="952">
        <f t="shared" si="215"/>
        <v>0</v>
      </c>
      <c r="CV155" s="892">
        <f t="shared" si="242"/>
        <v>1</v>
      </c>
      <c r="CW155" s="898">
        <f t="shared" si="216"/>
        <v>0</v>
      </c>
      <c r="CX155" s="907">
        <f t="shared" si="217"/>
        <v>0</v>
      </c>
      <c r="CY155" s="908"/>
      <c r="CZ155" s="698">
        <v>0</v>
      </c>
      <c r="DA155" s="909">
        <v>44</v>
      </c>
      <c r="DB155" s="909">
        <v>0</v>
      </c>
      <c r="DC155" s="910">
        <f t="shared" si="218"/>
        <v>43.1</v>
      </c>
      <c r="DD155" s="1831"/>
      <c r="DE155" s="1831"/>
      <c r="DF155" s="1831"/>
      <c r="DG155" s="911">
        <f t="shared" si="243"/>
        <v>0.43</v>
      </c>
      <c r="DH155" s="891">
        <f t="shared" si="219"/>
        <v>43.1</v>
      </c>
      <c r="DI155" s="892">
        <f t="shared" si="244"/>
        <v>0.56999999999999995</v>
      </c>
      <c r="DJ155" s="893"/>
      <c r="DK155" s="893">
        <f t="shared" si="220"/>
        <v>10.563810000000002</v>
      </c>
      <c r="DL155" s="893">
        <f t="shared" si="221"/>
        <v>24.567</v>
      </c>
      <c r="DM155" s="912"/>
      <c r="DN155" s="909">
        <v>70</v>
      </c>
      <c r="DO155" s="909">
        <v>41</v>
      </c>
      <c r="DP155" s="1450">
        <v>165</v>
      </c>
      <c r="DQ155" s="913"/>
      <c r="DR155" s="913"/>
      <c r="DS155" s="914">
        <f t="shared" si="222"/>
        <v>0</v>
      </c>
      <c r="DT155" s="914">
        <f t="shared" si="245"/>
        <v>0</v>
      </c>
      <c r="DU155" s="915">
        <f t="shared" si="246"/>
        <v>0</v>
      </c>
      <c r="DV155" s="916"/>
      <c r="DW155" s="916"/>
      <c r="DX155" s="917">
        <v>0</v>
      </c>
      <c r="DY155" s="918"/>
      <c r="DZ155" s="919">
        <v>0</v>
      </c>
      <c r="EA155" s="920">
        <v>0</v>
      </c>
      <c r="EB155" s="921">
        <f t="shared" si="247"/>
        <v>0</v>
      </c>
      <c r="EC155" s="921">
        <f t="shared" si="248"/>
        <v>0</v>
      </c>
      <c r="ED155" s="921">
        <f t="shared" si="249"/>
        <v>0</v>
      </c>
      <c r="EE155" s="922">
        <f t="shared" si="223"/>
        <v>0</v>
      </c>
      <c r="EF155" s="923">
        <f t="shared" si="224"/>
        <v>10.563810000000002</v>
      </c>
      <c r="EG155" s="924">
        <f t="shared" si="225"/>
        <v>0</v>
      </c>
      <c r="EH155" s="925">
        <f>SUM(EE$143:EE155)/SUM(EF$143:EF155)</f>
        <v>-0.28223795342350644</v>
      </c>
      <c r="EI155" s="926"/>
      <c r="EJ155" s="927">
        <f t="shared" si="226"/>
        <v>31</v>
      </c>
      <c r="EK155" s="928">
        <f t="shared" si="227"/>
        <v>0</v>
      </c>
      <c r="EL155" s="929">
        <f t="shared" si="228"/>
        <v>24.567</v>
      </c>
      <c r="EM155" s="930">
        <f t="shared" si="229"/>
        <v>1.2618553343916636</v>
      </c>
      <c r="EN155" s="674">
        <f>SUM(EK$143:EK155)/SUM(EL$143:EL155)</f>
        <v>0.83385736836026236</v>
      </c>
      <c r="EO155" s="931"/>
      <c r="EP155" s="933">
        <f t="shared" si="250"/>
        <v>6.4329999999999998</v>
      </c>
      <c r="EQ155" s="933">
        <f>AVERAGE(EP$154:EP155)</f>
        <v>3.8914999999999971</v>
      </c>
    </row>
    <row r="156" spans="1:147" ht="16.5" thickTop="1" thickBot="1" x14ac:dyDescent="0.3">
      <c r="A156" s="668">
        <v>45671</v>
      </c>
      <c r="C156" s="672"/>
      <c r="D156" s="744">
        <f t="shared" si="230"/>
        <v>39550</v>
      </c>
      <c r="E156" s="743">
        <f t="shared" si="231"/>
        <v>0</v>
      </c>
      <c r="F156" s="743"/>
      <c r="G156" s="742">
        <f t="shared" si="200"/>
        <v>0</v>
      </c>
      <c r="H156" s="741"/>
      <c r="I156" s="740">
        <v>0</v>
      </c>
      <c r="J156" s="740">
        <v>0</v>
      </c>
      <c r="K156" s="739">
        <f t="shared" si="201"/>
        <v>0</v>
      </c>
      <c r="L156" s="738" t="e">
        <f t="shared" si="232"/>
        <v>#REF!</v>
      </c>
      <c r="M156" s="738">
        <v>0</v>
      </c>
      <c r="N156" s="739">
        <v>0</v>
      </c>
      <c r="O156" s="739">
        <v>0</v>
      </c>
      <c r="P156" s="737">
        <v>0</v>
      </c>
      <c r="Q156" s="737">
        <v>0</v>
      </c>
      <c r="R156" s="736">
        <f t="shared" si="202"/>
        <v>0</v>
      </c>
      <c r="S156" s="1154">
        <f t="shared" si="233"/>
        <v>614</v>
      </c>
      <c r="T156" s="735">
        <v>0</v>
      </c>
      <c r="U156" s="736">
        <v>0</v>
      </c>
      <c r="V156" s="734"/>
      <c r="W156" s="739">
        <v>0</v>
      </c>
      <c r="X156" s="743">
        <v>0</v>
      </c>
      <c r="Y156" s="739" t="str">
        <f t="shared" si="203"/>
        <v xml:space="preserve"> </v>
      </c>
      <c r="Z156" s="733">
        <f t="shared" si="234"/>
        <v>133</v>
      </c>
      <c r="AA156" s="732">
        <v>0</v>
      </c>
      <c r="AB156" s="731">
        <v>0</v>
      </c>
      <c r="AC156" s="730">
        <v>0</v>
      </c>
      <c r="AD156" s="730">
        <v>0</v>
      </c>
      <c r="AE156" s="739" t="str">
        <f t="shared" si="204"/>
        <v xml:space="preserve"> </v>
      </c>
      <c r="AF156" s="733">
        <f t="shared" si="235"/>
        <v>62</v>
      </c>
      <c r="AG156" s="739">
        <v>14</v>
      </c>
      <c r="AH156" s="731">
        <v>0</v>
      </c>
      <c r="AI156" s="731">
        <v>0</v>
      </c>
      <c r="AJ156" s="731">
        <v>0</v>
      </c>
      <c r="AK156" s="729" t="str">
        <f t="shared" si="205"/>
        <v xml:space="preserve"> </v>
      </c>
      <c r="AL156" s="731">
        <f t="shared" si="236"/>
        <v>28</v>
      </c>
      <c r="AM156" s="731"/>
      <c r="AN156" s="731"/>
      <c r="AO156" s="731">
        <v>0</v>
      </c>
      <c r="AP156" s="731"/>
      <c r="AQ156" s="728">
        <v>5.916666666666667</v>
      </c>
      <c r="AR156" s="727">
        <v>312</v>
      </c>
      <c r="AS156" s="726">
        <v>5.458333333333333</v>
      </c>
      <c r="AT156" s="725">
        <v>275</v>
      </c>
      <c r="AU156" s="724">
        <f t="shared" si="206"/>
        <v>587</v>
      </c>
      <c r="AV156" s="723">
        <f t="shared" si="237"/>
        <v>31</v>
      </c>
      <c r="AW156" s="722"/>
      <c r="AX156" s="722"/>
      <c r="AY156" s="721">
        <v>0</v>
      </c>
      <c r="AZ156" s="720">
        <v>0</v>
      </c>
      <c r="BA156" s="662">
        <v>0</v>
      </c>
      <c r="BB156" s="662">
        <v>0</v>
      </c>
      <c r="BC156" s="719"/>
      <c r="BD156" s="718">
        <v>66328</v>
      </c>
      <c r="BE156" s="717">
        <f t="shared" si="238"/>
        <v>0</v>
      </c>
      <c r="BF156" s="717"/>
      <c r="BG156" s="716">
        <v>0.96</v>
      </c>
      <c r="BH156" s="715">
        <f t="shared" si="207"/>
        <v>0</v>
      </c>
      <c r="BI156" s="715">
        <f t="shared" si="208"/>
        <v>0</v>
      </c>
      <c r="BJ156" s="714"/>
      <c r="BK156" s="713">
        <v>58</v>
      </c>
      <c r="BL156" s="713">
        <v>0</v>
      </c>
      <c r="BM156" s="712"/>
      <c r="BN156" s="711">
        <v>0</v>
      </c>
      <c r="BO156" s="710">
        <f t="shared" si="239"/>
        <v>0.8</v>
      </c>
      <c r="BP156" s="709">
        <f t="shared" si="209"/>
        <v>0</v>
      </c>
      <c r="BQ156" s="709">
        <f t="shared" si="210"/>
        <v>0</v>
      </c>
      <c r="BR156" s="708"/>
      <c r="BS156" s="712">
        <v>0</v>
      </c>
      <c r="BT156" s="712">
        <v>0</v>
      </c>
      <c r="BU156" s="666"/>
      <c r="BV156" s="707"/>
      <c r="BW156" s="726">
        <v>0</v>
      </c>
      <c r="BX156" s="726"/>
      <c r="BY156" s="726"/>
      <c r="BZ156" s="726"/>
      <c r="CA156" s="665">
        <f t="shared" si="211"/>
        <v>0</v>
      </c>
      <c r="CB156" s="665">
        <f t="shared" si="212"/>
        <v>0</v>
      </c>
      <c r="CC156" s="706">
        <f t="shared" si="240"/>
        <v>0.43</v>
      </c>
      <c r="CD156" s="705">
        <f t="shared" si="213"/>
        <v>0</v>
      </c>
      <c r="CE156" s="710">
        <f t="shared" si="241"/>
        <v>0</v>
      </c>
      <c r="CF156" s="704">
        <f t="shared" si="214"/>
        <v>0</v>
      </c>
      <c r="CG156" s="1749"/>
      <c r="CH156" s="704"/>
      <c r="CI156" s="704"/>
      <c r="CJ156" s="704"/>
      <c r="CK156" s="666">
        <v>12</v>
      </c>
      <c r="CL156" s="664">
        <v>0</v>
      </c>
      <c r="CM156" s="1125">
        <v>1.8</v>
      </c>
      <c r="CN156" s="703">
        <v>0</v>
      </c>
      <c r="CO156" s="703">
        <v>58</v>
      </c>
      <c r="CP156" s="703">
        <v>0</v>
      </c>
      <c r="CQ156" s="703"/>
      <c r="CR156" s="703"/>
      <c r="CS156" s="703"/>
      <c r="CT156" s="703"/>
      <c r="CU156" s="950">
        <f t="shared" si="215"/>
        <v>0</v>
      </c>
      <c r="CV156" s="702">
        <f t="shared" si="242"/>
        <v>1</v>
      </c>
      <c r="CW156" s="701">
        <f t="shared" si="216"/>
        <v>0</v>
      </c>
      <c r="CX156" s="700">
        <f t="shared" si="217"/>
        <v>0</v>
      </c>
      <c r="CY156" s="699"/>
      <c r="CZ156" s="698">
        <v>0</v>
      </c>
      <c r="DA156" s="698">
        <v>35</v>
      </c>
      <c r="DB156" s="698">
        <v>0</v>
      </c>
      <c r="DC156" s="697">
        <f t="shared" si="218"/>
        <v>1.8</v>
      </c>
      <c r="DD156" s="1828"/>
      <c r="DE156" s="1828"/>
      <c r="DF156" s="1828"/>
      <c r="DG156" s="696">
        <f t="shared" si="243"/>
        <v>0.43</v>
      </c>
      <c r="DH156" s="695">
        <f t="shared" si="219"/>
        <v>1.8</v>
      </c>
      <c r="DI156" s="702">
        <f t="shared" si="244"/>
        <v>0.56999999999999995</v>
      </c>
      <c r="DJ156" s="694"/>
      <c r="DK156" s="694">
        <f t="shared" si="220"/>
        <v>0.44118000000000007</v>
      </c>
      <c r="DL156" s="694">
        <f t="shared" si="221"/>
        <v>1.026</v>
      </c>
      <c r="DM156" s="693"/>
      <c r="DN156" s="692">
        <v>0</v>
      </c>
      <c r="DO156" s="692">
        <v>35</v>
      </c>
      <c r="DP156" s="1448">
        <v>0</v>
      </c>
      <c r="DQ156" s="691"/>
      <c r="DR156" s="691"/>
      <c r="DS156" s="690">
        <f t="shared" si="222"/>
        <v>0</v>
      </c>
      <c r="DT156" s="690">
        <f t="shared" si="245"/>
        <v>0</v>
      </c>
      <c r="DU156" s="689">
        <f t="shared" si="246"/>
        <v>0</v>
      </c>
      <c r="DV156" s="688"/>
      <c r="DW156" s="688"/>
      <c r="DX156" s="687">
        <v>3</v>
      </c>
      <c r="DY156" s="686"/>
      <c r="DZ156" s="685">
        <v>1</v>
      </c>
      <c r="EA156" s="684">
        <v>2</v>
      </c>
      <c r="EB156" s="683">
        <f t="shared" si="247"/>
        <v>38.555611079999998</v>
      </c>
      <c r="EC156" s="683">
        <f t="shared" si="248"/>
        <v>38.555611079999998</v>
      </c>
      <c r="ED156" s="683">
        <f t="shared" si="249"/>
        <v>0</v>
      </c>
      <c r="EE156" s="682">
        <f t="shared" si="223"/>
        <v>38.555611079999998</v>
      </c>
      <c r="EF156" s="681">
        <f t="shared" si="224"/>
        <v>0.44118000000000007</v>
      </c>
      <c r="EG156" s="680">
        <f t="shared" si="225"/>
        <v>87.392019311845488</v>
      </c>
      <c r="EH156" s="679">
        <f>SUM(EE$143:EE156)/SUM(EF$143:EF156)</f>
        <v>0.31254301199276141</v>
      </c>
      <c r="EI156" s="678"/>
      <c r="EJ156" s="166">
        <f t="shared" si="226"/>
        <v>31</v>
      </c>
      <c r="EK156" s="677">
        <f t="shared" si="227"/>
        <v>0</v>
      </c>
      <c r="EL156" s="676">
        <f t="shared" si="228"/>
        <v>1.026</v>
      </c>
      <c r="EM156" s="675">
        <f t="shared" si="229"/>
        <v>30.214424951267056</v>
      </c>
      <c r="EN156" s="674">
        <f>SUM(EK$143:EK156)/SUM(EL$143:EL156)</f>
        <v>0.83203145008451573</v>
      </c>
      <c r="EO156" s="865"/>
      <c r="EP156" s="156">
        <f t="shared" si="250"/>
        <v>29.974</v>
      </c>
      <c r="EQ156" s="156">
        <f>AVERAGE(EP$154:EP156)</f>
        <v>12.585666666666663</v>
      </c>
    </row>
    <row r="157" spans="1:147" s="159" customFormat="1" ht="16.5" thickTop="1" thickBot="1" x14ac:dyDescent="0.3">
      <c r="A157" s="867">
        <v>45672</v>
      </c>
      <c r="C157" s="868"/>
      <c r="D157" s="869">
        <f t="shared" si="230"/>
        <v>39550</v>
      </c>
      <c r="E157" s="870">
        <f t="shared" si="231"/>
        <v>0</v>
      </c>
      <c r="F157" s="870"/>
      <c r="G157" s="871">
        <f t="shared" si="200"/>
        <v>0</v>
      </c>
      <c r="H157" s="872"/>
      <c r="I157" s="873">
        <v>0</v>
      </c>
      <c r="J157" s="873">
        <v>0</v>
      </c>
      <c r="K157" s="874">
        <f t="shared" si="201"/>
        <v>0</v>
      </c>
      <c r="L157" s="875" t="e">
        <f t="shared" si="232"/>
        <v>#REF!</v>
      </c>
      <c r="M157" s="875">
        <v>0</v>
      </c>
      <c r="N157" s="874">
        <v>0</v>
      </c>
      <c r="O157" s="874">
        <v>0</v>
      </c>
      <c r="P157" s="873">
        <v>0</v>
      </c>
      <c r="Q157" s="873">
        <v>0</v>
      </c>
      <c r="R157" s="874">
        <f t="shared" si="202"/>
        <v>0</v>
      </c>
      <c r="S157" s="1156">
        <f t="shared" si="233"/>
        <v>614</v>
      </c>
      <c r="T157" s="876">
        <v>0</v>
      </c>
      <c r="U157" s="874">
        <v>0</v>
      </c>
      <c r="V157" s="874"/>
      <c r="W157" s="874">
        <v>0</v>
      </c>
      <c r="X157" s="870">
        <v>0</v>
      </c>
      <c r="Y157" s="874" t="str">
        <f t="shared" si="203"/>
        <v xml:space="preserve"> </v>
      </c>
      <c r="Z157" s="877">
        <f t="shared" si="234"/>
        <v>133</v>
      </c>
      <c r="AA157" s="878">
        <v>0</v>
      </c>
      <c r="AB157" s="875">
        <v>0</v>
      </c>
      <c r="AC157" s="879">
        <v>0</v>
      </c>
      <c r="AD157" s="879">
        <v>0</v>
      </c>
      <c r="AE157" s="874" t="str">
        <f t="shared" si="204"/>
        <v xml:space="preserve"> </v>
      </c>
      <c r="AF157" s="877">
        <f t="shared" si="235"/>
        <v>62</v>
      </c>
      <c r="AG157" s="874">
        <v>15</v>
      </c>
      <c r="AH157" s="875">
        <v>0</v>
      </c>
      <c r="AI157" s="875">
        <v>0</v>
      </c>
      <c r="AJ157" s="875">
        <v>0</v>
      </c>
      <c r="AK157" s="880" t="str">
        <f t="shared" si="205"/>
        <v xml:space="preserve"> </v>
      </c>
      <c r="AL157" s="875">
        <f t="shared" si="236"/>
        <v>28</v>
      </c>
      <c r="AM157" s="875"/>
      <c r="AN157" s="875"/>
      <c r="AO157" s="875">
        <v>0</v>
      </c>
      <c r="AP157" s="875"/>
      <c r="AQ157" s="881">
        <v>6.541666666666667</v>
      </c>
      <c r="AR157" s="882">
        <v>423</v>
      </c>
      <c r="AS157" s="883">
        <v>6.083333333333333</v>
      </c>
      <c r="AT157" s="882">
        <v>313</v>
      </c>
      <c r="AU157" s="884">
        <f t="shared" si="206"/>
        <v>736</v>
      </c>
      <c r="AV157" s="885">
        <f t="shared" si="237"/>
        <v>149</v>
      </c>
      <c r="AW157" s="886"/>
      <c r="AX157" s="886"/>
      <c r="AY157" s="887">
        <v>0</v>
      </c>
      <c r="AZ157" s="887">
        <v>0</v>
      </c>
      <c r="BA157" s="888">
        <v>0</v>
      </c>
      <c r="BB157" s="888">
        <v>0</v>
      </c>
      <c r="BC157" s="889"/>
      <c r="BD157" s="890">
        <v>66328</v>
      </c>
      <c r="BE157" s="891">
        <f t="shared" si="238"/>
        <v>0</v>
      </c>
      <c r="BF157" s="891"/>
      <c r="BG157" s="892">
        <v>0.96</v>
      </c>
      <c r="BH157" s="893">
        <f t="shared" si="207"/>
        <v>0</v>
      </c>
      <c r="BI157" s="893">
        <f t="shared" si="208"/>
        <v>0</v>
      </c>
      <c r="BJ157" s="894"/>
      <c r="BK157" s="883">
        <v>50</v>
      </c>
      <c r="BL157" s="883">
        <v>0</v>
      </c>
      <c r="BM157" s="895"/>
      <c r="BN157" s="896">
        <v>0</v>
      </c>
      <c r="BO157" s="897">
        <f t="shared" si="239"/>
        <v>0.8</v>
      </c>
      <c r="BP157" s="898">
        <f t="shared" si="209"/>
        <v>0</v>
      </c>
      <c r="BQ157" s="898">
        <f t="shared" si="210"/>
        <v>0</v>
      </c>
      <c r="BR157" s="899"/>
      <c r="BS157" s="895">
        <v>75</v>
      </c>
      <c r="BT157" s="895">
        <v>0</v>
      </c>
      <c r="BU157" s="900"/>
      <c r="BV157" s="901"/>
      <c r="BW157" s="883">
        <v>0</v>
      </c>
      <c r="BX157" s="883"/>
      <c r="BY157" s="883"/>
      <c r="BZ157" s="883"/>
      <c r="CA157" s="883">
        <f t="shared" si="211"/>
        <v>0</v>
      </c>
      <c r="CB157" s="883">
        <f t="shared" si="212"/>
        <v>0</v>
      </c>
      <c r="CC157" s="902">
        <f t="shared" si="240"/>
        <v>0.43</v>
      </c>
      <c r="CD157" s="903">
        <f t="shared" si="213"/>
        <v>0</v>
      </c>
      <c r="CE157" s="897">
        <f t="shared" si="241"/>
        <v>0</v>
      </c>
      <c r="CF157" s="904">
        <f t="shared" si="214"/>
        <v>0</v>
      </c>
      <c r="CG157" s="1760"/>
      <c r="CH157" s="904"/>
      <c r="CI157" s="904"/>
      <c r="CJ157" s="904"/>
      <c r="CK157" s="900">
        <v>0</v>
      </c>
      <c r="CL157" s="905">
        <v>0</v>
      </c>
      <c r="CM157" s="1125">
        <v>35.9</v>
      </c>
      <c r="CN157" s="906">
        <v>2</v>
      </c>
      <c r="CO157" s="906">
        <v>78</v>
      </c>
      <c r="CP157" s="906">
        <v>0</v>
      </c>
      <c r="CQ157" s="906"/>
      <c r="CR157" s="906"/>
      <c r="CS157" s="906"/>
      <c r="CT157" s="906"/>
      <c r="CU157" s="952">
        <f t="shared" si="215"/>
        <v>0</v>
      </c>
      <c r="CV157" s="892">
        <f t="shared" si="242"/>
        <v>1</v>
      </c>
      <c r="CW157" s="898">
        <f t="shared" si="216"/>
        <v>0</v>
      </c>
      <c r="CX157" s="907">
        <f t="shared" si="217"/>
        <v>0</v>
      </c>
      <c r="CY157" s="908"/>
      <c r="CZ157" s="698">
        <v>55</v>
      </c>
      <c r="DA157" s="909">
        <v>40</v>
      </c>
      <c r="DB157" s="909">
        <v>0</v>
      </c>
      <c r="DC157" s="910">
        <f t="shared" si="218"/>
        <v>35.9</v>
      </c>
      <c r="DD157" s="1831"/>
      <c r="DE157" s="1831"/>
      <c r="DF157" s="1831"/>
      <c r="DG157" s="911">
        <f t="shared" si="243"/>
        <v>0.43</v>
      </c>
      <c r="DH157" s="891">
        <f t="shared" si="219"/>
        <v>35.9</v>
      </c>
      <c r="DI157" s="892">
        <f t="shared" si="244"/>
        <v>0.56999999999999995</v>
      </c>
      <c r="DJ157" s="893"/>
      <c r="DK157" s="893">
        <f t="shared" si="220"/>
        <v>8.7990900000000014</v>
      </c>
      <c r="DL157" s="893">
        <f t="shared" si="221"/>
        <v>20.462999999999997</v>
      </c>
      <c r="DM157" s="912"/>
      <c r="DN157" s="909">
        <v>0</v>
      </c>
      <c r="DO157" s="909">
        <v>38</v>
      </c>
      <c r="DP157" s="1450">
        <v>170</v>
      </c>
      <c r="DQ157" s="913"/>
      <c r="DR157" s="913"/>
      <c r="DS157" s="914">
        <f t="shared" si="222"/>
        <v>0</v>
      </c>
      <c r="DT157" s="914">
        <f t="shared" si="245"/>
        <v>0</v>
      </c>
      <c r="DU157" s="915">
        <f t="shared" si="246"/>
        <v>0</v>
      </c>
      <c r="DV157" s="916"/>
      <c r="DW157" s="916"/>
      <c r="DX157" s="917">
        <v>3</v>
      </c>
      <c r="DY157" s="918"/>
      <c r="DZ157" s="919">
        <v>1</v>
      </c>
      <c r="EA157" s="920">
        <v>2</v>
      </c>
      <c r="EB157" s="921">
        <f t="shared" si="247"/>
        <v>38.555611079999998</v>
      </c>
      <c r="EC157" s="921">
        <f t="shared" si="248"/>
        <v>0</v>
      </c>
      <c r="ED157" s="921">
        <f t="shared" si="249"/>
        <v>0</v>
      </c>
      <c r="EE157" s="922">
        <f t="shared" si="223"/>
        <v>0</v>
      </c>
      <c r="EF157" s="923">
        <f t="shared" si="224"/>
        <v>8.7990900000000014</v>
      </c>
      <c r="EG157" s="924">
        <f t="shared" si="225"/>
        <v>0</v>
      </c>
      <c r="EH157" s="925">
        <f>SUM(EE$143:EE157)/SUM(EF$143:EF157)</f>
        <v>0.27529483873108584</v>
      </c>
      <c r="EI157" s="926"/>
      <c r="EJ157" s="927">
        <f t="shared" si="226"/>
        <v>149</v>
      </c>
      <c r="EK157" s="928">
        <f t="shared" si="227"/>
        <v>0</v>
      </c>
      <c r="EL157" s="929">
        <f t="shared" si="228"/>
        <v>20.462999999999997</v>
      </c>
      <c r="EM157" s="930">
        <f t="shared" si="229"/>
        <v>7.2814347847334222</v>
      </c>
      <c r="EN157" s="674">
        <f>SUM(EK$143:EK157)/SUM(EL$143:EL157)</f>
        <v>0.79721480936167599</v>
      </c>
      <c r="EO157" s="931"/>
      <c r="EP157" s="933">
        <f t="shared" si="250"/>
        <v>128.53700000000001</v>
      </c>
      <c r="EQ157" s="933">
        <f>AVERAGE(EP$154:EP157)</f>
        <v>41.573499999999996</v>
      </c>
    </row>
    <row r="158" spans="1:147" s="159" customFormat="1" ht="16.5" thickTop="1" thickBot="1" x14ac:dyDescent="0.3">
      <c r="A158" s="867">
        <v>45673</v>
      </c>
      <c r="C158" s="868"/>
      <c r="D158" s="869">
        <f t="shared" si="230"/>
        <v>39550</v>
      </c>
      <c r="E158" s="870">
        <f t="shared" si="231"/>
        <v>0</v>
      </c>
      <c r="F158" s="870"/>
      <c r="G158" s="871">
        <f t="shared" si="200"/>
        <v>0</v>
      </c>
      <c r="H158" s="872"/>
      <c r="I158" s="873">
        <v>0</v>
      </c>
      <c r="J158" s="873">
        <v>0</v>
      </c>
      <c r="K158" s="874">
        <f t="shared" si="201"/>
        <v>0</v>
      </c>
      <c r="L158" s="875" t="e">
        <f t="shared" si="232"/>
        <v>#REF!</v>
      </c>
      <c r="M158" s="875">
        <v>0</v>
      </c>
      <c r="N158" s="874">
        <v>0</v>
      </c>
      <c r="O158" s="874">
        <v>0</v>
      </c>
      <c r="P158" s="873">
        <v>0</v>
      </c>
      <c r="Q158" s="873">
        <v>0</v>
      </c>
      <c r="R158" s="874">
        <f t="shared" si="202"/>
        <v>0</v>
      </c>
      <c r="S158" s="1156">
        <f t="shared" si="233"/>
        <v>614</v>
      </c>
      <c r="T158" s="876">
        <v>0</v>
      </c>
      <c r="U158" s="874">
        <v>0</v>
      </c>
      <c r="V158" s="874"/>
      <c r="W158" s="874">
        <v>0</v>
      </c>
      <c r="X158" s="870">
        <v>0</v>
      </c>
      <c r="Y158" s="874" t="str">
        <f t="shared" si="203"/>
        <v xml:space="preserve"> </v>
      </c>
      <c r="Z158" s="877">
        <f t="shared" si="234"/>
        <v>133</v>
      </c>
      <c r="AA158" s="878">
        <v>0</v>
      </c>
      <c r="AB158" s="875">
        <v>0</v>
      </c>
      <c r="AC158" s="879">
        <v>0</v>
      </c>
      <c r="AD158" s="879">
        <v>0</v>
      </c>
      <c r="AE158" s="874" t="str">
        <f t="shared" si="204"/>
        <v xml:space="preserve"> </v>
      </c>
      <c r="AF158" s="877">
        <f t="shared" si="235"/>
        <v>62</v>
      </c>
      <c r="AG158" s="874">
        <v>16</v>
      </c>
      <c r="AH158" s="875">
        <v>0</v>
      </c>
      <c r="AI158" s="875">
        <v>0</v>
      </c>
      <c r="AJ158" s="875">
        <v>0</v>
      </c>
      <c r="AK158" s="880" t="str">
        <f t="shared" si="205"/>
        <v xml:space="preserve"> </v>
      </c>
      <c r="AL158" s="875">
        <f t="shared" si="236"/>
        <v>28</v>
      </c>
      <c r="AM158" s="875"/>
      <c r="AN158" s="875"/>
      <c r="AO158" s="875">
        <v>0</v>
      </c>
      <c r="AP158" s="875"/>
      <c r="AQ158" s="881">
        <v>6.75</v>
      </c>
      <c r="AR158" s="882">
        <v>365</v>
      </c>
      <c r="AS158" s="883">
        <v>6.333333333333333</v>
      </c>
      <c r="AT158" s="882">
        <v>328</v>
      </c>
      <c r="AU158" s="884">
        <f t="shared" si="206"/>
        <v>693</v>
      </c>
      <c r="AV158" s="885">
        <f t="shared" si="237"/>
        <v>-43</v>
      </c>
      <c r="AW158" s="886"/>
      <c r="AX158" s="886"/>
      <c r="AY158" s="887">
        <v>0</v>
      </c>
      <c r="AZ158" s="887">
        <v>0</v>
      </c>
      <c r="BA158" s="888">
        <v>0</v>
      </c>
      <c r="BB158" s="888">
        <v>0</v>
      </c>
      <c r="BC158" s="889"/>
      <c r="BD158" s="890">
        <v>66328</v>
      </c>
      <c r="BE158" s="891">
        <f t="shared" si="238"/>
        <v>0</v>
      </c>
      <c r="BF158" s="891"/>
      <c r="BG158" s="892">
        <v>0.96</v>
      </c>
      <c r="BH158" s="893">
        <f t="shared" si="207"/>
        <v>0</v>
      </c>
      <c r="BI158" s="893">
        <f t="shared" si="208"/>
        <v>0</v>
      </c>
      <c r="BJ158" s="894"/>
      <c r="BK158" s="883">
        <v>56</v>
      </c>
      <c r="BL158" s="883">
        <v>0</v>
      </c>
      <c r="BM158" s="895"/>
      <c r="BN158" s="896">
        <v>0</v>
      </c>
      <c r="BO158" s="897">
        <f t="shared" si="239"/>
        <v>0.8</v>
      </c>
      <c r="BP158" s="898">
        <f t="shared" si="209"/>
        <v>0</v>
      </c>
      <c r="BQ158" s="898">
        <f t="shared" si="210"/>
        <v>0</v>
      </c>
      <c r="BR158" s="899"/>
      <c r="BS158" s="895">
        <v>0</v>
      </c>
      <c r="BT158" s="895">
        <v>0</v>
      </c>
      <c r="BU158" s="900"/>
      <c r="BV158" s="901"/>
      <c r="BW158" s="883">
        <v>0</v>
      </c>
      <c r="BX158" s="883"/>
      <c r="BY158" s="883"/>
      <c r="BZ158" s="883"/>
      <c r="CA158" s="883">
        <f t="shared" si="211"/>
        <v>0</v>
      </c>
      <c r="CB158" s="883">
        <f t="shared" si="212"/>
        <v>0</v>
      </c>
      <c r="CC158" s="902">
        <f t="shared" si="240"/>
        <v>0.43</v>
      </c>
      <c r="CD158" s="903">
        <f t="shared" si="213"/>
        <v>0</v>
      </c>
      <c r="CE158" s="897">
        <f t="shared" si="241"/>
        <v>0</v>
      </c>
      <c r="CF158" s="904">
        <f t="shared" si="214"/>
        <v>0</v>
      </c>
      <c r="CG158" s="1760"/>
      <c r="CH158" s="904"/>
      <c r="CI158" s="904"/>
      <c r="CJ158" s="904"/>
      <c r="CK158" s="900">
        <v>45</v>
      </c>
      <c r="CL158" s="905">
        <v>0</v>
      </c>
      <c r="CM158" s="1125">
        <v>18</v>
      </c>
      <c r="CN158" s="906">
        <v>2</v>
      </c>
      <c r="CO158" s="906">
        <v>85</v>
      </c>
      <c r="CP158" s="906">
        <v>0</v>
      </c>
      <c r="CQ158" s="906"/>
      <c r="CR158" s="906"/>
      <c r="CS158" s="906"/>
      <c r="CT158" s="906"/>
      <c r="CU158" s="952">
        <f t="shared" si="215"/>
        <v>0</v>
      </c>
      <c r="CV158" s="892">
        <f t="shared" si="242"/>
        <v>1</v>
      </c>
      <c r="CW158" s="898">
        <f t="shared" si="216"/>
        <v>0</v>
      </c>
      <c r="CX158" s="907">
        <f t="shared" si="217"/>
        <v>0</v>
      </c>
      <c r="CY158" s="908"/>
      <c r="CZ158" s="698">
        <v>52</v>
      </c>
      <c r="DA158" s="909">
        <v>45</v>
      </c>
      <c r="DB158" s="909">
        <v>0</v>
      </c>
      <c r="DC158" s="910">
        <f t="shared" si="218"/>
        <v>18</v>
      </c>
      <c r="DD158" s="1831"/>
      <c r="DE158" s="1831"/>
      <c r="DF158" s="1831"/>
      <c r="DG158" s="911">
        <f t="shared" si="243"/>
        <v>0.43</v>
      </c>
      <c r="DH158" s="891">
        <f t="shared" si="219"/>
        <v>18</v>
      </c>
      <c r="DI158" s="892">
        <f t="shared" si="244"/>
        <v>0.56999999999999995</v>
      </c>
      <c r="DJ158" s="893"/>
      <c r="DK158" s="893">
        <f t="shared" si="220"/>
        <v>4.4118000000000004</v>
      </c>
      <c r="DL158" s="893">
        <f t="shared" si="221"/>
        <v>10.26</v>
      </c>
      <c r="DM158" s="912"/>
      <c r="DN158" s="909">
        <v>78</v>
      </c>
      <c r="DO158" s="909">
        <v>42</v>
      </c>
      <c r="DP158" s="1450">
        <v>160</v>
      </c>
      <c r="DQ158" s="913"/>
      <c r="DR158" s="913"/>
      <c r="DS158" s="914">
        <f t="shared" si="222"/>
        <v>0</v>
      </c>
      <c r="DT158" s="914">
        <f t="shared" si="245"/>
        <v>0</v>
      </c>
      <c r="DU158" s="915">
        <f t="shared" si="246"/>
        <v>0</v>
      </c>
      <c r="DV158" s="916"/>
      <c r="DW158" s="916"/>
      <c r="DX158" s="917">
        <v>4</v>
      </c>
      <c r="DY158" s="918"/>
      <c r="DZ158" s="919">
        <v>1</v>
      </c>
      <c r="EA158" s="920">
        <v>11.5</v>
      </c>
      <c r="EB158" s="921">
        <f>(DZ158*12+EA158)*2.75397222</f>
        <v>64.718347170000001</v>
      </c>
      <c r="EC158" s="921">
        <f t="shared" si="248"/>
        <v>26.162736090000003</v>
      </c>
      <c r="ED158" s="921">
        <f t="shared" si="249"/>
        <v>0</v>
      </c>
      <c r="EE158" s="922">
        <f t="shared" si="223"/>
        <v>26.162736090000003</v>
      </c>
      <c r="EF158" s="923">
        <f t="shared" si="224"/>
        <v>4.4118000000000004</v>
      </c>
      <c r="EG158" s="924">
        <f t="shared" si="225"/>
        <v>5.9301727390180883</v>
      </c>
      <c r="EH158" s="925">
        <f>SUM(EE$143:EE158)/SUM(EF$143:EF158)</f>
        <v>0.59414824205732186</v>
      </c>
      <c r="EI158" s="926"/>
      <c r="EJ158" s="927">
        <f t="shared" si="226"/>
        <v>-43</v>
      </c>
      <c r="EK158" s="928">
        <f t="shared" si="227"/>
        <v>0</v>
      </c>
      <c r="EL158" s="929">
        <f t="shared" si="228"/>
        <v>10.26</v>
      </c>
      <c r="EM158" s="930">
        <f t="shared" si="229"/>
        <v>-4.1910331384015596</v>
      </c>
      <c r="EN158" s="674">
        <f>SUM(EK$143:EK158)/SUM(EL$143:EL158)</f>
        <v>0.78083220669971454</v>
      </c>
      <c r="EO158" s="931"/>
      <c r="EP158" s="933">
        <f t="shared" si="250"/>
        <v>-53.26</v>
      </c>
      <c r="EQ158" s="933">
        <f>AVERAGE(EP$154:EP158)</f>
        <v>22.6068</v>
      </c>
    </row>
    <row r="159" spans="1:147" ht="16.5" thickTop="1" thickBot="1" x14ac:dyDescent="0.3">
      <c r="A159" s="668">
        <v>45674</v>
      </c>
      <c r="C159" s="672"/>
      <c r="D159" s="744">
        <f t="shared" si="230"/>
        <v>39550</v>
      </c>
      <c r="E159" s="743">
        <f t="shared" si="231"/>
        <v>0</v>
      </c>
      <c r="F159" s="743"/>
      <c r="G159" s="742">
        <f t="shared" si="200"/>
        <v>0</v>
      </c>
      <c r="H159" s="741"/>
      <c r="I159" s="740">
        <v>0</v>
      </c>
      <c r="J159" s="740">
        <v>0</v>
      </c>
      <c r="K159" s="739">
        <f t="shared" si="201"/>
        <v>0</v>
      </c>
      <c r="L159" s="738" t="e">
        <f t="shared" si="232"/>
        <v>#REF!</v>
      </c>
      <c r="M159" s="738">
        <v>0</v>
      </c>
      <c r="N159" s="739">
        <v>0</v>
      </c>
      <c r="O159" s="739">
        <v>0</v>
      </c>
      <c r="P159" s="737">
        <v>0</v>
      </c>
      <c r="Q159" s="737">
        <v>0</v>
      </c>
      <c r="R159" s="736">
        <f t="shared" si="202"/>
        <v>0</v>
      </c>
      <c r="S159" s="1154">
        <f t="shared" si="233"/>
        <v>614</v>
      </c>
      <c r="T159" s="735">
        <v>0</v>
      </c>
      <c r="U159" s="736">
        <v>0</v>
      </c>
      <c r="V159" s="734"/>
      <c r="W159" s="739">
        <v>0</v>
      </c>
      <c r="X159" s="743">
        <v>0</v>
      </c>
      <c r="Y159" s="739" t="str">
        <f t="shared" si="203"/>
        <v xml:space="preserve"> </v>
      </c>
      <c r="Z159" s="733">
        <f t="shared" si="234"/>
        <v>133</v>
      </c>
      <c r="AA159" s="732">
        <v>0</v>
      </c>
      <c r="AB159" s="731">
        <v>0</v>
      </c>
      <c r="AC159" s="730">
        <v>0</v>
      </c>
      <c r="AD159" s="730">
        <v>0</v>
      </c>
      <c r="AE159" s="739" t="str">
        <f t="shared" si="204"/>
        <v xml:space="preserve"> </v>
      </c>
      <c r="AF159" s="733">
        <f t="shared" si="235"/>
        <v>62</v>
      </c>
      <c r="AG159" s="739">
        <v>17</v>
      </c>
      <c r="AH159" s="731">
        <v>0</v>
      </c>
      <c r="AI159" s="731">
        <v>0</v>
      </c>
      <c r="AJ159" s="731">
        <v>0</v>
      </c>
      <c r="AK159" s="729" t="str">
        <f t="shared" si="205"/>
        <v xml:space="preserve"> </v>
      </c>
      <c r="AL159" s="731">
        <f t="shared" si="236"/>
        <v>28</v>
      </c>
      <c r="AM159" s="731"/>
      <c r="AN159" s="731"/>
      <c r="AO159" s="731">
        <v>0</v>
      </c>
      <c r="AP159" s="731"/>
      <c r="AQ159" s="728">
        <v>6.833333333333333</v>
      </c>
      <c r="AR159" s="727">
        <v>368</v>
      </c>
      <c r="AS159" s="726">
        <v>6.5</v>
      </c>
      <c r="AT159" s="725">
        <v>334</v>
      </c>
      <c r="AU159" s="724">
        <f t="shared" si="206"/>
        <v>702</v>
      </c>
      <c r="AV159" s="723">
        <f t="shared" si="237"/>
        <v>9</v>
      </c>
      <c r="AW159" s="722"/>
      <c r="AX159" s="722"/>
      <c r="AY159" s="721">
        <v>0</v>
      </c>
      <c r="AZ159" s="720">
        <v>0</v>
      </c>
      <c r="BA159" s="662">
        <v>0</v>
      </c>
      <c r="BB159" s="662">
        <v>0</v>
      </c>
      <c r="BC159" s="719"/>
      <c r="BD159" s="718">
        <v>66328</v>
      </c>
      <c r="BE159" s="717">
        <f t="shared" si="238"/>
        <v>0</v>
      </c>
      <c r="BF159" s="717"/>
      <c r="BG159" s="716">
        <v>0.96</v>
      </c>
      <c r="BH159" s="715">
        <f t="shared" si="207"/>
        <v>0</v>
      </c>
      <c r="BI159" s="715">
        <f t="shared" si="208"/>
        <v>0</v>
      </c>
      <c r="BJ159" s="714"/>
      <c r="BK159" s="713">
        <v>0</v>
      </c>
      <c r="BL159" s="713">
        <v>0</v>
      </c>
      <c r="BM159" s="712"/>
      <c r="BN159" s="711">
        <v>0</v>
      </c>
      <c r="BO159" s="710">
        <f t="shared" si="239"/>
        <v>0.8</v>
      </c>
      <c r="BP159" s="709">
        <f t="shared" si="209"/>
        <v>0</v>
      </c>
      <c r="BQ159" s="709">
        <f t="shared" si="210"/>
        <v>0</v>
      </c>
      <c r="BR159" s="708"/>
      <c r="BS159" s="712">
        <v>0</v>
      </c>
      <c r="BT159" s="712">
        <v>0</v>
      </c>
      <c r="BU159" s="666"/>
      <c r="BV159" s="707"/>
      <c r="BW159" s="726">
        <v>16.899999999999999</v>
      </c>
      <c r="BX159" s="726"/>
      <c r="BY159" s="726"/>
      <c r="BZ159" s="726"/>
      <c r="CA159" s="665">
        <f t="shared" si="211"/>
        <v>0</v>
      </c>
      <c r="CB159" s="665">
        <f t="shared" si="212"/>
        <v>16.899999999999999</v>
      </c>
      <c r="CC159" s="706">
        <v>0.43</v>
      </c>
      <c r="CD159" s="705">
        <f t="shared" si="213"/>
        <v>9.6330000000000009</v>
      </c>
      <c r="CE159" s="710">
        <v>0.05</v>
      </c>
      <c r="CF159" s="704">
        <f t="shared" si="214"/>
        <v>9.6330000000000009</v>
      </c>
      <c r="CG159" s="1749"/>
      <c r="CH159" s="704"/>
      <c r="CI159" s="704"/>
      <c r="CJ159" s="704">
        <f>CD159*CE159</f>
        <v>0.48165000000000008</v>
      </c>
      <c r="CK159" s="666">
        <v>0</v>
      </c>
      <c r="CL159" s="664">
        <v>0</v>
      </c>
      <c r="CM159" s="1125">
        <v>0</v>
      </c>
      <c r="CN159" s="703">
        <v>2</v>
      </c>
      <c r="CO159" s="703">
        <v>62</v>
      </c>
      <c r="CP159" s="703">
        <v>0</v>
      </c>
      <c r="CQ159" s="703"/>
      <c r="CR159" s="703"/>
      <c r="CS159" s="703"/>
      <c r="CT159" s="703"/>
      <c r="CU159" s="950">
        <f t="shared" si="215"/>
        <v>0</v>
      </c>
      <c r="CV159" s="702">
        <f t="shared" si="242"/>
        <v>1</v>
      </c>
      <c r="CW159" s="701">
        <f t="shared" si="216"/>
        <v>0</v>
      </c>
      <c r="CX159" s="700">
        <f t="shared" si="217"/>
        <v>0</v>
      </c>
      <c r="CY159" s="699"/>
      <c r="CZ159" s="698">
        <v>45</v>
      </c>
      <c r="DA159" s="698">
        <v>0</v>
      </c>
      <c r="DB159" s="698">
        <v>0</v>
      </c>
      <c r="DC159" s="697">
        <f t="shared" si="218"/>
        <v>0</v>
      </c>
      <c r="DD159" s="1828"/>
      <c r="DE159" s="1828"/>
      <c r="DF159" s="1828"/>
      <c r="DG159" s="696">
        <f t="shared" si="243"/>
        <v>0.43</v>
      </c>
      <c r="DH159" s="695">
        <f t="shared" si="219"/>
        <v>0</v>
      </c>
      <c r="DI159" s="702">
        <f t="shared" si="244"/>
        <v>0.56999999999999995</v>
      </c>
      <c r="DJ159" s="694"/>
      <c r="DK159" s="694">
        <f t="shared" si="220"/>
        <v>0</v>
      </c>
      <c r="DL159" s="694">
        <f t="shared" si="221"/>
        <v>0</v>
      </c>
      <c r="DM159" s="693"/>
      <c r="DN159" s="692">
        <v>0</v>
      </c>
      <c r="DO159" s="692">
        <v>0</v>
      </c>
      <c r="DP159" s="1448">
        <v>0</v>
      </c>
      <c r="DQ159" s="691"/>
      <c r="DR159" s="691"/>
      <c r="DS159" s="690">
        <f t="shared" si="222"/>
        <v>0</v>
      </c>
      <c r="DT159" s="690">
        <f t="shared" si="245"/>
        <v>0</v>
      </c>
      <c r="DU159" s="689">
        <f t="shared" si="246"/>
        <v>0</v>
      </c>
      <c r="DV159" s="688"/>
      <c r="DW159" s="688"/>
      <c r="DX159" s="687">
        <v>0</v>
      </c>
      <c r="DY159" s="686"/>
      <c r="DZ159" s="685">
        <v>1</v>
      </c>
      <c r="EA159" s="684">
        <v>11</v>
      </c>
      <c r="EB159" s="683">
        <f t="shared" si="247"/>
        <v>63.341361060000004</v>
      </c>
      <c r="EC159" s="683">
        <v>-1</v>
      </c>
      <c r="ED159" s="683">
        <v>0</v>
      </c>
      <c r="EE159" s="682">
        <f t="shared" si="223"/>
        <v>-1</v>
      </c>
      <c r="EF159" s="681">
        <f t="shared" si="224"/>
        <v>9.6330000000000009</v>
      </c>
      <c r="EG159" s="680">
        <f t="shared" si="225"/>
        <v>-0.10380982040901068</v>
      </c>
      <c r="EH159" s="679">
        <f>SUM(EE$143:EE159)/SUM(EF$143:EF159)</f>
        <v>0.51763820989582499</v>
      </c>
      <c r="EI159" s="678"/>
      <c r="EJ159" s="166">
        <f t="shared" si="226"/>
        <v>9</v>
      </c>
      <c r="EK159" s="677">
        <f t="shared" si="227"/>
        <v>0</v>
      </c>
      <c r="EL159" s="676">
        <f t="shared" si="228"/>
        <v>0.48165000000000008</v>
      </c>
      <c r="EM159" s="675">
        <f t="shared" si="229"/>
        <v>18.685767673621921</v>
      </c>
      <c r="EN159" s="674">
        <f>SUM(EK$143:EK159)/SUM(EL$143:EL159)</f>
        <v>0.78007966477284496</v>
      </c>
      <c r="EO159" s="865"/>
      <c r="EP159" s="156">
        <f t="shared" si="250"/>
        <v>9</v>
      </c>
      <c r="EQ159" s="156">
        <f>AVERAGE(EP$154:EP159)</f>
        <v>20.338999999999999</v>
      </c>
    </row>
    <row r="160" spans="1:147" s="159" customFormat="1" ht="16.5" thickTop="1" thickBot="1" x14ac:dyDescent="0.3">
      <c r="A160" s="867">
        <v>45675</v>
      </c>
      <c r="C160" s="868"/>
      <c r="D160" s="869">
        <f t="shared" si="230"/>
        <v>39550</v>
      </c>
      <c r="E160" s="870">
        <f t="shared" si="231"/>
        <v>0</v>
      </c>
      <c r="F160" s="870"/>
      <c r="G160" s="871">
        <f t="shared" si="200"/>
        <v>0</v>
      </c>
      <c r="H160" s="872"/>
      <c r="I160" s="873">
        <v>0</v>
      </c>
      <c r="J160" s="873">
        <v>0</v>
      </c>
      <c r="K160" s="874">
        <f t="shared" si="201"/>
        <v>0</v>
      </c>
      <c r="L160" s="875" t="e">
        <f t="shared" si="232"/>
        <v>#REF!</v>
      </c>
      <c r="M160" s="875">
        <v>0</v>
      </c>
      <c r="N160" s="874">
        <v>0</v>
      </c>
      <c r="O160" s="874">
        <v>0</v>
      </c>
      <c r="P160" s="873">
        <v>0</v>
      </c>
      <c r="Q160" s="873">
        <v>0</v>
      </c>
      <c r="R160" s="874">
        <f t="shared" si="202"/>
        <v>0</v>
      </c>
      <c r="S160" s="1156">
        <f t="shared" si="233"/>
        <v>614</v>
      </c>
      <c r="T160" s="876">
        <v>0</v>
      </c>
      <c r="U160" s="874">
        <v>0</v>
      </c>
      <c r="V160" s="874"/>
      <c r="W160" s="874">
        <v>0</v>
      </c>
      <c r="X160" s="870">
        <v>0</v>
      </c>
      <c r="Y160" s="874" t="str">
        <f t="shared" si="203"/>
        <v xml:space="preserve"> </v>
      </c>
      <c r="Z160" s="877">
        <f t="shared" si="234"/>
        <v>133</v>
      </c>
      <c r="AA160" s="878">
        <v>0</v>
      </c>
      <c r="AB160" s="875">
        <v>0</v>
      </c>
      <c r="AC160" s="879">
        <v>0</v>
      </c>
      <c r="AD160" s="879">
        <v>0</v>
      </c>
      <c r="AE160" s="874" t="str">
        <f t="shared" si="204"/>
        <v xml:space="preserve"> </v>
      </c>
      <c r="AF160" s="877">
        <f t="shared" si="235"/>
        <v>62</v>
      </c>
      <c r="AG160" s="874">
        <v>18</v>
      </c>
      <c r="AH160" s="875">
        <v>0</v>
      </c>
      <c r="AI160" s="875">
        <v>0</v>
      </c>
      <c r="AJ160" s="875">
        <v>0</v>
      </c>
      <c r="AK160" s="880" t="str">
        <f t="shared" si="205"/>
        <v xml:space="preserve"> </v>
      </c>
      <c r="AL160" s="875">
        <f t="shared" si="236"/>
        <v>28</v>
      </c>
      <c r="AM160" s="875"/>
      <c r="AN160" s="875"/>
      <c r="AO160" s="875">
        <v>0</v>
      </c>
      <c r="AP160" s="875"/>
      <c r="AQ160" s="881">
        <v>7.25</v>
      </c>
      <c r="AR160" s="882">
        <v>389</v>
      </c>
      <c r="AS160" s="883">
        <v>6.833333333333333</v>
      </c>
      <c r="AT160" s="882">
        <v>354</v>
      </c>
      <c r="AU160" s="884">
        <f t="shared" si="206"/>
        <v>743</v>
      </c>
      <c r="AV160" s="885">
        <f t="shared" si="237"/>
        <v>41</v>
      </c>
      <c r="AW160" s="886"/>
      <c r="AX160" s="886"/>
      <c r="AY160" s="887">
        <v>0</v>
      </c>
      <c r="AZ160" s="887">
        <v>0</v>
      </c>
      <c r="BA160" s="888">
        <v>0</v>
      </c>
      <c r="BB160" s="888">
        <v>0</v>
      </c>
      <c r="BC160" s="889"/>
      <c r="BD160" s="890">
        <v>66328</v>
      </c>
      <c r="BE160" s="891">
        <f t="shared" si="238"/>
        <v>0</v>
      </c>
      <c r="BF160" s="891"/>
      <c r="BG160" s="892">
        <v>0.96</v>
      </c>
      <c r="BH160" s="893">
        <f t="shared" si="207"/>
        <v>0</v>
      </c>
      <c r="BI160" s="893">
        <f t="shared" si="208"/>
        <v>0</v>
      </c>
      <c r="BJ160" s="894"/>
      <c r="BK160" s="883">
        <v>0</v>
      </c>
      <c r="BL160" s="883">
        <v>0</v>
      </c>
      <c r="BM160" s="895"/>
      <c r="BN160" s="896">
        <v>0</v>
      </c>
      <c r="BO160" s="897">
        <f t="shared" si="239"/>
        <v>0.8</v>
      </c>
      <c r="BP160" s="898">
        <f t="shared" si="209"/>
        <v>0</v>
      </c>
      <c r="BQ160" s="898">
        <f t="shared" si="210"/>
        <v>0</v>
      </c>
      <c r="BR160" s="899"/>
      <c r="BS160" s="895">
        <v>0</v>
      </c>
      <c r="BT160" s="895">
        <v>0</v>
      </c>
      <c r="BU160" s="900"/>
      <c r="BV160" s="901"/>
      <c r="BW160" s="883">
        <v>8.3000000000000007</v>
      </c>
      <c r="BX160" s="883"/>
      <c r="BY160" s="883"/>
      <c r="BZ160" s="883"/>
      <c r="CA160" s="883">
        <f t="shared" si="211"/>
        <v>0</v>
      </c>
      <c r="CB160" s="883">
        <f t="shared" si="212"/>
        <v>8.3000000000000007</v>
      </c>
      <c r="CC160" s="902">
        <f t="shared" si="240"/>
        <v>0.43</v>
      </c>
      <c r="CD160" s="903">
        <f t="shared" si="213"/>
        <v>4.7310000000000008</v>
      </c>
      <c r="CE160" s="897">
        <v>0.05</v>
      </c>
      <c r="CF160" s="904">
        <f t="shared" si="214"/>
        <v>4.7310000000000008</v>
      </c>
      <c r="CG160" s="1760"/>
      <c r="CH160" s="904"/>
      <c r="CI160" s="904"/>
      <c r="CJ160" s="904">
        <f t="shared" ref="CJ160:CJ227" si="251">CB160-CF160</f>
        <v>3.569</v>
      </c>
      <c r="CK160" s="900">
        <v>0</v>
      </c>
      <c r="CL160" s="905">
        <v>0</v>
      </c>
      <c r="CM160" s="1125">
        <v>38</v>
      </c>
      <c r="CN160" s="906">
        <v>2</v>
      </c>
      <c r="CO160" s="906">
        <v>78</v>
      </c>
      <c r="CP160" s="906">
        <v>0</v>
      </c>
      <c r="CQ160" s="906"/>
      <c r="CR160" s="906"/>
      <c r="CS160" s="906"/>
      <c r="CT160" s="906"/>
      <c r="CU160" s="952">
        <f t="shared" si="215"/>
        <v>0</v>
      </c>
      <c r="CV160" s="892">
        <f t="shared" si="242"/>
        <v>1</v>
      </c>
      <c r="CW160" s="898">
        <f t="shared" si="216"/>
        <v>0</v>
      </c>
      <c r="CX160" s="907">
        <f t="shared" si="217"/>
        <v>0</v>
      </c>
      <c r="CY160" s="908"/>
      <c r="CZ160" s="698">
        <v>50</v>
      </c>
      <c r="DA160" s="909">
        <v>0</v>
      </c>
      <c r="DB160" s="909">
        <v>0</v>
      </c>
      <c r="DC160" s="910">
        <f t="shared" si="218"/>
        <v>38</v>
      </c>
      <c r="DD160" s="1831"/>
      <c r="DE160" s="1831"/>
      <c r="DF160" s="1831"/>
      <c r="DG160" s="911">
        <f t="shared" si="243"/>
        <v>0.43</v>
      </c>
      <c r="DH160" s="891">
        <f t="shared" si="219"/>
        <v>38</v>
      </c>
      <c r="DI160" s="892">
        <f t="shared" si="244"/>
        <v>0.56999999999999995</v>
      </c>
      <c r="DJ160" s="893"/>
      <c r="DK160" s="893">
        <f t="shared" si="220"/>
        <v>9.3138000000000023</v>
      </c>
      <c r="DL160" s="893">
        <f t="shared" si="221"/>
        <v>21.659999999999997</v>
      </c>
      <c r="DM160" s="912"/>
      <c r="DN160" s="909">
        <v>0</v>
      </c>
      <c r="DO160" s="909">
        <v>0</v>
      </c>
      <c r="DP160" s="1450">
        <v>0</v>
      </c>
      <c r="DQ160" s="913"/>
      <c r="DR160" s="913"/>
      <c r="DS160" s="914">
        <f t="shared" si="222"/>
        <v>0</v>
      </c>
      <c r="DT160" s="914">
        <f t="shared" si="245"/>
        <v>0</v>
      </c>
      <c r="DU160" s="915">
        <f t="shared" si="246"/>
        <v>0</v>
      </c>
      <c r="DV160" s="916"/>
      <c r="DW160" s="916"/>
      <c r="DX160" s="917">
        <v>0</v>
      </c>
      <c r="DY160" s="918"/>
      <c r="DZ160" s="919">
        <v>1</v>
      </c>
      <c r="EA160" s="920">
        <v>11</v>
      </c>
      <c r="EB160" s="921">
        <f t="shared" si="247"/>
        <v>63.341361060000004</v>
      </c>
      <c r="EC160" s="921">
        <f t="shared" si="248"/>
        <v>0</v>
      </c>
      <c r="ED160" s="921">
        <f t="shared" si="249"/>
        <v>0</v>
      </c>
      <c r="EE160" s="922">
        <f t="shared" si="223"/>
        <v>0</v>
      </c>
      <c r="EF160" s="923">
        <f t="shared" si="224"/>
        <v>14.044800000000002</v>
      </c>
      <c r="EG160" s="924">
        <f t="shared" si="225"/>
        <v>0</v>
      </c>
      <c r="EH160" s="925">
        <f>SUM(EE$143:EE160)/SUM(EF$143:EF160)</f>
        <v>0.44630740174399319</v>
      </c>
      <c r="EI160" s="926"/>
      <c r="EJ160" s="927">
        <f t="shared" si="226"/>
        <v>41</v>
      </c>
      <c r="EK160" s="928">
        <f t="shared" si="227"/>
        <v>0</v>
      </c>
      <c r="EL160" s="929">
        <f t="shared" si="228"/>
        <v>25.228999999999996</v>
      </c>
      <c r="EM160" s="930">
        <f t="shared" si="229"/>
        <v>1.6251139561615604</v>
      </c>
      <c r="EN160" s="674">
        <f>SUM(EK$143:EK160)/SUM(EL$143:EL160)</f>
        <v>0.74259172607860802</v>
      </c>
      <c r="EO160" s="931"/>
      <c r="EP160" s="933">
        <f t="shared" si="250"/>
        <v>19.340000000000003</v>
      </c>
      <c r="EQ160" s="933">
        <f>AVERAGE(EP$154:EP160)</f>
        <v>20.196285714285715</v>
      </c>
    </row>
    <row r="161" spans="1:146" ht="16.5" thickTop="1" thickBot="1" x14ac:dyDescent="0.3">
      <c r="A161" s="668">
        <v>45676</v>
      </c>
      <c r="C161" s="672"/>
      <c r="D161" s="744">
        <f t="shared" si="230"/>
        <v>39550</v>
      </c>
      <c r="E161" s="743">
        <f t="shared" si="231"/>
        <v>0</v>
      </c>
      <c r="F161" s="743"/>
      <c r="G161" s="742">
        <f t="shared" si="200"/>
        <v>0</v>
      </c>
      <c r="H161" s="741"/>
      <c r="I161" s="740">
        <v>0</v>
      </c>
      <c r="J161" s="740">
        <v>0</v>
      </c>
      <c r="K161" s="739">
        <f t="shared" si="201"/>
        <v>0</v>
      </c>
      <c r="L161" s="738" t="e">
        <f t="shared" si="232"/>
        <v>#REF!</v>
      </c>
      <c r="M161" s="738">
        <v>0</v>
      </c>
      <c r="N161" s="739">
        <v>0</v>
      </c>
      <c r="O161" s="739">
        <v>0</v>
      </c>
      <c r="P161" s="737">
        <v>0</v>
      </c>
      <c r="Q161" s="737">
        <v>0</v>
      </c>
      <c r="R161" s="736">
        <f t="shared" si="202"/>
        <v>0</v>
      </c>
      <c r="S161" s="1154">
        <f t="shared" si="233"/>
        <v>614</v>
      </c>
      <c r="T161" s="735">
        <v>0</v>
      </c>
      <c r="U161" s="736">
        <v>0</v>
      </c>
      <c r="V161" s="734"/>
      <c r="W161" s="739">
        <v>0</v>
      </c>
      <c r="X161" s="743">
        <v>0</v>
      </c>
      <c r="Y161" s="739" t="str">
        <f t="shared" si="203"/>
        <v xml:space="preserve"> </v>
      </c>
      <c r="Z161" s="733">
        <f t="shared" si="234"/>
        <v>133</v>
      </c>
      <c r="AA161" s="732">
        <v>0</v>
      </c>
      <c r="AB161" s="731">
        <v>0</v>
      </c>
      <c r="AC161" s="730">
        <v>0</v>
      </c>
      <c r="AD161" s="730">
        <v>0</v>
      </c>
      <c r="AE161" s="739" t="str">
        <f t="shared" si="204"/>
        <v xml:space="preserve"> </v>
      </c>
      <c r="AF161" s="733">
        <f t="shared" si="235"/>
        <v>62</v>
      </c>
      <c r="AG161" s="739">
        <v>19</v>
      </c>
      <c r="AH161" s="731">
        <v>0</v>
      </c>
      <c r="AI161" s="731">
        <v>0</v>
      </c>
      <c r="AJ161" s="731">
        <v>0</v>
      </c>
      <c r="AK161" s="729" t="str">
        <f t="shared" si="205"/>
        <v xml:space="preserve"> </v>
      </c>
      <c r="AL161" s="731">
        <f t="shared" si="236"/>
        <v>28</v>
      </c>
      <c r="AM161" s="731"/>
      <c r="AN161" s="731"/>
      <c r="AO161" s="731">
        <v>0</v>
      </c>
      <c r="AP161" s="731"/>
      <c r="AQ161" s="728">
        <v>7.333333333333333</v>
      </c>
      <c r="AR161" s="727">
        <v>393</v>
      </c>
      <c r="AS161" s="726">
        <v>6.833333333333333</v>
      </c>
      <c r="AT161" s="725">
        <v>354</v>
      </c>
      <c r="AU161" s="724">
        <f t="shared" si="206"/>
        <v>747</v>
      </c>
      <c r="AV161" s="723">
        <f t="shared" si="237"/>
        <v>4</v>
      </c>
      <c r="AW161" s="722"/>
      <c r="AX161" s="722"/>
      <c r="AY161" s="721">
        <v>0</v>
      </c>
      <c r="AZ161" s="720">
        <v>0</v>
      </c>
      <c r="BA161" s="662">
        <v>0</v>
      </c>
      <c r="BB161" s="662">
        <v>0</v>
      </c>
      <c r="BC161" s="719"/>
      <c r="BD161" s="718">
        <v>66328</v>
      </c>
      <c r="BE161" s="717">
        <f t="shared" si="238"/>
        <v>0</v>
      </c>
      <c r="BF161" s="717"/>
      <c r="BG161" s="716">
        <v>0.96</v>
      </c>
      <c r="BH161" s="715">
        <f t="shared" si="207"/>
        <v>0</v>
      </c>
      <c r="BI161" s="715">
        <f t="shared" si="208"/>
        <v>0</v>
      </c>
      <c r="BJ161" s="714"/>
      <c r="BK161" s="713">
        <v>0</v>
      </c>
      <c r="BL161" s="713">
        <v>0</v>
      </c>
      <c r="BM161" s="712"/>
      <c r="BN161" s="711">
        <v>0</v>
      </c>
      <c r="BO161" s="710">
        <f t="shared" si="239"/>
        <v>0.8</v>
      </c>
      <c r="BP161" s="709">
        <f t="shared" si="209"/>
        <v>0</v>
      </c>
      <c r="BQ161" s="709">
        <f t="shared" si="210"/>
        <v>0</v>
      </c>
      <c r="BR161" s="708"/>
      <c r="BS161" s="712">
        <v>0</v>
      </c>
      <c r="BT161" s="712">
        <v>0</v>
      </c>
      <c r="BU161" s="666"/>
      <c r="BV161" s="707"/>
      <c r="BW161" s="726">
        <v>0</v>
      </c>
      <c r="BX161" s="726"/>
      <c r="BY161" s="726"/>
      <c r="BZ161" s="726"/>
      <c r="CA161" s="665">
        <f t="shared" si="211"/>
        <v>0</v>
      </c>
      <c r="CB161" s="665">
        <f t="shared" si="212"/>
        <v>0</v>
      </c>
      <c r="CC161" s="706">
        <f t="shared" si="240"/>
        <v>0.43</v>
      </c>
      <c r="CD161" s="705">
        <f t="shared" si="213"/>
        <v>0</v>
      </c>
      <c r="CE161" s="710">
        <f t="shared" si="241"/>
        <v>0.05</v>
      </c>
      <c r="CF161" s="704">
        <f t="shared" si="214"/>
        <v>0</v>
      </c>
      <c r="CG161" s="1749"/>
      <c r="CH161" s="704"/>
      <c r="CI161" s="704"/>
      <c r="CJ161" s="704">
        <f t="shared" si="251"/>
        <v>0</v>
      </c>
      <c r="CK161" s="666">
        <v>0</v>
      </c>
      <c r="CL161" s="664">
        <v>2</v>
      </c>
      <c r="CM161" s="1125">
        <v>0</v>
      </c>
      <c r="CN161" s="703">
        <v>2</v>
      </c>
      <c r="CO161" s="703">
        <v>60</v>
      </c>
      <c r="CP161" s="703">
        <v>0</v>
      </c>
      <c r="CQ161" s="703"/>
      <c r="CR161" s="703"/>
      <c r="CS161" s="703"/>
      <c r="CT161" s="703"/>
      <c r="CU161" s="950">
        <f t="shared" si="215"/>
        <v>0</v>
      </c>
      <c r="CV161" s="702">
        <f t="shared" si="242"/>
        <v>1</v>
      </c>
      <c r="CW161" s="701">
        <f t="shared" si="216"/>
        <v>0</v>
      </c>
      <c r="CX161" s="700">
        <f t="shared" si="217"/>
        <v>0</v>
      </c>
      <c r="CY161" s="699"/>
      <c r="CZ161" s="698">
        <v>55</v>
      </c>
      <c r="DA161" s="698">
        <v>42</v>
      </c>
      <c r="DB161" s="698">
        <v>0</v>
      </c>
      <c r="DC161" s="697">
        <f t="shared" si="218"/>
        <v>0</v>
      </c>
      <c r="DD161" s="1828"/>
      <c r="DE161" s="1828"/>
      <c r="DF161" s="1828"/>
      <c r="DG161" s="696">
        <f t="shared" si="243"/>
        <v>0.43</v>
      </c>
      <c r="DH161" s="695">
        <f t="shared" si="219"/>
        <v>0</v>
      </c>
      <c r="DI161" s="702">
        <f t="shared" si="244"/>
        <v>0.56999999999999995</v>
      </c>
      <c r="DJ161" s="694"/>
      <c r="DK161" s="694">
        <f t="shared" si="220"/>
        <v>0</v>
      </c>
      <c r="DL161" s="694">
        <f t="shared" si="221"/>
        <v>0</v>
      </c>
      <c r="DM161" s="693"/>
      <c r="DN161" s="692">
        <v>50</v>
      </c>
      <c r="DO161" s="692">
        <v>41</v>
      </c>
      <c r="DP161" s="1448">
        <v>0</v>
      </c>
      <c r="DQ161" s="691"/>
      <c r="DR161" s="691"/>
      <c r="DS161" s="690">
        <f t="shared" si="222"/>
        <v>0</v>
      </c>
      <c r="DT161" s="690">
        <f t="shared" si="245"/>
        <v>0</v>
      </c>
      <c r="DU161" s="689">
        <f t="shared" si="246"/>
        <v>0</v>
      </c>
      <c r="DV161" s="688"/>
      <c r="DW161" s="688"/>
      <c r="DX161" s="687">
        <v>4</v>
      </c>
      <c r="DY161" s="686"/>
      <c r="DZ161" s="685">
        <v>1</v>
      </c>
      <c r="EA161" s="684">
        <v>11</v>
      </c>
      <c r="EB161" s="683">
        <f t="shared" si="247"/>
        <v>63.341361060000004</v>
      </c>
      <c r="EC161" s="683">
        <f t="shared" si="248"/>
        <v>0</v>
      </c>
      <c r="ED161" s="683">
        <f t="shared" si="249"/>
        <v>0</v>
      </c>
      <c r="EE161" s="682">
        <f t="shared" si="223"/>
        <v>0</v>
      </c>
      <c r="EF161" s="681">
        <f t="shared" si="224"/>
        <v>0</v>
      </c>
      <c r="EG161" s="680" t="e">
        <f t="shared" si="225"/>
        <v>#DIV/0!</v>
      </c>
      <c r="EH161" s="679">
        <f>SUM(EE$143:EE161)/SUM(EF$143:EF161)</f>
        <v>0.44630740174399319</v>
      </c>
      <c r="EI161" s="678"/>
      <c r="EJ161" s="166">
        <f t="shared" si="226"/>
        <v>4</v>
      </c>
      <c r="EK161" s="677">
        <f t="shared" si="227"/>
        <v>0</v>
      </c>
      <c r="EL161" s="676">
        <f t="shared" si="228"/>
        <v>0</v>
      </c>
      <c r="EM161" s="675">
        <f>IF(EL161=0,0,EJ161/EL161)</f>
        <v>0</v>
      </c>
      <c r="EN161" s="674">
        <f>SUM(EK$143:EK161)/SUM(EL$143:EL161)</f>
        <v>0.74259172607860802</v>
      </c>
      <c r="EO161" s="673"/>
    </row>
    <row r="162" spans="1:146" ht="16.5" thickTop="1" thickBot="1" x14ac:dyDescent="0.3">
      <c r="A162" s="668">
        <v>45677</v>
      </c>
      <c r="C162" s="672"/>
      <c r="D162" s="744">
        <f t="shared" si="230"/>
        <v>39550</v>
      </c>
      <c r="E162" s="743">
        <f t="shared" si="231"/>
        <v>0</v>
      </c>
      <c r="F162" s="743"/>
      <c r="G162" s="742">
        <f t="shared" si="200"/>
        <v>0</v>
      </c>
      <c r="H162" s="741"/>
      <c r="I162" s="740">
        <v>0</v>
      </c>
      <c r="J162" s="740">
        <v>0</v>
      </c>
      <c r="K162" s="739">
        <f t="shared" si="201"/>
        <v>0</v>
      </c>
      <c r="L162" s="738" t="e">
        <f t="shared" si="232"/>
        <v>#REF!</v>
      </c>
      <c r="M162" s="738">
        <v>0</v>
      </c>
      <c r="N162" s="739">
        <v>0</v>
      </c>
      <c r="O162" s="739">
        <v>0</v>
      </c>
      <c r="P162" s="737">
        <v>0</v>
      </c>
      <c r="Q162" s="737">
        <v>0</v>
      </c>
      <c r="R162" s="736">
        <f t="shared" si="202"/>
        <v>0</v>
      </c>
      <c r="S162" s="1154">
        <f t="shared" si="233"/>
        <v>614</v>
      </c>
      <c r="T162" s="735">
        <v>0</v>
      </c>
      <c r="U162" s="736">
        <v>0</v>
      </c>
      <c r="V162" s="734"/>
      <c r="W162" s="739">
        <v>0</v>
      </c>
      <c r="X162" s="743">
        <v>0</v>
      </c>
      <c r="Y162" s="739" t="str">
        <f t="shared" si="203"/>
        <v xml:space="preserve"> </v>
      </c>
      <c r="Z162" s="733">
        <f t="shared" si="234"/>
        <v>133</v>
      </c>
      <c r="AA162" s="732">
        <v>0</v>
      </c>
      <c r="AB162" s="731">
        <v>0</v>
      </c>
      <c r="AC162" s="730">
        <v>0</v>
      </c>
      <c r="AD162" s="730">
        <v>0</v>
      </c>
      <c r="AE162" s="739" t="str">
        <f t="shared" si="204"/>
        <v xml:space="preserve"> </v>
      </c>
      <c r="AF162" s="733">
        <f t="shared" si="235"/>
        <v>62</v>
      </c>
      <c r="AG162" s="739">
        <v>20</v>
      </c>
      <c r="AH162" s="731">
        <v>0</v>
      </c>
      <c r="AI162" s="731">
        <v>0</v>
      </c>
      <c r="AJ162" s="731">
        <v>0</v>
      </c>
      <c r="AK162" s="729" t="str">
        <f t="shared" si="205"/>
        <v xml:space="preserve"> </v>
      </c>
      <c r="AL162" s="731">
        <f t="shared" si="236"/>
        <v>28</v>
      </c>
      <c r="AM162" s="731"/>
      <c r="AN162" s="731"/>
      <c r="AO162" s="731">
        <v>0</v>
      </c>
      <c r="AP162" s="731"/>
      <c r="AQ162" s="728">
        <v>7.458333333333333</v>
      </c>
      <c r="AR162" s="727">
        <v>395</v>
      </c>
      <c r="AS162" s="726">
        <v>7</v>
      </c>
      <c r="AT162" s="725">
        <v>364</v>
      </c>
      <c r="AU162" s="724">
        <f t="shared" si="206"/>
        <v>759</v>
      </c>
      <c r="AV162" s="723">
        <f t="shared" si="237"/>
        <v>12</v>
      </c>
      <c r="AW162" s="722"/>
      <c r="AX162" s="722"/>
      <c r="AY162" s="721">
        <v>0</v>
      </c>
      <c r="AZ162" s="720">
        <v>0</v>
      </c>
      <c r="BA162" s="662">
        <v>0</v>
      </c>
      <c r="BB162" s="662">
        <v>0</v>
      </c>
      <c r="BC162" s="719"/>
      <c r="BD162" s="718">
        <v>66328</v>
      </c>
      <c r="BE162" s="717">
        <f t="shared" si="238"/>
        <v>0</v>
      </c>
      <c r="BF162" s="717"/>
      <c r="BG162" s="716">
        <v>0.96</v>
      </c>
      <c r="BH162" s="715">
        <f t="shared" si="207"/>
        <v>0</v>
      </c>
      <c r="BI162" s="715">
        <f t="shared" si="208"/>
        <v>0</v>
      </c>
      <c r="BJ162" s="714"/>
      <c r="BK162" s="713">
        <v>38</v>
      </c>
      <c r="BL162" s="713">
        <v>25</v>
      </c>
      <c r="BM162" s="712"/>
      <c r="BN162" s="711">
        <v>0</v>
      </c>
      <c r="BO162" s="710">
        <f t="shared" si="239"/>
        <v>0.8</v>
      </c>
      <c r="BP162" s="709">
        <f t="shared" si="209"/>
        <v>0</v>
      </c>
      <c r="BQ162" s="709">
        <f t="shared" si="210"/>
        <v>0</v>
      </c>
      <c r="BR162" s="708"/>
      <c r="BS162" s="712">
        <v>0</v>
      </c>
      <c r="BT162" s="712">
        <v>25</v>
      </c>
      <c r="BU162" s="666"/>
      <c r="BV162" s="707"/>
      <c r="BW162" s="726">
        <v>20.100000000000001</v>
      </c>
      <c r="BX162" s="726"/>
      <c r="BY162" s="726"/>
      <c r="BZ162" s="726"/>
      <c r="CA162" s="665">
        <f t="shared" si="211"/>
        <v>0</v>
      </c>
      <c r="CB162" s="665">
        <f t="shared" si="212"/>
        <v>20.100000000000001</v>
      </c>
      <c r="CC162" s="706">
        <f t="shared" si="240"/>
        <v>0.43</v>
      </c>
      <c r="CD162" s="705">
        <f t="shared" si="213"/>
        <v>11.457000000000003</v>
      </c>
      <c r="CE162" s="710">
        <f t="shared" si="241"/>
        <v>0.05</v>
      </c>
      <c r="CF162" s="704">
        <f t="shared" si="214"/>
        <v>11.457000000000003</v>
      </c>
      <c r="CG162" s="1749"/>
      <c r="CH162" s="704"/>
      <c r="CI162" s="704"/>
      <c r="CJ162" s="704">
        <f t="shared" si="251"/>
        <v>8.6429999999999989</v>
      </c>
      <c r="CK162" s="666">
        <v>0</v>
      </c>
      <c r="CL162" s="664">
        <v>10</v>
      </c>
      <c r="CM162" s="1125">
        <v>0</v>
      </c>
      <c r="CN162" s="703">
        <v>0</v>
      </c>
      <c r="CO162" s="703">
        <v>54</v>
      </c>
      <c r="CP162" s="703">
        <v>0</v>
      </c>
      <c r="CQ162" s="703"/>
      <c r="CR162" s="703"/>
      <c r="CS162" s="703"/>
      <c r="CT162" s="703"/>
      <c r="CU162" s="950">
        <f t="shared" si="215"/>
        <v>0</v>
      </c>
      <c r="CV162" s="702">
        <f t="shared" si="242"/>
        <v>1</v>
      </c>
      <c r="CW162" s="701">
        <f t="shared" si="216"/>
        <v>0</v>
      </c>
      <c r="CX162" s="700">
        <f t="shared" si="217"/>
        <v>0</v>
      </c>
      <c r="CY162" s="699"/>
      <c r="CZ162" s="698">
        <v>0</v>
      </c>
      <c r="DA162" s="698">
        <v>40</v>
      </c>
      <c r="DB162" s="698">
        <v>0</v>
      </c>
      <c r="DC162" s="697">
        <f t="shared" si="218"/>
        <v>0</v>
      </c>
      <c r="DD162" s="1828"/>
      <c r="DE162" s="1828"/>
      <c r="DF162" s="1828"/>
      <c r="DG162" s="696">
        <f t="shared" si="243"/>
        <v>0.43</v>
      </c>
      <c r="DH162" s="695">
        <f t="shared" si="219"/>
        <v>0</v>
      </c>
      <c r="DI162" s="702">
        <f t="shared" si="244"/>
        <v>0.56999999999999995</v>
      </c>
      <c r="DJ162" s="694"/>
      <c r="DK162" s="694">
        <f t="shared" si="220"/>
        <v>0</v>
      </c>
      <c r="DL162" s="694">
        <f t="shared" si="221"/>
        <v>0</v>
      </c>
      <c r="DM162" s="693"/>
      <c r="DN162" s="692">
        <v>48</v>
      </c>
      <c r="DO162" s="692">
        <v>38</v>
      </c>
      <c r="DP162" s="1448">
        <v>0</v>
      </c>
      <c r="DQ162" s="691"/>
      <c r="DR162" s="691"/>
      <c r="DS162" s="690">
        <f t="shared" si="222"/>
        <v>0</v>
      </c>
      <c r="DT162" s="690">
        <f t="shared" si="245"/>
        <v>0</v>
      </c>
      <c r="DU162" s="689">
        <f t="shared" si="246"/>
        <v>0</v>
      </c>
      <c r="DV162" s="688"/>
      <c r="DW162" s="688"/>
      <c r="DX162" s="687">
        <v>5</v>
      </c>
      <c r="DY162" s="686"/>
      <c r="DZ162" s="685">
        <v>1</v>
      </c>
      <c r="EA162" s="684">
        <v>11.5</v>
      </c>
      <c r="EB162" s="683">
        <f t="shared" si="247"/>
        <v>64.718347170000001</v>
      </c>
      <c r="EC162" s="683">
        <f t="shared" si="248"/>
        <v>1.3769861099999972</v>
      </c>
      <c r="ED162" s="683">
        <f t="shared" si="249"/>
        <v>0</v>
      </c>
      <c r="EE162" s="682">
        <f t="shared" si="223"/>
        <v>1.3769861099999972</v>
      </c>
      <c r="EF162" s="681">
        <f t="shared" si="224"/>
        <v>11.457000000000003</v>
      </c>
      <c r="EG162" s="680">
        <f t="shared" si="225"/>
        <v>0.12018731866980857</v>
      </c>
      <c r="EH162" s="679">
        <f>SUM(EE$143:EE162)/SUM(EF$143:EF162)</f>
        <v>0.41335259963881926</v>
      </c>
      <c r="EI162" s="678"/>
      <c r="EJ162" s="166">
        <f t="shared" si="226"/>
        <v>12</v>
      </c>
      <c r="EK162" s="677">
        <f t="shared" si="227"/>
        <v>0</v>
      </c>
      <c r="EL162" s="676">
        <f t="shared" si="228"/>
        <v>8.6429999999999989</v>
      </c>
      <c r="EM162" s="675">
        <f t="shared" si="229"/>
        <v>1.3884068031933359</v>
      </c>
      <c r="EN162" s="674">
        <f>SUM(EK$143:EK162)/SUM(EL$143:EL162)</f>
        <v>0.73056422289170553</v>
      </c>
      <c r="EO162" s="673"/>
    </row>
    <row r="163" spans="1:146" s="154" customFormat="1" ht="16.5" thickTop="1" thickBot="1" x14ac:dyDescent="0.3">
      <c r="A163" s="810">
        <v>45678</v>
      </c>
      <c r="C163" s="811"/>
      <c r="D163" s="812">
        <f t="shared" si="230"/>
        <v>39550</v>
      </c>
      <c r="E163" s="813">
        <f t="shared" si="231"/>
        <v>0</v>
      </c>
      <c r="F163" s="813"/>
      <c r="G163" s="814">
        <f t="shared" si="200"/>
        <v>0</v>
      </c>
      <c r="H163" s="815"/>
      <c r="I163" s="816">
        <v>0</v>
      </c>
      <c r="J163" s="816">
        <v>0</v>
      </c>
      <c r="K163" s="817">
        <f t="shared" si="201"/>
        <v>0</v>
      </c>
      <c r="L163" s="731" t="e">
        <f t="shared" si="232"/>
        <v>#REF!</v>
      </c>
      <c r="M163" s="731">
        <v>0</v>
      </c>
      <c r="N163" s="817">
        <v>0</v>
      </c>
      <c r="O163" s="817">
        <v>0</v>
      </c>
      <c r="P163" s="816">
        <v>0</v>
      </c>
      <c r="Q163" s="816">
        <v>0</v>
      </c>
      <c r="R163" s="817">
        <f t="shared" si="202"/>
        <v>0</v>
      </c>
      <c r="S163" s="1155">
        <f t="shared" si="233"/>
        <v>614</v>
      </c>
      <c r="T163" s="818">
        <v>0</v>
      </c>
      <c r="U163" s="817">
        <v>0</v>
      </c>
      <c r="V163" s="817"/>
      <c r="W163" s="817">
        <v>0</v>
      </c>
      <c r="X163" s="813">
        <v>0</v>
      </c>
      <c r="Y163" s="817" t="str">
        <f t="shared" si="203"/>
        <v xml:space="preserve"> </v>
      </c>
      <c r="Z163" s="819">
        <f t="shared" si="234"/>
        <v>133</v>
      </c>
      <c r="AA163" s="820">
        <v>0</v>
      </c>
      <c r="AB163" s="731">
        <v>0</v>
      </c>
      <c r="AC163" s="821">
        <v>0</v>
      </c>
      <c r="AD163" s="821">
        <v>0</v>
      </c>
      <c r="AE163" s="817" t="str">
        <f t="shared" si="204"/>
        <v xml:space="preserve"> </v>
      </c>
      <c r="AF163" s="819">
        <f t="shared" si="235"/>
        <v>62</v>
      </c>
      <c r="AG163" s="817">
        <v>21</v>
      </c>
      <c r="AH163" s="731">
        <v>0</v>
      </c>
      <c r="AI163" s="731">
        <v>0</v>
      </c>
      <c r="AJ163" s="731">
        <v>0</v>
      </c>
      <c r="AK163" s="729" t="str">
        <f t="shared" si="205"/>
        <v xml:space="preserve"> </v>
      </c>
      <c r="AL163" s="731">
        <f t="shared" si="236"/>
        <v>28</v>
      </c>
      <c r="AM163" s="731"/>
      <c r="AN163" s="731"/>
      <c r="AO163" s="731">
        <v>0</v>
      </c>
      <c r="AP163" s="731"/>
      <c r="AQ163" s="822">
        <v>7.458333333333333</v>
      </c>
      <c r="AR163" s="823">
        <v>348</v>
      </c>
      <c r="AS163" s="713">
        <v>7.458333333333333</v>
      </c>
      <c r="AT163" s="823">
        <v>348</v>
      </c>
      <c r="AU163" s="824">
        <f t="shared" si="206"/>
        <v>696</v>
      </c>
      <c r="AV163" s="825">
        <f t="shared" si="237"/>
        <v>-63</v>
      </c>
      <c r="AW163" s="826"/>
      <c r="AX163" s="826"/>
      <c r="AY163" s="827">
        <v>0</v>
      </c>
      <c r="AZ163" s="827">
        <v>0</v>
      </c>
      <c r="BA163" s="828">
        <v>0</v>
      </c>
      <c r="BB163" s="828">
        <v>0</v>
      </c>
      <c r="BC163" s="829"/>
      <c r="BD163" s="718">
        <f>BD162</f>
        <v>66328</v>
      </c>
      <c r="BE163" s="717">
        <f t="shared" si="238"/>
        <v>0</v>
      </c>
      <c r="BF163" s="717"/>
      <c r="BG163" s="716">
        <v>0.96</v>
      </c>
      <c r="BH163" s="715">
        <f t="shared" si="207"/>
        <v>0</v>
      </c>
      <c r="BI163" s="715">
        <f t="shared" si="208"/>
        <v>0</v>
      </c>
      <c r="BJ163" s="714"/>
      <c r="BK163" s="713">
        <v>0</v>
      </c>
      <c r="BL163" s="713">
        <v>0</v>
      </c>
      <c r="BM163" s="830"/>
      <c r="BN163" s="831">
        <v>0</v>
      </c>
      <c r="BO163" s="832">
        <f t="shared" si="239"/>
        <v>0.8</v>
      </c>
      <c r="BP163" s="833">
        <f t="shared" si="209"/>
        <v>0</v>
      </c>
      <c r="BQ163" s="833">
        <f t="shared" si="210"/>
        <v>0</v>
      </c>
      <c r="BR163" s="834"/>
      <c r="BS163" s="830">
        <v>0</v>
      </c>
      <c r="BT163" s="830">
        <v>0</v>
      </c>
      <c r="BU163" s="835"/>
      <c r="BV163" s="836"/>
      <c r="BW163" s="713">
        <v>8</v>
      </c>
      <c r="BX163" s="713"/>
      <c r="BY163" s="713"/>
      <c r="BZ163" s="713"/>
      <c r="CA163" s="713">
        <f t="shared" si="211"/>
        <v>0</v>
      </c>
      <c r="CB163" s="713">
        <f t="shared" si="212"/>
        <v>8</v>
      </c>
      <c r="CC163" s="706">
        <f t="shared" si="240"/>
        <v>0.43</v>
      </c>
      <c r="CD163" s="837">
        <f t="shared" si="213"/>
        <v>4.5600000000000005</v>
      </c>
      <c r="CE163" s="832">
        <f t="shared" si="241"/>
        <v>0.05</v>
      </c>
      <c r="CF163" s="838">
        <f t="shared" si="214"/>
        <v>4.5600000000000005</v>
      </c>
      <c r="CG163" s="1759"/>
      <c r="CH163" s="838"/>
      <c r="CI163" s="838"/>
      <c r="CJ163" s="838">
        <f t="shared" si="251"/>
        <v>3.4399999999999995</v>
      </c>
      <c r="CK163" s="835">
        <v>0</v>
      </c>
      <c r="CL163" s="839">
        <v>0</v>
      </c>
      <c r="CM163" s="1125">
        <v>43.9</v>
      </c>
      <c r="CN163" s="840">
        <v>2</v>
      </c>
      <c r="CO163" s="840">
        <v>80</v>
      </c>
      <c r="CP163" s="840">
        <v>0</v>
      </c>
      <c r="CQ163" s="840"/>
      <c r="CR163" s="840"/>
      <c r="CS163" s="840"/>
      <c r="CT163" s="840"/>
      <c r="CU163" s="951">
        <f t="shared" si="215"/>
        <v>0</v>
      </c>
      <c r="CV163" s="716">
        <f t="shared" si="242"/>
        <v>1</v>
      </c>
      <c r="CW163" s="833">
        <f t="shared" si="216"/>
        <v>0</v>
      </c>
      <c r="CX163" s="841">
        <f t="shared" si="217"/>
        <v>0</v>
      </c>
      <c r="CY163" s="842"/>
      <c r="CZ163" s="698">
        <v>0</v>
      </c>
      <c r="DA163" s="843">
        <v>30</v>
      </c>
      <c r="DB163" s="843">
        <v>0</v>
      </c>
      <c r="DC163" s="844">
        <f t="shared" si="218"/>
        <v>43.9</v>
      </c>
      <c r="DD163" s="1829"/>
      <c r="DE163" s="1829"/>
      <c r="DF163" s="1829"/>
      <c r="DG163" s="845">
        <f t="shared" si="243"/>
        <v>0.43</v>
      </c>
      <c r="DH163" s="717">
        <f t="shared" si="219"/>
        <v>43.9</v>
      </c>
      <c r="DI163" s="716">
        <f t="shared" si="244"/>
        <v>0.56999999999999995</v>
      </c>
      <c r="DJ163" s="715"/>
      <c r="DK163" s="715">
        <f t="shared" si="220"/>
        <v>10.759890000000002</v>
      </c>
      <c r="DL163" s="715">
        <f t="shared" si="221"/>
        <v>25.022999999999996</v>
      </c>
      <c r="DM163" s="846"/>
      <c r="DN163" s="843">
        <v>0</v>
      </c>
      <c r="DO163" s="843">
        <v>36</v>
      </c>
      <c r="DP163" s="1449">
        <v>165</v>
      </c>
      <c r="DQ163" s="847"/>
      <c r="DR163" s="847"/>
      <c r="DS163" s="848">
        <f t="shared" si="222"/>
        <v>0</v>
      </c>
      <c r="DT163" s="848">
        <f t="shared" si="245"/>
        <v>0</v>
      </c>
      <c r="DU163" s="849">
        <f t="shared" si="246"/>
        <v>0</v>
      </c>
      <c r="DV163" s="850"/>
      <c r="DW163" s="850"/>
      <c r="DX163" s="851">
        <v>4</v>
      </c>
      <c r="DY163" s="852"/>
      <c r="DZ163" s="853">
        <v>3</v>
      </c>
      <c r="EA163" s="854">
        <v>5.5</v>
      </c>
      <c r="EB163" s="855">
        <f t="shared" si="247"/>
        <v>114.28984713</v>
      </c>
      <c r="EC163" s="855">
        <f t="shared" si="248"/>
        <v>49.571499959999997</v>
      </c>
      <c r="ED163" s="855">
        <f t="shared" si="249"/>
        <v>0</v>
      </c>
      <c r="EE163" s="856">
        <f t="shared" si="223"/>
        <v>49.571499959999997</v>
      </c>
      <c r="EF163" s="857">
        <f t="shared" si="224"/>
        <v>15.319890000000003</v>
      </c>
      <c r="EG163" s="858">
        <f t="shared" si="225"/>
        <v>3.2357608285699171</v>
      </c>
      <c r="EH163" s="859">
        <f>SUM(EE$143:EE163)/SUM(EF$143:EF163)</f>
        <v>0.74932469373683208</v>
      </c>
      <c r="EI163" s="860"/>
      <c r="EJ163" s="861">
        <f t="shared" si="226"/>
        <v>-63</v>
      </c>
      <c r="EK163" s="862">
        <f t="shared" si="227"/>
        <v>0</v>
      </c>
      <c r="EL163" s="863">
        <f t="shared" si="228"/>
        <v>28.462999999999994</v>
      </c>
      <c r="EM163" s="864">
        <f t="shared" si="229"/>
        <v>-2.2133998524400105</v>
      </c>
      <c r="EN163" s="859">
        <f>SUM(EK$143:EK163)/SUM(EL$143:EL163)</f>
        <v>0.6935701677831364</v>
      </c>
      <c r="EO163" s="934"/>
      <c r="EP163" s="511"/>
    </row>
    <row r="164" spans="1:146" s="154" customFormat="1" ht="16.5" thickTop="1" thickBot="1" x14ac:dyDescent="0.3">
      <c r="A164" s="810">
        <v>45679</v>
      </c>
      <c r="C164" s="811"/>
      <c r="D164" s="812">
        <f t="shared" si="230"/>
        <v>39550</v>
      </c>
      <c r="E164" s="813">
        <f t="shared" si="231"/>
        <v>0</v>
      </c>
      <c r="F164" s="813"/>
      <c r="G164" s="814">
        <f t="shared" si="200"/>
        <v>0</v>
      </c>
      <c r="H164" s="815"/>
      <c r="I164" s="816">
        <v>0</v>
      </c>
      <c r="J164" s="816">
        <v>0</v>
      </c>
      <c r="K164" s="817">
        <f t="shared" si="201"/>
        <v>0</v>
      </c>
      <c r="L164" s="731" t="e">
        <f t="shared" si="232"/>
        <v>#REF!</v>
      </c>
      <c r="M164" s="731">
        <v>0</v>
      </c>
      <c r="N164" s="817">
        <v>0</v>
      </c>
      <c r="O164" s="817">
        <v>0</v>
      </c>
      <c r="P164" s="816">
        <v>0</v>
      </c>
      <c r="Q164" s="816">
        <v>0</v>
      </c>
      <c r="R164" s="817">
        <f t="shared" si="202"/>
        <v>0</v>
      </c>
      <c r="S164" s="1155">
        <f t="shared" si="233"/>
        <v>614</v>
      </c>
      <c r="T164" s="818">
        <v>0</v>
      </c>
      <c r="U164" s="817">
        <v>0</v>
      </c>
      <c r="V164" s="817"/>
      <c r="W164" s="817">
        <v>0</v>
      </c>
      <c r="X164" s="813">
        <v>0</v>
      </c>
      <c r="Y164" s="817" t="str">
        <f t="shared" si="203"/>
        <v xml:space="preserve"> </v>
      </c>
      <c r="Z164" s="819">
        <f t="shared" si="234"/>
        <v>133</v>
      </c>
      <c r="AA164" s="820">
        <v>0</v>
      </c>
      <c r="AB164" s="731">
        <v>0</v>
      </c>
      <c r="AC164" s="821">
        <v>0</v>
      </c>
      <c r="AD164" s="821">
        <v>0</v>
      </c>
      <c r="AE164" s="817" t="str">
        <f t="shared" si="204"/>
        <v xml:space="preserve"> </v>
      </c>
      <c r="AF164" s="819">
        <f t="shared" si="235"/>
        <v>62</v>
      </c>
      <c r="AG164" s="817">
        <v>22</v>
      </c>
      <c r="AH164" s="731">
        <v>0</v>
      </c>
      <c r="AI164" s="731">
        <v>0</v>
      </c>
      <c r="AJ164" s="731">
        <v>0</v>
      </c>
      <c r="AK164" s="729" t="str">
        <f t="shared" si="205"/>
        <v xml:space="preserve"> </v>
      </c>
      <c r="AL164" s="731">
        <f t="shared" si="236"/>
        <v>28</v>
      </c>
      <c r="AM164" s="731"/>
      <c r="AN164" s="731"/>
      <c r="AO164" s="731">
        <v>0</v>
      </c>
      <c r="AP164" s="731"/>
      <c r="AQ164" s="822">
        <v>7.5625</v>
      </c>
      <c r="AR164" s="823">
        <v>407</v>
      </c>
      <c r="AS164" s="713">
        <v>7.458333333333333</v>
      </c>
      <c r="AT164" s="823">
        <v>348</v>
      </c>
      <c r="AU164" s="824">
        <f t="shared" si="206"/>
        <v>755</v>
      </c>
      <c r="AV164" s="825">
        <f t="shared" si="237"/>
        <v>59</v>
      </c>
      <c r="AW164" s="826"/>
      <c r="AX164" s="826"/>
      <c r="AY164" s="827">
        <v>0</v>
      </c>
      <c r="AZ164" s="827">
        <v>0</v>
      </c>
      <c r="BA164" s="828">
        <v>0</v>
      </c>
      <c r="BB164" s="828">
        <v>0</v>
      </c>
      <c r="BC164" s="829"/>
      <c r="BD164" s="718">
        <v>66328</v>
      </c>
      <c r="BE164" s="717">
        <f t="shared" si="238"/>
        <v>0</v>
      </c>
      <c r="BF164" s="717"/>
      <c r="BG164" s="716">
        <v>0.96</v>
      </c>
      <c r="BH164" s="715">
        <f t="shared" si="207"/>
        <v>0</v>
      </c>
      <c r="BI164" s="715">
        <f t="shared" si="208"/>
        <v>0</v>
      </c>
      <c r="BJ164" s="714"/>
      <c r="BK164" s="713">
        <v>0</v>
      </c>
      <c r="BL164" s="713">
        <v>0</v>
      </c>
      <c r="BM164" s="830"/>
      <c r="BN164" s="831">
        <v>0</v>
      </c>
      <c r="BO164" s="832">
        <f t="shared" si="239"/>
        <v>0.8</v>
      </c>
      <c r="BP164" s="833">
        <f t="shared" si="209"/>
        <v>0</v>
      </c>
      <c r="BQ164" s="833">
        <f t="shared" si="210"/>
        <v>0</v>
      </c>
      <c r="BR164" s="834"/>
      <c r="BS164" s="830">
        <v>0</v>
      </c>
      <c r="BT164" s="830">
        <v>0</v>
      </c>
      <c r="BU164" s="835"/>
      <c r="BV164" s="836"/>
      <c r="BW164" s="713">
        <v>3.3</v>
      </c>
      <c r="BX164" s="713"/>
      <c r="BY164" s="713"/>
      <c r="BZ164" s="713"/>
      <c r="CA164" s="713">
        <f t="shared" si="211"/>
        <v>0</v>
      </c>
      <c r="CB164" s="713">
        <f t="shared" si="212"/>
        <v>3.3</v>
      </c>
      <c r="CC164" s="706">
        <f t="shared" si="240"/>
        <v>0.43</v>
      </c>
      <c r="CD164" s="837">
        <f t="shared" si="213"/>
        <v>1.881</v>
      </c>
      <c r="CE164" s="832">
        <f t="shared" si="241"/>
        <v>0.05</v>
      </c>
      <c r="CF164" s="838">
        <f t="shared" si="214"/>
        <v>1.881</v>
      </c>
      <c r="CG164" s="1759"/>
      <c r="CH164" s="838"/>
      <c r="CI164" s="838"/>
      <c r="CJ164" s="838">
        <f t="shared" si="251"/>
        <v>1.4189999999999998</v>
      </c>
      <c r="CK164" s="835">
        <v>0</v>
      </c>
      <c r="CL164" s="839">
        <v>5</v>
      </c>
      <c r="CM164" s="1125">
        <v>24.1</v>
      </c>
      <c r="CN164" s="840">
        <v>2</v>
      </c>
      <c r="CO164" s="840">
        <v>84</v>
      </c>
      <c r="CP164" s="840">
        <v>0</v>
      </c>
      <c r="CQ164" s="840"/>
      <c r="CR164" s="840"/>
      <c r="CS164" s="840"/>
      <c r="CT164" s="840"/>
      <c r="CU164" s="951">
        <f t="shared" si="215"/>
        <v>0</v>
      </c>
      <c r="CV164" s="716">
        <f t="shared" si="242"/>
        <v>1</v>
      </c>
      <c r="CW164" s="833">
        <f t="shared" si="216"/>
        <v>0</v>
      </c>
      <c r="CX164" s="841">
        <f t="shared" si="217"/>
        <v>0</v>
      </c>
      <c r="CY164" s="842"/>
      <c r="CZ164" s="698">
        <v>0</v>
      </c>
      <c r="DA164" s="843">
        <v>30</v>
      </c>
      <c r="DB164" s="843">
        <v>0</v>
      </c>
      <c r="DC164" s="844">
        <f t="shared" si="218"/>
        <v>24.1</v>
      </c>
      <c r="DD164" s="1829"/>
      <c r="DE164" s="1829"/>
      <c r="DF164" s="1829"/>
      <c r="DG164" s="845">
        <f t="shared" si="243"/>
        <v>0.43</v>
      </c>
      <c r="DH164" s="717">
        <f t="shared" si="219"/>
        <v>24.1</v>
      </c>
      <c r="DI164" s="716">
        <f t="shared" si="244"/>
        <v>0.56999999999999995</v>
      </c>
      <c r="DJ164" s="715"/>
      <c r="DK164" s="715">
        <f t="shared" si="220"/>
        <v>5.9069100000000017</v>
      </c>
      <c r="DL164" s="715">
        <f t="shared" si="221"/>
        <v>13.737</v>
      </c>
      <c r="DM164" s="846"/>
      <c r="DN164" s="843">
        <v>79</v>
      </c>
      <c r="DO164" s="843">
        <v>39</v>
      </c>
      <c r="DP164" s="1449">
        <v>0</v>
      </c>
      <c r="DQ164" s="847"/>
      <c r="DR164" s="847"/>
      <c r="DS164" s="848">
        <f t="shared" si="222"/>
        <v>0</v>
      </c>
      <c r="DT164" s="848">
        <f t="shared" si="245"/>
        <v>0</v>
      </c>
      <c r="DU164" s="849">
        <f t="shared" si="246"/>
        <v>0</v>
      </c>
      <c r="DV164" s="850"/>
      <c r="DW164" s="850"/>
      <c r="DX164" s="851">
        <v>3</v>
      </c>
      <c r="DY164" s="852"/>
      <c r="DZ164" s="853">
        <v>6</v>
      </c>
      <c r="EA164" s="854">
        <v>5.5</v>
      </c>
      <c r="EB164" s="855">
        <f t="shared" si="247"/>
        <v>213.43284704999999</v>
      </c>
      <c r="EC164" s="855">
        <f t="shared" si="248"/>
        <v>99.142999919999994</v>
      </c>
      <c r="ED164" s="855">
        <f t="shared" si="249"/>
        <v>0</v>
      </c>
      <c r="EE164" s="856">
        <f t="shared" si="223"/>
        <v>99.142999919999994</v>
      </c>
      <c r="EF164" s="857">
        <f t="shared" si="224"/>
        <v>7.7879100000000019</v>
      </c>
      <c r="EG164" s="858">
        <f t="shared" si="225"/>
        <v>12.730373093679816</v>
      </c>
      <c r="EH164" s="859">
        <f>SUM(EE$143:EE164)/SUM(EF$143:EF164)</f>
        <v>1.4329647188119217</v>
      </c>
      <c r="EI164" s="860"/>
      <c r="EJ164" s="861">
        <f t="shared" si="226"/>
        <v>59</v>
      </c>
      <c r="EK164" s="862">
        <f t="shared" si="227"/>
        <v>0</v>
      </c>
      <c r="EL164" s="863">
        <f t="shared" si="228"/>
        <v>15.156000000000001</v>
      </c>
      <c r="EM164" s="864">
        <f t="shared" si="229"/>
        <v>3.8928477170757456</v>
      </c>
      <c r="EN164" s="859">
        <f>SUM(EK$143:EK164)/SUM(EL$143:EL164)</f>
        <v>0.67536004693999185</v>
      </c>
      <c r="EO164" s="934"/>
      <c r="EP164" s="511"/>
    </row>
    <row r="165" spans="1:146" ht="16.5" thickTop="1" thickBot="1" x14ac:dyDescent="0.3">
      <c r="A165" s="668">
        <v>45680</v>
      </c>
      <c r="C165" s="672"/>
      <c r="D165" s="744">
        <f t="shared" si="230"/>
        <v>39550</v>
      </c>
      <c r="E165" s="743">
        <f t="shared" si="231"/>
        <v>0</v>
      </c>
      <c r="F165" s="743"/>
      <c r="G165" s="742">
        <f t="shared" si="200"/>
        <v>0</v>
      </c>
      <c r="H165" s="741"/>
      <c r="I165" s="740">
        <v>0</v>
      </c>
      <c r="J165" s="740">
        <v>0</v>
      </c>
      <c r="K165" s="739">
        <f t="shared" si="201"/>
        <v>0</v>
      </c>
      <c r="L165" s="738" t="e">
        <f t="shared" si="232"/>
        <v>#REF!</v>
      </c>
      <c r="M165" s="738">
        <v>0</v>
      </c>
      <c r="N165" s="739">
        <v>0</v>
      </c>
      <c r="O165" s="739">
        <v>0</v>
      </c>
      <c r="P165" s="737">
        <v>0</v>
      </c>
      <c r="Q165" s="737">
        <v>0</v>
      </c>
      <c r="R165" s="736">
        <f t="shared" si="202"/>
        <v>0</v>
      </c>
      <c r="S165" s="1154">
        <f t="shared" si="233"/>
        <v>614</v>
      </c>
      <c r="T165" s="735">
        <v>0</v>
      </c>
      <c r="U165" s="736">
        <v>0</v>
      </c>
      <c r="V165" s="734"/>
      <c r="W165" s="739">
        <v>0</v>
      </c>
      <c r="X165" s="743">
        <v>0</v>
      </c>
      <c r="Y165" s="739" t="str">
        <f t="shared" si="203"/>
        <v xml:space="preserve"> </v>
      </c>
      <c r="Z165" s="733">
        <f t="shared" si="234"/>
        <v>133</v>
      </c>
      <c r="AA165" s="732">
        <v>0</v>
      </c>
      <c r="AB165" s="731">
        <v>0</v>
      </c>
      <c r="AC165" s="730">
        <v>0</v>
      </c>
      <c r="AD165" s="730">
        <v>0</v>
      </c>
      <c r="AE165" s="739" t="str">
        <f t="shared" si="204"/>
        <v xml:space="preserve"> </v>
      </c>
      <c r="AF165" s="733">
        <f t="shared" si="235"/>
        <v>62</v>
      </c>
      <c r="AG165" s="739">
        <v>23</v>
      </c>
      <c r="AH165" s="731">
        <v>0</v>
      </c>
      <c r="AI165" s="731">
        <v>0</v>
      </c>
      <c r="AJ165" s="731">
        <v>0</v>
      </c>
      <c r="AK165" s="729" t="str">
        <f t="shared" si="205"/>
        <v xml:space="preserve"> </v>
      </c>
      <c r="AL165" s="731">
        <f t="shared" si="236"/>
        <v>28</v>
      </c>
      <c r="AM165" s="731"/>
      <c r="AN165" s="731"/>
      <c r="AO165" s="731">
        <v>0</v>
      </c>
      <c r="AP165" s="731"/>
      <c r="AQ165" s="728">
        <v>7.416666666666667</v>
      </c>
      <c r="AR165" s="727">
        <v>398</v>
      </c>
      <c r="AS165" s="726">
        <v>7</v>
      </c>
      <c r="AT165" s="725">
        <v>364</v>
      </c>
      <c r="AU165" s="724">
        <f t="shared" si="206"/>
        <v>762</v>
      </c>
      <c r="AV165" s="723">
        <f t="shared" si="237"/>
        <v>7</v>
      </c>
      <c r="AW165" s="722"/>
      <c r="AX165" s="722"/>
      <c r="AY165" s="721">
        <v>0</v>
      </c>
      <c r="AZ165" s="720">
        <v>0</v>
      </c>
      <c r="BA165" s="662">
        <v>0</v>
      </c>
      <c r="BB165" s="662">
        <v>0</v>
      </c>
      <c r="BC165" s="719"/>
      <c r="BD165" s="718">
        <f>BD166</f>
        <v>66328</v>
      </c>
      <c r="BE165" s="717">
        <f t="shared" si="238"/>
        <v>0</v>
      </c>
      <c r="BF165" s="717"/>
      <c r="BG165" s="716">
        <v>0.96</v>
      </c>
      <c r="BH165" s="715">
        <f t="shared" si="207"/>
        <v>0</v>
      </c>
      <c r="BI165" s="715">
        <f t="shared" si="208"/>
        <v>0</v>
      </c>
      <c r="BJ165" s="714"/>
      <c r="BK165" s="713">
        <v>0</v>
      </c>
      <c r="BL165" s="713">
        <v>0</v>
      </c>
      <c r="BM165" s="712"/>
      <c r="BN165" s="711">
        <v>0</v>
      </c>
      <c r="BO165" s="710">
        <f t="shared" si="239"/>
        <v>0.8</v>
      </c>
      <c r="BP165" s="709">
        <f t="shared" si="209"/>
        <v>0</v>
      </c>
      <c r="BQ165" s="709">
        <f t="shared" si="210"/>
        <v>0</v>
      </c>
      <c r="BR165" s="708"/>
      <c r="BS165" s="712">
        <v>0</v>
      </c>
      <c r="BT165" s="712">
        <v>0</v>
      </c>
      <c r="BU165" s="666"/>
      <c r="BV165" s="707"/>
      <c r="BW165" s="726">
        <v>10.4</v>
      </c>
      <c r="BX165" s="726"/>
      <c r="BY165" s="726"/>
      <c r="BZ165" s="726"/>
      <c r="CA165" s="665">
        <f t="shared" si="211"/>
        <v>0</v>
      </c>
      <c r="CB165" s="665">
        <f t="shared" si="212"/>
        <v>10.4</v>
      </c>
      <c r="CC165" s="706">
        <f t="shared" si="240"/>
        <v>0.43</v>
      </c>
      <c r="CD165" s="705">
        <f t="shared" si="213"/>
        <v>5.9280000000000008</v>
      </c>
      <c r="CE165" s="710">
        <f t="shared" si="241"/>
        <v>0.05</v>
      </c>
      <c r="CF165" s="704">
        <f t="shared" si="214"/>
        <v>5.9280000000000008</v>
      </c>
      <c r="CG165" s="1749"/>
      <c r="CH165" s="704"/>
      <c r="CI165" s="704"/>
      <c r="CJ165" s="704">
        <f t="shared" si="251"/>
        <v>4.4719999999999995</v>
      </c>
      <c r="CK165" s="666">
        <v>0</v>
      </c>
      <c r="CL165" s="664">
        <v>0</v>
      </c>
      <c r="CM165" s="1125">
        <v>0</v>
      </c>
      <c r="CN165" s="703">
        <v>0</v>
      </c>
      <c r="CO165" s="703">
        <v>0</v>
      </c>
      <c r="CP165" s="703">
        <v>0</v>
      </c>
      <c r="CQ165" s="703"/>
      <c r="CR165" s="703"/>
      <c r="CS165" s="703"/>
      <c r="CT165" s="703"/>
      <c r="CU165" s="950">
        <f t="shared" si="215"/>
        <v>0</v>
      </c>
      <c r="CV165" s="702">
        <f t="shared" si="242"/>
        <v>1</v>
      </c>
      <c r="CW165" s="701">
        <f t="shared" si="216"/>
        <v>0</v>
      </c>
      <c r="CX165" s="700">
        <f t="shared" si="217"/>
        <v>0</v>
      </c>
      <c r="CY165" s="699"/>
      <c r="CZ165" s="698">
        <v>48</v>
      </c>
      <c r="DA165" s="698">
        <v>0</v>
      </c>
      <c r="DB165" s="698">
        <v>0</v>
      </c>
      <c r="DC165" s="697">
        <f t="shared" si="218"/>
        <v>0</v>
      </c>
      <c r="DD165" s="1828"/>
      <c r="DE165" s="1828"/>
      <c r="DF165" s="1828"/>
      <c r="DG165" s="696">
        <f t="shared" si="243"/>
        <v>0.43</v>
      </c>
      <c r="DH165" s="695">
        <f t="shared" si="219"/>
        <v>0</v>
      </c>
      <c r="DI165" s="702">
        <f t="shared" si="244"/>
        <v>0.56999999999999995</v>
      </c>
      <c r="DJ165" s="694"/>
      <c r="DK165" s="694">
        <f t="shared" si="220"/>
        <v>0</v>
      </c>
      <c r="DL165" s="694">
        <f t="shared" si="221"/>
        <v>0</v>
      </c>
      <c r="DM165" s="693"/>
      <c r="DN165" s="692">
        <v>0</v>
      </c>
      <c r="DO165" s="692">
        <v>0</v>
      </c>
      <c r="DP165" s="1448">
        <v>0</v>
      </c>
      <c r="DQ165" s="691"/>
      <c r="DR165" s="691"/>
      <c r="DS165" s="690">
        <f t="shared" si="222"/>
        <v>0</v>
      </c>
      <c r="DT165" s="690">
        <f t="shared" si="245"/>
        <v>0</v>
      </c>
      <c r="DU165" s="689">
        <f t="shared" si="246"/>
        <v>0</v>
      </c>
      <c r="DV165" s="688"/>
      <c r="DW165" s="688"/>
      <c r="DX165" s="687">
        <v>2</v>
      </c>
      <c r="DY165" s="686"/>
      <c r="DZ165" s="685">
        <v>4</v>
      </c>
      <c r="EA165" s="684">
        <v>7</v>
      </c>
      <c r="EB165" s="683">
        <f t="shared" si="247"/>
        <v>151.46847210000001</v>
      </c>
      <c r="EC165" s="683">
        <v>-62</v>
      </c>
      <c r="ED165" s="683">
        <v>0</v>
      </c>
      <c r="EE165" s="682">
        <f t="shared" si="223"/>
        <v>-62</v>
      </c>
      <c r="EF165" s="681">
        <f t="shared" si="224"/>
        <v>5.9280000000000008</v>
      </c>
      <c r="EG165" s="680">
        <f t="shared" si="225"/>
        <v>-10.458839406207826</v>
      </c>
      <c r="EH165" s="679">
        <f>SUM(EE$143:EE165)/SUM(EF$143:EF165)</f>
        <v>0.93796710549275097</v>
      </c>
      <c r="EI165" s="678"/>
      <c r="EJ165" s="166">
        <f t="shared" si="226"/>
        <v>7</v>
      </c>
      <c r="EK165" s="677">
        <f t="shared" si="227"/>
        <v>0</v>
      </c>
      <c r="EL165" s="676">
        <f t="shared" si="228"/>
        <v>4.4719999999999995</v>
      </c>
      <c r="EM165" s="675">
        <f t="shared" si="229"/>
        <v>1.5652951699463329</v>
      </c>
      <c r="EN165" s="674">
        <f>SUM(EK$143:EK165)/SUM(EL$143:EL165)</f>
        <v>0.67016818152867974</v>
      </c>
      <c r="EO165" s="673"/>
    </row>
    <row r="166" spans="1:146" ht="16.5" thickTop="1" thickBot="1" x14ac:dyDescent="0.3">
      <c r="A166" s="668">
        <v>45681</v>
      </c>
      <c r="C166" s="672"/>
      <c r="D166" s="744">
        <f t="shared" si="230"/>
        <v>39550</v>
      </c>
      <c r="E166" s="743">
        <f t="shared" si="231"/>
        <v>0</v>
      </c>
      <c r="F166" s="743"/>
      <c r="G166" s="742">
        <f t="shared" si="200"/>
        <v>0</v>
      </c>
      <c r="H166" s="741"/>
      <c r="I166" s="740">
        <v>0</v>
      </c>
      <c r="J166" s="740">
        <v>0</v>
      </c>
      <c r="K166" s="739">
        <f t="shared" si="201"/>
        <v>0</v>
      </c>
      <c r="L166" s="738" t="e">
        <f t="shared" si="232"/>
        <v>#REF!</v>
      </c>
      <c r="M166" s="738">
        <v>0</v>
      </c>
      <c r="N166" s="739">
        <v>0</v>
      </c>
      <c r="O166" s="739">
        <v>0</v>
      </c>
      <c r="P166" s="737">
        <v>49</v>
      </c>
      <c r="Q166" s="737">
        <v>44</v>
      </c>
      <c r="R166" s="736">
        <f t="shared" si="202"/>
        <v>5</v>
      </c>
      <c r="S166" s="1154">
        <f t="shared" si="233"/>
        <v>615</v>
      </c>
      <c r="T166" s="735">
        <v>0</v>
      </c>
      <c r="U166" s="736">
        <v>0</v>
      </c>
      <c r="V166" s="734"/>
      <c r="W166" s="739">
        <v>0</v>
      </c>
      <c r="X166" s="743">
        <v>0</v>
      </c>
      <c r="Y166" s="739" t="str">
        <f t="shared" si="203"/>
        <v xml:space="preserve"> </v>
      </c>
      <c r="Z166" s="733">
        <f t="shared" si="234"/>
        <v>133</v>
      </c>
      <c r="AA166" s="732">
        <v>0</v>
      </c>
      <c r="AB166" s="731">
        <v>0</v>
      </c>
      <c r="AC166" s="730">
        <v>0</v>
      </c>
      <c r="AD166" s="730">
        <v>0</v>
      </c>
      <c r="AE166" s="739" t="str">
        <f t="shared" si="204"/>
        <v xml:space="preserve"> </v>
      </c>
      <c r="AF166" s="733">
        <f t="shared" si="235"/>
        <v>62</v>
      </c>
      <c r="AG166" s="739">
        <v>24</v>
      </c>
      <c r="AH166" s="731">
        <v>0</v>
      </c>
      <c r="AI166" s="731">
        <v>0</v>
      </c>
      <c r="AJ166" s="731">
        <v>0</v>
      </c>
      <c r="AK166" s="729" t="str">
        <f t="shared" si="205"/>
        <v xml:space="preserve"> </v>
      </c>
      <c r="AL166" s="731">
        <f t="shared" si="236"/>
        <v>28</v>
      </c>
      <c r="AM166" s="731"/>
      <c r="AN166" s="731"/>
      <c r="AO166" s="731">
        <v>0</v>
      </c>
      <c r="AP166" s="731"/>
      <c r="AQ166" s="728">
        <v>7</v>
      </c>
      <c r="AR166" s="727">
        <v>379</v>
      </c>
      <c r="AS166" s="726">
        <v>7.583333333333333</v>
      </c>
      <c r="AT166" s="725">
        <v>396</v>
      </c>
      <c r="AU166" s="724">
        <f t="shared" si="206"/>
        <v>775</v>
      </c>
      <c r="AV166" s="723">
        <f t="shared" si="237"/>
        <v>13</v>
      </c>
      <c r="AW166" s="722"/>
      <c r="AX166" s="722"/>
      <c r="AY166" s="721">
        <v>1600</v>
      </c>
      <c r="AZ166" s="720">
        <v>0</v>
      </c>
      <c r="BA166" s="662">
        <v>241</v>
      </c>
      <c r="BB166" s="662">
        <v>80.13</v>
      </c>
      <c r="BC166" s="719"/>
      <c r="BD166" s="718">
        <v>66328</v>
      </c>
      <c r="BE166" s="717">
        <f t="shared" si="238"/>
        <v>0</v>
      </c>
      <c r="BF166" s="717"/>
      <c r="BG166" s="716">
        <v>0.96</v>
      </c>
      <c r="BH166" s="715">
        <f t="shared" si="207"/>
        <v>0</v>
      </c>
      <c r="BI166" s="715">
        <f t="shared" si="208"/>
        <v>0</v>
      </c>
      <c r="BJ166" s="714"/>
      <c r="BK166" s="713">
        <v>0</v>
      </c>
      <c r="BL166" s="713">
        <v>0</v>
      </c>
      <c r="BM166" s="712"/>
      <c r="BN166" s="711">
        <v>0</v>
      </c>
      <c r="BO166" s="710">
        <f t="shared" si="239"/>
        <v>0.8</v>
      </c>
      <c r="BP166" s="709">
        <f t="shared" si="209"/>
        <v>0</v>
      </c>
      <c r="BQ166" s="709">
        <f t="shared" si="210"/>
        <v>0</v>
      </c>
      <c r="BR166" s="708"/>
      <c r="BS166" s="712">
        <v>0</v>
      </c>
      <c r="BT166" s="712">
        <v>0</v>
      </c>
      <c r="BU166" s="666"/>
      <c r="BV166" s="707"/>
      <c r="BW166" s="726">
        <v>19.600000000000001</v>
      </c>
      <c r="BX166" s="726"/>
      <c r="BY166" s="726"/>
      <c r="BZ166" s="726"/>
      <c r="CA166" s="665">
        <f t="shared" si="211"/>
        <v>0</v>
      </c>
      <c r="CB166" s="665">
        <f t="shared" si="212"/>
        <v>19.600000000000001</v>
      </c>
      <c r="CC166" s="706">
        <f t="shared" si="240"/>
        <v>0.43</v>
      </c>
      <c r="CD166" s="705">
        <f t="shared" si="213"/>
        <v>11.172000000000002</v>
      </c>
      <c r="CE166" s="710">
        <f t="shared" si="241"/>
        <v>0.05</v>
      </c>
      <c r="CF166" s="704">
        <f t="shared" si="214"/>
        <v>11.172000000000002</v>
      </c>
      <c r="CG166" s="1749"/>
      <c r="CH166" s="704"/>
      <c r="CI166" s="704"/>
      <c r="CJ166" s="704">
        <f t="shared" si="251"/>
        <v>8.427999999999999</v>
      </c>
      <c r="CK166" s="666">
        <v>72</v>
      </c>
      <c r="CL166" s="664">
        <v>10</v>
      </c>
      <c r="CM166" s="1125">
        <v>0</v>
      </c>
      <c r="CN166" s="703">
        <v>0</v>
      </c>
      <c r="CO166" s="703">
        <v>58</v>
      </c>
      <c r="CP166" s="703">
        <v>0</v>
      </c>
      <c r="CQ166" s="703"/>
      <c r="CR166" s="703"/>
      <c r="CS166" s="703"/>
      <c r="CT166" s="703"/>
      <c r="CU166" s="950">
        <f t="shared" si="215"/>
        <v>0</v>
      </c>
      <c r="CV166" s="702">
        <f t="shared" si="242"/>
        <v>1</v>
      </c>
      <c r="CW166" s="701">
        <f t="shared" si="216"/>
        <v>0</v>
      </c>
      <c r="CX166" s="700">
        <f t="shared" si="217"/>
        <v>0</v>
      </c>
      <c r="CY166" s="699"/>
      <c r="CZ166" s="698">
        <v>60</v>
      </c>
      <c r="DA166" s="698">
        <v>36</v>
      </c>
      <c r="DB166" s="698">
        <v>0</v>
      </c>
      <c r="DC166" s="697">
        <f t="shared" si="218"/>
        <v>0</v>
      </c>
      <c r="DD166" s="1828"/>
      <c r="DE166" s="1828"/>
      <c r="DF166" s="1828"/>
      <c r="DG166" s="696">
        <f t="shared" si="243"/>
        <v>0.43</v>
      </c>
      <c r="DH166" s="695">
        <f t="shared" si="219"/>
        <v>0</v>
      </c>
      <c r="DI166" s="702">
        <f t="shared" si="244"/>
        <v>0.56999999999999995</v>
      </c>
      <c r="DJ166" s="694"/>
      <c r="DK166" s="694">
        <f t="shared" si="220"/>
        <v>0</v>
      </c>
      <c r="DL166" s="694">
        <f t="shared" si="221"/>
        <v>0</v>
      </c>
      <c r="DM166" s="693"/>
      <c r="DN166" s="692">
        <v>52</v>
      </c>
      <c r="DO166" s="692">
        <v>33</v>
      </c>
      <c r="DP166" s="1448">
        <v>0</v>
      </c>
      <c r="DQ166" s="691"/>
      <c r="DR166" s="691"/>
      <c r="DS166" s="690">
        <f t="shared" si="222"/>
        <v>0</v>
      </c>
      <c r="DT166" s="690">
        <f t="shared" si="245"/>
        <v>0</v>
      </c>
      <c r="DU166" s="689">
        <f t="shared" si="246"/>
        <v>0</v>
      </c>
      <c r="DV166" s="688"/>
      <c r="DW166" s="688"/>
      <c r="DX166" s="687">
        <v>3</v>
      </c>
      <c r="DY166" s="686"/>
      <c r="DZ166" s="685">
        <v>4</v>
      </c>
      <c r="EA166" s="684">
        <v>10</v>
      </c>
      <c r="EB166" s="683">
        <f t="shared" si="247"/>
        <v>159.73038876000001</v>
      </c>
      <c r="EC166" s="683">
        <f t="shared" si="248"/>
        <v>8.2619166599999971</v>
      </c>
      <c r="ED166" s="683">
        <f t="shared" si="249"/>
        <v>0</v>
      </c>
      <c r="EE166" s="682">
        <f t="shared" si="223"/>
        <v>8.2619166599999971</v>
      </c>
      <c r="EF166" s="681">
        <f t="shared" si="224"/>
        <v>11.172000000000002</v>
      </c>
      <c r="EG166" s="680">
        <f t="shared" si="225"/>
        <v>0.73951993018259898</v>
      </c>
      <c r="EH166" s="679">
        <f>SUM(EE$143:EE166)/SUM(EF$143:EF166)</f>
        <v>0.92353186321283676</v>
      </c>
      <c r="EI166" s="678"/>
      <c r="EJ166" s="166">
        <f t="shared" si="226"/>
        <v>93.13</v>
      </c>
      <c r="EK166" s="677">
        <f t="shared" si="227"/>
        <v>80.13</v>
      </c>
      <c r="EL166" s="676">
        <f t="shared" si="228"/>
        <v>8.427999999999999</v>
      </c>
      <c r="EM166" s="675">
        <f t="shared" si="229"/>
        <v>11.050071191267206</v>
      </c>
      <c r="EN166" s="674">
        <f>SUM(EK$143:EK166)/SUM(EL$143:EL166)</f>
        <v>0.79637697447409983</v>
      </c>
      <c r="EO166" s="673"/>
    </row>
    <row r="167" spans="1:146" ht="16.5" thickTop="1" thickBot="1" x14ac:dyDescent="0.3">
      <c r="A167" s="668">
        <v>45682</v>
      </c>
      <c r="C167" s="672"/>
      <c r="D167" s="744">
        <f t="shared" si="230"/>
        <v>39550</v>
      </c>
      <c r="E167" s="743">
        <f t="shared" si="231"/>
        <v>0</v>
      </c>
      <c r="F167" s="743"/>
      <c r="G167" s="742">
        <f t="shared" si="200"/>
        <v>0</v>
      </c>
      <c r="H167" s="741"/>
      <c r="I167" s="740">
        <v>0</v>
      </c>
      <c r="J167" s="740">
        <v>0</v>
      </c>
      <c r="K167" s="739">
        <f t="shared" si="201"/>
        <v>0</v>
      </c>
      <c r="L167" s="738" t="e">
        <f t="shared" si="232"/>
        <v>#REF!</v>
      </c>
      <c r="M167" s="738">
        <v>0</v>
      </c>
      <c r="N167" s="739">
        <v>0</v>
      </c>
      <c r="O167" s="739">
        <v>0</v>
      </c>
      <c r="P167" s="737">
        <v>0</v>
      </c>
      <c r="Q167" s="737">
        <v>0</v>
      </c>
      <c r="R167" s="736">
        <f t="shared" si="202"/>
        <v>0</v>
      </c>
      <c r="S167" s="1154">
        <f t="shared" si="233"/>
        <v>615</v>
      </c>
      <c r="T167" s="735">
        <v>0</v>
      </c>
      <c r="U167" s="736">
        <v>0</v>
      </c>
      <c r="V167" s="734"/>
      <c r="W167" s="739">
        <v>0</v>
      </c>
      <c r="X167" s="743">
        <v>0</v>
      </c>
      <c r="Y167" s="739" t="str">
        <f t="shared" si="203"/>
        <v xml:space="preserve"> </v>
      </c>
      <c r="Z167" s="733">
        <f t="shared" si="234"/>
        <v>133</v>
      </c>
      <c r="AA167" s="732">
        <v>0</v>
      </c>
      <c r="AB167" s="731">
        <v>0</v>
      </c>
      <c r="AC167" s="730">
        <v>0</v>
      </c>
      <c r="AD167" s="730">
        <v>0</v>
      </c>
      <c r="AE167" s="739" t="str">
        <f t="shared" si="204"/>
        <v xml:space="preserve"> </v>
      </c>
      <c r="AF167" s="733">
        <f t="shared" si="235"/>
        <v>62</v>
      </c>
      <c r="AG167" s="739">
        <v>25</v>
      </c>
      <c r="AH167" s="731">
        <v>0</v>
      </c>
      <c r="AI167" s="731">
        <v>0</v>
      </c>
      <c r="AJ167" s="731">
        <v>0</v>
      </c>
      <c r="AK167" s="729" t="str">
        <f t="shared" si="205"/>
        <v xml:space="preserve"> </v>
      </c>
      <c r="AL167" s="731">
        <f t="shared" si="236"/>
        <v>28</v>
      </c>
      <c r="AM167" s="731"/>
      <c r="AN167" s="731"/>
      <c r="AO167" s="731">
        <v>0</v>
      </c>
      <c r="AP167" s="731"/>
      <c r="AQ167" s="728">
        <v>7</v>
      </c>
      <c r="AR167" s="727">
        <v>374</v>
      </c>
      <c r="AS167" s="726">
        <v>6.5</v>
      </c>
      <c r="AT167" s="725">
        <v>336</v>
      </c>
      <c r="AU167" s="724">
        <f t="shared" si="206"/>
        <v>710</v>
      </c>
      <c r="AV167" s="723">
        <f t="shared" si="237"/>
        <v>-65</v>
      </c>
      <c r="AW167" s="722"/>
      <c r="AX167" s="722"/>
      <c r="AY167" s="721">
        <v>0</v>
      </c>
      <c r="AZ167" s="720">
        <v>0</v>
      </c>
      <c r="BA167" s="662">
        <v>0</v>
      </c>
      <c r="BB167" s="662">
        <v>0</v>
      </c>
      <c r="BC167" s="719"/>
      <c r="BD167" s="718">
        <v>66328</v>
      </c>
      <c r="BE167" s="717">
        <f t="shared" si="238"/>
        <v>0</v>
      </c>
      <c r="BF167" s="717"/>
      <c r="BG167" s="716">
        <v>0.96</v>
      </c>
      <c r="BH167" s="715">
        <f t="shared" si="207"/>
        <v>0</v>
      </c>
      <c r="BI167" s="715">
        <f t="shared" si="208"/>
        <v>0</v>
      </c>
      <c r="BJ167" s="714"/>
      <c r="BK167" s="713">
        <v>0</v>
      </c>
      <c r="BL167" s="713">
        <v>0</v>
      </c>
      <c r="BM167" s="712"/>
      <c r="BN167" s="711">
        <v>0</v>
      </c>
      <c r="BO167" s="710">
        <f t="shared" si="239"/>
        <v>0.8</v>
      </c>
      <c r="BP167" s="709">
        <f t="shared" si="209"/>
        <v>0</v>
      </c>
      <c r="BQ167" s="709">
        <f t="shared" si="210"/>
        <v>0</v>
      </c>
      <c r="BR167" s="708"/>
      <c r="BS167" s="712">
        <v>0</v>
      </c>
      <c r="BT167" s="712">
        <v>0</v>
      </c>
      <c r="BU167" s="666"/>
      <c r="BV167" s="707"/>
      <c r="BW167" s="726">
        <v>21.3</v>
      </c>
      <c r="BX167" s="726"/>
      <c r="BY167" s="726"/>
      <c r="BZ167" s="726"/>
      <c r="CA167" s="665">
        <f t="shared" si="211"/>
        <v>0</v>
      </c>
      <c r="CB167" s="665">
        <f t="shared" si="212"/>
        <v>21.3</v>
      </c>
      <c r="CC167" s="706">
        <f t="shared" si="240"/>
        <v>0.43</v>
      </c>
      <c r="CD167" s="705">
        <f t="shared" si="213"/>
        <v>12.141000000000002</v>
      </c>
      <c r="CE167" s="710">
        <f t="shared" si="241"/>
        <v>0.05</v>
      </c>
      <c r="CF167" s="704">
        <f t="shared" si="214"/>
        <v>12.141000000000002</v>
      </c>
      <c r="CG167" s="1749"/>
      <c r="CH167" s="704"/>
      <c r="CI167" s="704"/>
      <c r="CJ167" s="704">
        <f t="shared" si="251"/>
        <v>9.1589999999999989</v>
      </c>
      <c r="CK167" s="666">
        <v>0</v>
      </c>
      <c r="CL167" s="664">
        <v>4</v>
      </c>
      <c r="CM167" s="1125">
        <v>0</v>
      </c>
      <c r="CN167" s="703">
        <v>0</v>
      </c>
      <c r="CO167" s="703">
        <v>58</v>
      </c>
      <c r="CP167" s="703">
        <v>0</v>
      </c>
      <c r="CQ167" s="703"/>
      <c r="CR167" s="703"/>
      <c r="CS167" s="703"/>
      <c r="CT167" s="703"/>
      <c r="CU167" s="950">
        <f t="shared" si="215"/>
        <v>0</v>
      </c>
      <c r="CV167" s="702">
        <f t="shared" si="242"/>
        <v>1</v>
      </c>
      <c r="CW167" s="701">
        <f t="shared" si="216"/>
        <v>0</v>
      </c>
      <c r="CX167" s="700">
        <f t="shared" si="217"/>
        <v>0</v>
      </c>
      <c r="CY167" s="699"/>
      <c r="CZ167" s="698">
        <v>60</v>
      </c>
      <c r="DA167" s="698">
        <v>34</v>
      </c>
      <c r="DB167" s="698">
        <v>0</v>
      </c>
      <c r="DC167" s="697">
        <f t="shared" si="218"/>
        <v>0</v>
      </c>
      <c r="DD167" s="1828"/>
      <c r="DE167" s="1828"/>
      <c r="DF167" s="1828"/>
      <c r="DG167" s="696">
        <f t="shared" si="243"/>
        <v>0.43</v>
      </c>
      <c r="DH167" s="695">
        <f t="shared" si="219"/>
        <v>0</v>
      </c>
      <c r="DI167" s="702">
        <f t="shared" si="244"/>
        <v>0.56999999999999995</v>
      </c>
      <c r="DJ167" s="694"/>
      <c r="DK167" s="694">
        <f t="shared" si="220"/>
        <v>0</v>
      </c>
      <c r="DL167" s="694">
        <f t="shared" si="221"/>
        <v>0</v>
      </c>
      <c r="DM167" s="693"/>
      <c r="DN167" s="692">
        <v>50</v>
      </c>
      <c r="DO167" s="692">
        <v>38</v>
      </c>
      <c r="DP167" s="1448">
        <v>0</v>
      </c>
      <c r="DQ167" s="691"/>
      <c r="DR167" s="691"/>
      <c r="DS167" s="690">
        <f t="shared" si="222"/>
        <v>0</v>
      </c>
      <c r="DT167" s="690">
        <f t="shared" si="245"/>
        <v>0</v>
      </c>
      <c r="DU167" s="689">
        <f t="shared" si="246"/>
        <v>0</v>
      </c>
      <c r="DV167" s="688"/>
      <c r="DW167" s="688"/>
      <c r="DX167" s="687">
        <v>3</v>
      </c>
      <c r="DY167" s="686"/>
      <c r="DZ167" s="685">
        <v>4</v>
      </c>
      <c r="EA167" s="684">
        <v>10</v>
      </c>
      <c r="EB167" s="683">
        <f t="shared" si="247"/>
        <v>159.73038876000001</v>
      </c>
      <c r="EC167" s="683">
        <f t="shared" si="248"/>
        <v>0</v>
      </c>
      <c r="ED167" s="683">
        <f t="shared" si="249"/>
        <v>0</v>
      </c>
      <c r="EE167" s="682">
        <f t="shared" si="223"/>
        <v>0</v>
      </c>
      <c r="EF167" s="681">
        <f t="shared" si="224"/>
        <v>12.141000000000002</v>
      </c>
      <c r="EG167" s="680">
        <f t="shared" si="225"/>
        <v>0</v>
      </c>
      <c r="EH167" s="679">
        <f>SUM(EE$143:EE167)/SUM(EF$143:EF167)</f>
        <v>0.85587483105503859</v>
      </c>
      <c r="EI167" s="678"/>
      <c r="EJ167" s="166">
        <f t="shared" si="226"/>
        <v>-65</v>
      </c>
      <c r="EK167" s="677">
        <f t="shared" si="227"/>
        <v>0</v>
      </c>
      <c r="EL167" s="676">
        <f t="shared" si="228"/>
        <v>9.1589999999999989</v>
      </c>
      <c r="EM167" s="675">
        <f t="shared" si="229"/>
        <v>-7.0968446336936353</v>
      </c>
      <c r="EN167" s="674">
        <f>SUM(EK$143:EK167)/SUM(EL$143:EL167)</f>
        <v>0.78420621563268156</v>
      </c>
      <c r="EO167" s="673"/>
    </row>
    <row r="168" spans="1:146" ht="16.5" thickTop="1" thickBot="1" x14ac:dyDescent="0.3">
      <c r="A168" s="668">
        <v>45683</v>
      </c>
      <c r="C168" s="672"/>
      <c r="D168" s="744">
        <f t="shared" si="230"/>
        <v>39550</v>
      </c>
      <c r="E168" s="743">
        <f t="shared" si="231"/>
        <v>0</v>
      </c>
      <c r="F168" s="743"/>
      <c r="G168" s="742">
        <f t="shared" si="200"/>
        <v>0</v>
      </c>
      <c r="H168" s="741"/>
      <c r="I168" s="740">
        <v>0</v>
      </c>
      <c r="J168" s="740">
        <v>0</v>
      </c>
      <c r="K168" s="739">
        <f t="shared" si="201"/>
        <v>0</v>
      </c>
      <c r="L168" s="738" t="e">
        <f t="shared" si="232"/>
        <v>#REF!</v>
      </c>
      <c r="M168" s="738">
        <v>0</v>
      </c>
      <c r="N168" s="739">
        <v>0</v>
      </c>
      <c r="O168" s="739">
        <v>0</v>
      </c>
      <c r="P168" s="737">
        <v>0</v>
      </c>
      <c r="Q168" s="737">
        <v>0</v>
      </c>
      <c r="R168" s="736">
        <f t="shared" si="202"/>
        <v>0</v>
      </c>
      <c r="S168" s="1154">
        <f t="shared" si="233"/>
        <v>615</v>
      </c>
      <c r="T168" s="735">
        <v>0</v>
      </c>
      <c r="U168" s="736">
        <v>0</v>
      </c>
      <c r="V168" s="734"/>
      <c r="W168" s="739">
        <v>0</v>
      </c>
      <c r="X168" s="743">
        <v>0</v>
      </c>
      <c r="Y168" s="739" t="str">
        <f t="shared" si="203"/>
        <v xml:space="preserve"> </v>
      </c>
      <c r="Z168" s="733">
        <f t="shared" si="234"/>
        <v>133</v>
      </c>
      <c r="AA168" s="732">
        <v>0</v>
      </c>
      <c r="AB168" s="731">
        <v>0</v>
      </c>
      <c r="AC168" s="730">
        <v>0</v>
      </c>
      <c r="AD168" s="730">
        <v>0</v>
      </c>
      <c r="AE168" s="739" t="str">
        <f t="shared" si="204"/>
        <v xml:space="preserve"> </v>
      </c>
      <c r="AF168" s="733">
        <f t="shared" si="235"/>
        <v>62</v>
      </c>
      <c r="AG168" s="739">
        <v>26</v>
      </c>
      <c r="AH168" s="731">
        <v>0</v>
      </c>
      <c r="AI168" s="731">
        <v>0</v>
      </c>
      <c r="AJ168" s="731">
        <v>0</v>
      </c>
      <c r="AK168" s="729" t="str">
        <f t="shared" si="205"/>
        <v xml:space="preserve"> </v>
      </c>
      <c r="AL168" s="731">
        <f t="shared" si="236"/>
        <v>28</v>
      </c>
      <c r="AM168" s="731"/>
      <c r="AN168" s="731"/>
      <c r="AO168" s="731">
        <v>0</v>
      </c>
      <c r="AP168" s="731"/>
      <c r="AQ168" s="728">
        <v>7</v>
      </c>
      <c r="AR168" s="727">
        <v>374</v>
      </c>
      <c r="AS168" s="726">
        <v>6.5</v>
      </c>
      <c r="AT168" s="725">
        <v>336</v>
      </c>
      <c r="AU168" s="724">
        <f t="shared" si="206"/>
        <v>710</v>
      </c>
      <c r="AV168" s="723">
        <f t="shared" si="237"/>
        <v>0</v>
      </c>
      <c r="AW168" s="722"/>
      <c r="AX168" s="722"/>
      <c r="AY168" s="721">
        <v>0</v>
      </c>
      <c r="AZ168" s="720">
        <v>0</v>
      </c>
      <c r="BA168" s="662">
        <v>0</v>
      </c>
      <c r="BB168" s="662">
        <v>0</v>
      </c>
      <c r="BC168" s="719"/>
      <c r="BD168" s="718">
        <f>BD167</f>
        <v>66328</v>
      </c>
      <c r="BE168" s="717">
        <f t="shared" si="238"/>
        <v>0</v>
      </c>
      <c r="BF168" s="717"/>
      <c r="BG168" s="716">
        <v>0.96</v>
      </c>
      <c r="BH168" s="715">
        <f t="shared" si="207"/>
        <v>0</v>
      </c>
      <c r="BI168" s="715">
        <f t="shared" si="208"/>
        <v>0</v>
      </c>
      <c r="BJ168" s="714"/>
      <c r="BK168" s="713">
        <v>0</v>
      </c>
      <c r="BL168" s="713">
        <v>0</v>
      </c>
      <c r="BM168" s="712"/>
      <c r="BN168" s="711">
        <v>0</v>
      </c>
      <c r="BO168" s="710">
        <f t="shared" si="239"/>
        <v>0.8</v>
      </c>
      <c r="BP168" s="709">
        <f t="shared" si="209"/>
        <v>0</v>
      </c>
      <c r="BQ168" s="709">
        <f t="shared" si="210"/>
        <v>0</v>
      </c>
      <c r="BR168" s="708"/>
      <c r="BS168" s="712">
        <v>0</v>
      </c>
      <c r="BT168" s="712">
        <v>0</v>
      </c>
      <c r="BU168" s="666"/>
      <c r="BV168" s="707"/>
      <c r="BW168" s="726">
        <v>17.2</v>
      </c>
      <c r="BX168" s="726"/>
      <c r="BY168" s="726"/>
      <c r="BZ168" s="726"/>
      <c r="CA168" s="665">
        <f t="shared" si="211"/>
        <v>0</v>
      </c>
      <c r="CB168" s="665">
        <f t="shared" si="212"/>
        <v>17.2</v>
      </c>
      <c r="CC168" s="706">
        <f t="shared" si="240"/>
        <v>0.43</v>
      </c>
      <c r="CD168" s="705">
        <f t="shared" si="213"/>
        <v>9.8040000000000003</v>
      </c>
      <c r="CE168" s="710">
        <f t="shared" si="241"/>
        <v>0.05</v>
      </c>
      <c r="CF168" s="704">
        <f t="shared" si="214"/>
        <v>9.8040000000000003</v>
      </c>
      <c r="CG168" s="1749"/>
      <c r="CH168" s="704"/>
      <c r="CI168" s="704"/>
      <c r="CJ168" s="704">
        <f t="shared" si="251"/>
        <v>7.395999999999999</v>
      </c>
      <c r="CK168" s="666">
        <v>0</v>
      </c>
      <c r="CL168" s="664">
        <v>0</v>
      </c>
      <c r="CM168" s="1125">
        <v>0</v>
      </c>
      <c r="CN168" s="703">
        <v>0</v>
      </c>
      <c r="CO168" s="703">
        <v>60</v>
      </c>
      <c r="CP168" s="703">
        <v>0</v>
      </c>
      <c r="CQ168" s="703"/>
      <c r="CR168" s="703"/>
      <c r="CS168" s="703"/>
      <c r="CT168" s="703"/>
      <c r="CU168" s="950">
        <f t="shared" si="215"/>
        <v>0</v>
      </c>
      <c r="CV168" s="702">
        <f t="shared" si="242"/>
        <v>1</v>
      </c>
      <c r="CW168" s="701">
        <f t="shared" si="216"/>
        <v>0</v>
      </c>
      <c r="CX168" s="700">
        <f t="shared" si="217"/>
        <v>0</v>
      </c>
      <c r="CY168" s="699"/>
      <c r="CZ168" s="698">
        <v>0</v>
      </c>
      <c r="DA168" s="698">
        <v>35</v>
      </c>
      <c r="DB168" s="698">
        <v>0</v>
      </c>
      <c r="DC168" s="697">
        <f t="shared" si="218"/>
        <v>0</v>
      </c>
      <c r="DD168" s="1828"/>
      <c r="DE168" s="1828"/>
      <c r="DF168" s="1828"/>
      <c r="DG168" s="696">
        <f t="shared" si="243"/>
        <v>0.43</v>
      </c>
      <c r="DH168" s="695">
        <f t="shared" si="219"/>
        <v>0</v>
      </c>
      <c r="DI168" s="702">
        <f t="shared" si="244"/>
        <v>0.56999999999999995</v>
      </c>
      <c r="DJ168" s="694"/>
      <c r="DK168" s="694">
        <f t="shared" si="220"/>
        <v>0</v>
      </c>
      <c r="DL168" s="694">
        <f t="shared" si="221"/>
        <v>0</v>
      </c>
      <c r="DM168" s="693"/>
      <c r="DN168" s="692">
        <v>0</v>
      </c>
      <c r="DO168" s="692">
        <v>40</v>
      </c>
      <c r="DP168" s="1448">
        <v>0</v>
      </c>
      <c r="DQ168" s="691"/>
      <c r="DR168" s="691"/>
      <c r="DS168" s="690">
        <f t="shared" si="222"/>
        <v>0</v>
      </c>
      <c r="DT168" s="690">
        <f t="shared" si="245"/>
        <v>0</v>
      </c>
      <c r="DU168" s="689">
        <f t="shared" si="246"/>
        <v>0</v>
      </c>
      <c r="DV168" s="688"/>
      <c r="DW168" s="688"/>
      <c r="DX168" s="687">
        <v>0</v>
      </c>
      <c r="DY168" s="686"/>
      <c r="DZ168" s="685">
        <v>5</v>
      </c>
      <c r="EA168" s="684">
        <v>1</v>
      </c>
      <c r="EB168" s="683">
        <f t="shared" si="247"/>
        <v>167.99230542000001</v>
      </c>
      <c r="EC168" s="683">
        <f t="shared" si="248"/>
        <v>8.2619166599999971</v>
      </c>
      <c r="ED168" s="683">
        <f t="shared" si="249"/>
        <v>0</v>
      </c>
      <c r="EE168" s="682">
        <f t="shared" si="223"/>
        <v>8.2619166599999971</v>
      </c>
      <c r="EF168" s="681">
        <f t="shared" si="224"/>
        <v>9.8040000000000003</v>
      </c>
      <c r="EG168" s="680">
        <f t="shared" si="225"/>
        <v>0.84270875764993847</v>
      </c>
      <c r="EH168" s="679">
        <f>SUM(EE$143:EE168)/SUM(EF$143:EF168)</f>
        <v>0.85513946153686149</v>
      </c>
      <c r="EI168" s="678"/>
      <c r="EJ168" s="166">
        <f t="shared" si="226"/>
        <v>0</v>
      </c>
      <c r="EK168" s="677">
        <f t="shared" si="227"/>
        <v>0</v>
      </c>
      <c r="EL168" s="676">
        <f t="shared" si="228"/>
        <v>7.395999999999999</v>
      </c>
      <c r="EM168" s="675">
        <f t="shared" si="229"/>
        <v>0</v>
      </c>
      <c r="EN168" s="674">
        <f>SUM(EK$143:EK168)/SUM(EL$143:EL168)</f>
        <v>0.77464636094798678</v>
      </c>
      <c r="EO168" s="673"/>
      <c r="EP168" s="187"/>
    </row>
    <row r="169" spans="1:146" ht="16.5" thickTop="1" thickBot="1" x14ac:dyDescent="0.3">
      <c r="A169" s="668">
        <v>45684</v>
      </c>
      <c r="C169" s="672"/>
      <c r="D169" s="744">
        <f t="shared" si="230"/>
        <v>39550</v>
      </c>
      <c r="E169" s="743">
        <f t="shared" si="231"/>
        <v>0</v>
      </c>
      <c r="F169" s="743"/>
      <c r="G169" s="742">
        <f t="shared" si="200"/>
        <v>0</v>
      </c>
      <c r="H169" s="741"/>
      <c r="I169" s="740">
        <v>0</v>
      </c>
      <c r="J169" s="740">
        <v>0</v>
      </c>
      <c r="K169" s="739">
        <f t="shared" si="201"/>
        <v>0</v>
      </c>
      <c r="L169" s="738" t="e">
        <f t="shared" si="232"/>
        <v>#REF!</v>
      </c>
      <c r="M169" s="738">
        <v>0</v>
      </c>
      <c r="N169" s="739">
        <v>0</v>
      </c>
      <c r="O169" s="739">
        <v>0</v>
      </c>
      <c r="P169" s="737">
        <v>0</v>
      </c>
      <c r="Q169" s="737">
        <v>0</v>
      </c>
      <c r="R169" s="736">
        <f t="shared" si="202"/>
        <v>0</v>
      </c>
      <c r="S169" s="1154">
        <f t="shared" si="233"/>
        <v>615</v>
      </c>
      <c r="T169" s="735">
        <v>0</v>
      </c>
      <c r="U169" s="736">
        <v>0</v>
      </c>
      <c r="V169" s="734"/>
      <c r="W169" s="739">
        <v>0</v>
      </c>
      <c r="X169" s="743">
        <v>0</v>
      </c>
      <c r="Y169" s="739" t="str">
        <f t="shared" si="203"/>
        <v xml:space="preserve"> </v>
      </c>
      <c r="Z169" s="733">
        <f t="shared" si="234"/>
        <v>133</v>
      </c>
      <c r="AA169" s="732">
        <v>0</v>
      </c>
      <c r="AB169" s="731">
        <v>0</v>
      </c>
      <c r="AC169" s="730">
        <v>0</v>
      </c>
      <c r="AD169" s="730">
        <v>0</v>
      </c>
      <c r="AE169" s="739" t="str">
        <f t="shared" si="204"/>
        <v xml:space="preserve"> </v>
      </c>
      <c r="AF169" s="733">
        <f t="shared" si="235"/>
        <v>62</v>
      </c>
      <c r="AG169" s="739">
        <v>27</v>
      </c>
      <c r="AH169" s="731">
        <v>0</v>
      </c>
      <c r="AI169" s="731">
        <v>0</v>
      </c>
      <c r="AJ169" s="731">
        <v>0</v>
      </c>
      <c r="AK169" s="729" t="str">
        <f t="shared" si="205"/>
        <v xml:space="preserve"> </v>
      </c>
      <c r="AL169" s="731">
        <f t="shared" si="236"/>
        <v>28</v>
      </c>
      <c r="AM169" s="731"/>
      <c r="AN169" s="731"/>
      <c r="AO169" s="731">
        <v>0</v>
      </c>
      <c r="AP169" s="731"/>
      <c r="AQ169" s="728">
        <v>6.916666666666667</v>
      </c>
      <c r="AR169" s="727">
        <v>369</v>
      </c>
      <c r="AS169" s="726">
        <v>6.5</v>
      </c>
      <c r="AT169" s="725">
        <v>336</v>
      </c>
      <c r="AU169" s="724">
        <f t="shared" si="206"/>
        <v>705</v>
      </c>
      <c r="AV169" s="723">
        <f t="shared" si="237"/>
        <v>-5</v>
      </c>
      <c r="AW169" s="722"/>
      <c r="AX169" s="722"/>
      <c r="AY169" s="721">
        <v>0</v>
      </c>
      <c r="AZ169" s="720">
        <v>0</v>
      </c>
      <c r="BA169" s="662">
        <v>0</v>
      </c>
      <c r="BB169" s="662">
        <v>0</v>
      </c>
      <c r="BC169" s="719"/>
      <c r="BD169" s="718">
        <v>66328</v>
      </c>
      <c r="BE169" s="717">
        <f t="shared" si="238"/>
        <v>0</v>
      </c>
      <c r="BF169" s="717"/>
      <c r="BG169" s="716">
        <v>0.96</v>
      </c>
      <c r="BH169" s="715">
        <f t="shared" si="207"/>
        <v>0</v>
      </c>
      <c r="BI169" s="715">
        <f t="shared" si="208"/>
        <v>0</v>
      </c>
      <c r="BJ169" s="714"/>
      <c r="BK169" s="713">
        <v>0</v>
      </c>
      <c r="BL169" s="713">
        <v>0</v>
      </c>
      <c r="BM169" s="712"/>
      <c r="BN169" s="711">
        <v>0</v>
      </c>
      <c r="BO169" s="710">
        <f t="shared" si="239"/>
        <v>0.8</v>
      </c>
      <c r="BP169" s="709">
        <f t="shared" si="209"/>
        <v>0</v>
      </c>
      <c r="BQ169" s="709">
        <f t="shared" si="210"/>
        <v>0</v>
      </c>
      <c r="BR169" s="708"/>
      <c r="BS169" s="712">
        <v>0</v>
      </c>
      <c r="BT169" s="712">
        <v>0</v>
      </c>
      <c r="BU169" s="666"/>
      <c r="BV169" s="707"/>
      <c r="BW169" s="726">
        <v>14</v>
      </c>
      <c r="BX169" s="726"/>
      <c r="BY169" s="726"/>
      <c r="BZ169" s="726"/>
      <c r="CA169" s="665">
        <f t="shared" si="211"/>
        <v>0</v>
      </c>
      <c r="CB169" s="665">
        <f t="shared" si="212"/>
        <v>14</v>
      </c>
      <c r="CC169" s="706">
        <f t="shared" si="240"/>
        <v>0.43</v>
      </c>
      <c r="CD169" s="705">
        <f t="shared" si="213"/>
        <v>7.98</v>
      </c>
      <c r="CE169" s="710">
        <f t="shared" si="241"/>
        <v>0.05</v>
      </c>
      <c r="CF169" s="704">
        <f t="shared" si="214"/>
        <v>7.98</v>
      </c>
      <c r="CG169" s="1749"/>
      <c r="CH169" s="704"/>
      <c r="CI169" s="704"/>
      <c r="CJ169" s="704">
        <f t="shared" si="251"/>
        <v>6.02</v>
      </c>
      <c r="CK169" s="666">
        <v>0</v>
      </c>
      <c r="CL169" s="664">
        <v>0</v>
      </c>
      <c r="CM169" s="1125">
        <v>0</v>
      </c>
      <c r="CN169" s="703">
        <v>0</v>
      </c>
      <c r="CO169" s="703">
        <v>55</v>
      </c>
      <c r="CP169" s="703">
        <v>0</v>
      </c>
      <c r="CQ169" s="703"/>
      <c r="CR169" s="703"/>
      <c r="CS169" s="703"/>
      <c r="CT169" s="703"/>
      <c r="CU169" s="950">
        <f t="shared" si="215"/>
        <v>0</v>
      </c>
      <c r="CV169" s="702">
        <f t="shared" si="242"/>
        <v>1</v>
      </c>
      <c r="CW169" s="701">
        <f t="shared" si="216"/>
        <v>0</v>
      </c>
      <c r="CX169" s="700">
        <f t="shared" si="217"/>
        <v>0</v>
      </c>
      <c r="CY169" s="699"/>
      <c r="CZ169" s="698">
        <v>42</v>
      </c>
      <c r="DA169" s="698">
        <v>35</v>
      </c>
      <c r="DB169" s="698">
        <v>0</v>
      </c>
      <c r="DC169" s="697">
        <f t="shared" si="218"/>
        <v>0</v>
      </c>
      <c r="DD169" s="1828"/>
      <c r="DE169" s="1828"/>
      <c r="DF169" s="1828"/>
      <c r="DG169" s="696">
        <f t="shared" si="243"/>
        <v>0.43</v>
      </c>
      <c r="DH169" s="695">
        <f t="shared" si="219"/>
        <v>0</v>
      </c>
      <c r="DI169" s="702">
        <f t="shared" si="244"/>
        <v>0.56999999999999995</v>
      </c>
      <c r="DJ169" s="694"/>
      <c r="DK169" s="694">
        <f t="shared" si="220"/>
        <v>0</v>
      </c>
      <c r="DL169" s="694">
        <f t="shared" si="221"/>
        <v>0</v>
      </c>
      <c r="DM169" s="693"/>
      <c r="DN169" s="692">
        <v>50</v>
      </c>
      <c r="DO169" s="692">
        <v>35</v>
      </c>
      <c r="DP169" s="1448">
        <v>0</v>
      </c>
      <c r="DQ169" s="691"/>
      <c r="DR169" s="691"/>
      <c r="DS169" s="690">
        <f t="shared" si="222"/>
        <v>0</v>
      </c>
      <c r="DT169" s="690">
        <f t="shared" si="245"/>
        <v>0</v>
      </c>
      <c r="DU169" s="689">
        <f t="shared" si="246"/>
        <v>0</v>
      </c>
      <c r="DV169" s="688"/>
      <c r="DW169" s="688"/>
      <c r="DX169" s="687">
        <v>2</v>
      </c>
      <c r="DY169" s="686"/>
      <c r="DZ169" s="685">
        <v>5</v>
      </c>
      <c r="EA169" s="684">
        <v>6</v>
      </c>
      <c r="EB169" s="683">
        <f t="shared" si="247"/>
        <v>181.76216651999999</v>
      </c>
      <c r="EC169" s="683">
        <f t="shared" si="248"/>
        <v>13.769861099999986</v>
      </c>
      <c r="ED169" s="683">
        <f t="shared" si="249"/>
        <v>0</v>
      </c>
      <c r="EE169" s="682">
        <f t="shared" si="223"/>
        <v>13.769861099999986</v>
      </c>
      <c r="EF169" s="681">
        <f t="shared" si="224"/>
        <v>7.98</v>
      </c>
      <c r="EG169" s="680">
        <f t="shared" si="225"/>
        <v>1.7255465037593967</v>
      </c>
      <c r="EH169" s="679">
        <f>SUM(EE$143:EE169)/SUM(EF$143:EF169)</f>
        <v>0.89298921607172921</v>
      </c>
      <c r="EI169" s="678"/>
      <c r="EJ169" s="166">
        <f t="shared" si="226"/>
        <v>-5</v>
      </c>
      <c r="EK169" s="677">
        <f t="shared" si="227"/>
        <v>0</v>
      </c>
      <c r="EL169" s="676">
        <f t="shared" si="228"/>
        <v>6.02</v>
      </c>
      <c r="EM169" s="675">
        <f t="shared" si="229"/>
        <v>-0.83056478405315626</v>
      </c>
      <c r="EN169" s="674">
        <f>SUM(EK$143:EK169)/SUM(EL$143:EL169)</f>
        <v>0.76703546049750249</v>
      </c>
      <c r="EO169" s="866"/>
      <c r="EP169" s="187"/>
    </row>
    <row r="170" spans="1:146" ht="16.5" thickTop="1" thickBot="1" x14ac:dyDescent="0.3">
      <c r="A170" s="668">
        <v>45685</v>
      </c>
      <c r="C170" s="672"/>
      <c r="D170" s="744">
        <f t="shared" si="230"/>
        <v>39550</v>
      </c>
      <c r="E170" s="743">
        <f t="shared" si="231"/>
        <v>0</v>
      </c>
      <c r="F170" s="743"/>
      <c r="G170" s="742">
        <f t="shared" si="200"/>
        <v>0</v>
      </c>
      <c r="H170" s="741"/>
      <c r="I170" s="740">
        <v>0</v>
      </c>
      <c r="J170" s="740">
        <v>0</v>
      </c>
      <c r="K170" s="739">
        <f t="shared" si="201"/>
        <v>0</v>
      </c>
      <c r="L170" s="738" t="e">
        <f t="shared" si="232"/>
        <v>#REF!</v>
      </c>
      <c r="M170" s="738">
        <v>0</v>
      </c>
      <c r="N170" s="739">
        <v>0</v>
      </c>
      <c r="O170" s="739">
        <v>0</v>
      </c>
      <c r="P170" s="737">
        <v>0</v>
      </c>
      <c r="Q170" s="737">
        <v>0</v>
      </c>
      <c r="R170" s="736">
        <f t="shared" si="202"/>
        <v>0</v>
      </c>
      <c r="S170" s="1154">
        <f t="shared" si="233"/>
        <v>615</v>
      </c>
      <c r="T170" s="735">
        <v>0</v>
      </c>
      <c r="U170" s="736">
        <v>0</v>
      </c>
      <c r="V170" s="734"/>
      <c r="W170" s="739">
        <v>0</v>
      </c>
      <c r="X170" s="743">
        <v>0</v>
      </c>
      <c r="Y170" s="739" t="str">
        <f t="shared" si="203"/>
        <v xml:space="preserve"> </v>
      </c>
      <c r="Z170" s="733">
        <f t="shared" si="234"/>
        <v>133</v>
      </c>
      <c r="AA170" s="732">
        <v>0</v>
      </c>
      <c r="AB170" s="731">
        <v>0</v>
      </c>
      <c r="AC170" s="730">
        <v>0</v>
      </c>
      <c r="AD170" s="730">
        <v>0</v>
      </c>
      <c r="AE170" s="739" t="str">
        <f t="shared" si="204"/>
        <v xml:space="preserve"> </v>
      </c>
      <c r="AF170" s="733">
        <f t="shared" si="235"/>
        <v>62</v>
      </c>
      <c r="AG170" s="739">
        <v>28</v>
      </c>
      <c r="AH170" s="731">
        <v>0</v>
      </c>
      <c r="AI170" s="731">
        <v>0</v>
      </c>
      <c r="AJ170" s="731">
        <v>0</v>
      </c>
      <c r="AK170" s="729" t="str">
        <f t="shared" si="205"/>
        <v xml:space="preserve"> </v>
      </c>
      <c r="AL170" s="731">
        <f t="shared" si="236"/>
        <v>28</v>
      </c>
      <c r="AM170" s="731"/>
      <c r="AN170" s="731"/>
      <c r="AO170" s="731">
        <v>0</v>
      </c>
      <c r="AP170" s="731"/>
      <c r="AQ170" s="728">
        <v>6.916666666666667</v>
      </c>
      <c r="AR170" s="727">
        <v>369</v>
      </c>
      <c r="AS170" s="726">
        <v>6.583333333333333</v>
      </c>
      <c r="AT170" s="725">
        <v>341</v>
      </c>
      <c r="AU170" s="724">
        <f t="shared" si="206"/>
        <v>710</v>
      </c>
      <c r="AV170" s="723">
        <f t="shared" si="237"/>
        <v>5</v>
      </c>
      <c r="AW170" s="722"/>
      <c r="AX170" s="722"/>
      <c r="AY170" s="721">
        <v>0</v>
      </c>
      <c r="AZ170" s="720">
        <v>0</v>
      </c>
      <c r="BA170" s="662">
        <v>0</v>
      </c>
      <c r="BB170" s="662">
        <v>23.8</v>
      </c>
      <c r="BC170" s="719"/>
      <c r="BD170" s="718">
        <v>66328</v>
      </c>
      <c r="BE170" s="717">
        <f t="shared" si="238"/>
        <v>0</v>
      </c>
      <c r="BF170" s="717"/>
      <c r="BG170" s="716">
        <v>0.96</v>
      </c>
      <c r="BH170" s="715">
        <f t="shared" si="207"/>
        <v>0</v>
      </c>
      <c r="BI170" s="715">
        <f t="shared" si="208"/>
        <v>0</v>
      </c>
      <c r="BJ170" s="714"/>
      <c r="BK170" s="713">
        <v>38</v>
      </c>
      <c r="BL170" s="713">
        <v>0</v>
      </c>
      <c r="BM170" s="712"/>
      <c r="BN170" s="711">
        <v>0</v>
      </c>
      <c r="BO170" s="710">
        <f t="shared" si="239"/>
        <v>0.8</v>
      </c>
      <c r="BP170" s="709">
        <f t="shared" si="209"/>
        <v>0</v>
      </c>
      <c r="BQ170" s="709">
        <f t="shared" si="210"/>
        <v>0</v>
      </c>
      <c r="BR170" s="708"/>
      <c r="BS170" s="712">
        <v>0</v>
      </c>
      <c r="BT170" s="712">
        <v>0</v>
      </c>
      <c r="BU170" s="666"/>
      <c r="BV170" s="707"/>
      <c r="BW170" s="726">
        <v>6.6</v>
      </c>
      <c r="BX170" s="726"/>
      <c r="BY170" s="726"/>
      <c r="BZ170" s="726"/>
      <c r="CA170" s="665">
        <f t="shared" si="211"/>
        <v>0</v>
      </c>
      <c r="CB170" s="665">
        <f t="shared" si="212"/>
        <v>6.6</v>
      </c>
      <c r="CC170" s="706">
        <f t="shared" si="240"/>
        <v>0.43</v>
      </c>
      <c r="CD170" s="705">
        <f t="shared" si="213"/>
        <v>3.762</v>
      </c>
      <c r="CE170" s="710">
        <f t="shared" si="241"/>
        <v>0.05</v>
      </c>
      <c r="CF170" s="704">
        <f t="shared" si="214"/>
        <v>3.762</v>
      </c>
      <c r="CG170" s="1749"/>
      <c r="CH170" s="704"/>
      <c r="CI170" s="704"/>
      <c r="CJ170" s="704">
        <f t="shared" si="251"/>
        <v>2.8379999999999996</v>
      </c>
      <c r="CK170" s="666">
        <v>0</v>
      </c>
      <c r="CL170" s="664">
        <v>5</v>
      </c>
      <c r="CM170" s="1125">
        <v>48.6</v>
      </c>
      <c r="CN170" s="703">
        <v>2</v>
      </c>
      <c r="CO170" s="703">
        <v>80</v>
      </c>
      <c r="CP170" s="703">
        <v>0</v>
      </c>
      <c r="CQ170" s="703"/>
      <c r="CR170" s="703"/>
      <c r="CS170" s="703"/>
      <c r="CT170" s="703"/>
      <c r="CU170" s="950">
        <f t="shared" si="215"/>
        <v>0</v>
      </c>
      <c r="CV170" s="702">
        <f t="shared" si="242"/>
        <v>1</v>
      </c>
      <c r="CW170" s="701">
        <f t="shared" si="216"/>
        <v>0</v>
      </c>
      <c r="CX170" s="700">
        <f t="shared" si="217"/>
        <v>0</v>
      </c>
      <c r="CY170" s="699"/>
      <c r="CZ170" s="698">
        <v>41</v>
      </c>
      <c r="DA170" s="698">
        <v>28</v>
      </c>
      <c r="DB170" s="698">
        <v>0</v>
      </c>
      <c r="DC170" s="697">
        <f t="shared" si="218"/>
        <v>48.6</v>
      </c>
      <c r="DD170" s="1828"/>
      <c r="DE170" s="1828"/>
      <c r="DF170" s="1828"/>
      <c r="DG170" s="696">
        <f t="shared" si="243"/>
        <v>0.43</v>
      </c>
      <c r="DH170" s="695">
        <f t="shared" si="219"/>
        <v>48.6</v>
      </c>
      <c r="DI170" s="702">
        <f t="shared" si="244"/>
        <v>0.56999999999999995</v>
      </c>
      <c r="DJ170" s="694"/>
      <c r="DK170" s="694">
        <f t="shared" si="220"/>
        <v>11.911860000000003</v>
      </c>
      <c r="DL170" s="694">
        <f t="shared" si="221"/>
        <v>27.701999999999998</v>
      </c>
      <c r="DM170" s="693"/>
      <c r="DN170" s="692">
        <v>75</v>
      </c>
      <c r="DO170" s="692">
        <v>25</v>
      </c>
      <c r="DP170" s="1448">
        <v>170</v>
      </c>
      <c r="DQ170" s="691"/>
      <c r="DR170" s="691"/>
      <c r="DS170" s="690">
        <f t="shared" si="222"/>
        <v>0</v>
      </c>
      <c r="DT170" s="690">
        <f t="shared" si="245"/>
        <v>0</v>
      </c>
      <c r="DU170" s="689">
        <f t="shared" si="246"/>
        <v>0</v>
      </c>
      <c r="DV170" s="688"/>
      <c r="DW170" s="688"/>
      <c r="DX170" s="687">
        <v>2</v>
      </c>
      <c r="DY170" s="686"/>
      <c r="DZ170" s="685">
        <v>6</v>
      </c>
      <c r="EA170" s="684">
        <v>4</v>
      </c>
      <c r="EB170" s="683">
        <f t="shared" si="247"/>
        <v>209.30188871999999</v>
      </c>
      <c r="EC170" s="683">
        <f t="shared" si="248"/>
        <v>27.5397222</v>
      </c>
      <c r="ED170" s="683">
        <f t="shared" si="249"/>
        <v>0</v>
      </c>
      <c r="EE170" s="682">
        <f t="shared" si="223"/>
        <v>27.5397222</v>
      </c>
      <c r="EF170" s="681">
        <f t="shared" si="224"/>
        <v>15.673860000000003</v>
      </c>
      <c r="EG170" s="680">
        <f t="shared" si="225"/>
        <v>1.7570478618540675</v>
      </c>
      <c r="EH170" s="679">
        <f>SUM(EE$143:EE170)/SUM(EF$143:EF170)</f>
        <v>0.96098198844480698</v>
      </c>
      <c r="EI170" s="678"/>
      <c r="EJ170" s="166">
        <f t="shared" si="226"/>
        <v>28.8</v>
      </c>
      <c r="EK170" s="677">
        <f t="shared" si="227"/>
        <v>23.8</v>
      </c>
      <c r="EL170" s="676">
        <f t="shared" si="228"/>
        <v>30.54</v>
      </c>
      <c r="EM170" s="675">
        <f t="shared" si="229"/>
        <v>0.94302554027504915</v>
      </c>
      <c r="EN170" s="674">
        <f>SUM(EK$143:EK170)/SUM(EL$143:EL170)</f>
        <v>0.76761801730599488</v>
      </c>
      <c r="EO170" s="673"/>
    </row>
    <row r="171" spans="1:146" ht="16.5" thickTop="1" thickBot="1" x14ac:dyDescent="0.3">
      <c r="A171" s="668">
        <v>45686</v>
      </c>
      <c r="C171" s="672"/>
      <c r="D171" s="744">
        <f t="shared" si="230"/>
        <v>39550</v>
      </c>
      <c r="E171" s="743">
        <f t="shared" si="231"/>
        <v>0</v>
      </c>
      <c r="F171" s="743"/>
      <c r="G171" s="742">
        <f t="shared" si="200"/>
        <v>0</v>
      </c>
      <c r="H171" s="741"/>
      <c r="I171" s="740">
        <v>0</v>
      </c>
      <c r="J171" s="740">
        <v>0</v>
      </c>
      <c r="K171" s="739">
        <f t="shared" si="201"/>
        <v>0</v>
      </c>
      <c r="L171" s="738" t="e">
        <f t="shared" si="232"/>
        <v>#REF!</v>
      </c>
      <c r="M171" s="738">
        <v>0</v>
      </c>
      <c r="N171" s="739">
        <v>0</v>
      </c>
      <c r="O171" s="739">
        <v>0</v>
      </c>
      <c r="P171" s="737">
        <v>0</v>
      </c>
      <c r="Q171" s="737">
        <v>0</v>
      </c>
      <c r="R171" s="736">
        <f t="shared" si="202"/>
        <v>0</v>
      </c>
      <c r="S171" s="1154">
        <f t="shared" si="233"/>
        <v>615</v>
      </c>
      <c r="T171" s="735">
        <v>0</v>
      </c>
      <c r="U171" s="736">
        <v>0</v>
      </c>
      <c r="V171" s="734"/>
      <c r="W171" s="739">
        <v>0</v>
      </c>
      <c r="X171" s="743">
        <v>0</v>
      </c>
      <c r="Y171" s="739" t="str">
        <f t="shared" si="203"/>
        <v xml:space="preserve"> </v>
      </c>
      <c r="Z171" s="733">
        <f t="shared" si="234"/>
        <v>133</v>
      </c>
      <c r="AA171" s="732">
        <v>0</v>
      </c>
      <c r="AB171" s="731">
        <v>0</v>
      </c>
      <c r="AC171" s="730">
        <v>0</v>
      </c>
      <c r="AD171" s="730">
        <v>0</v>
      </c>
      <c r="AE171" s="739" t="str">
        <f t="shared" si="204"/>
        <v xml:space="preserve"> </v>
      </c>
      <c r="AF171" s="733">
        <f t="shared" si="235"/>
        <v>62</v>
      </c>
      <c r="AG171" s="739">
        <v>29</v>
      </c>
      <c r="AH171" s="731">
        <v>0</v>
      </c>
      <c r="AI171" s="731">
        <v>0</v>
      </c>
      <c r="AJ171" s="731">
        <v>0</v>
      </c>
      <c r="AK171" s="729" t="str">
        <f t="shared" si="205"/>
        <v xml:space="preserve"> </v>
      </c>
      <c r="AL171" s="731">
        <f t="shared" si="236"/>
        <v>28</v>
      </c>
      <c r="AM171" s="731"/>
      <c r="AN171" s="731"/>
      <c r="AO171" s="731">
        <v>0</v>
      </c>
      <c r="AP171" s="731"/>
      <c r="AQ171" s="728">
        <v>7.25</v>
      </c>
      <c r="AR171" s="727">
        <v>389</v>
      </c>
      <c r="AS171" s="726">
        <v>7</v>
      </c>
      <c r="AT171" s="725">
        <v>364</v>
      </c>
      <c r="AU171" s="724">
        <f t="shared" si="206"/>
        <v>753</v>
      </c>
      <c r="AV171" s="723">
        <f t="shared" si="237"/>
        <v>43</v>
      </c>
      <c r="AW171" s="722"/>
      <c r="AX171" s="722"/>
      <c r="AY171" s="721">
        <v>0</v>
      </c>
      <c r="AZ171" s="720">
        <v>0</v>
      </c>
      <c r="BA171" s="662">
        <v>0</v>
      </c>
      <c r="BB171" s="662">
        <v>0</v>
      </c>
      <c r="BC171" s="719"/>
      <c r="BD171" s="718">
        <v>66328</v>
      </c>
      <c r="BE171" s="717">
        <f t="shared" si="238"/>
        <v>0</v>
      </c>
      <c r="BF171" s="717"/>
      <c r="BG171" s="716">
        <v>0.96</v>
      </c>
      <c r="BH171" s="715">
        <f t="shared" si="207"/>
        <v>0</v>
      </c>
      <c r="BI171" s="715">
        <f t="shared" si="208"/>
        <v>0</v>
      </c>
      <c r="BJ171" s="714"/>
      <c r="BK171" s="713">
        <v>40</v>
      </c>
      <c r="BL171" s="713">
        <v>0</v>
      </c>
      <c r="BM171" s="712"/>
      <c r="BN171" s="711">
        <v>0</v>
      </c>
      <c r="BO171" s="710">
        <f t="shared" si="239"/>
        <v>0.8</v>
      </c>
      <c r="BP171" s="709">
        <f t="shared" si="209"/>
        <v>0</v>
      </c>
      <c r="BQ171" s="709">
        <f t="shared" si="210"/>
        <v>0</v>
      </c>
      <c r="BR171" s="708"/>
      <c r="BS171" s="712">
        <v>0</v>
      </c>
      <c r="BT171" s="712">
        <v>0</v>
      </c>
      <c r="BU171" s="666"/>
      <c r="BV171" s="707"/>
      <c r="BW171" s="726">
        <v>10.8</v>
      </c>
      <c r="BX171" s="726"/>
      <c r="BY171" s="726"/>
      <c r="BZ171" s="726"/>
      <c r="CA171" s="665">
        <f t="shared" si="211"/>
        <v>0</v>
      </c>
      <c r="CB171" s="665">
        <f t="shared" si="212"/>
        <v>10.8</v>
      </c>
      <c r="CC171" s="706">
        <f t="shared" si="240"/>
        <v>0.43</v>
      </c>
      <c r="CD171" s="705">
        <f t="shared" si="213"/>
        <v>6.1560000000000015</v>
      </c>
      <c r="CE171" s="710">
        <f t="shared" si="241"/>
        <v>0.05</v>
      </c>
      <c r="CF171" s="704">
        <f t="shared" si="214"/>
        <v>6.1560000000000015</v>
      </c>
      <c r="CG171" s="1749"/>
      <c r="CH171" s="704"/>
      <c r="CI171" s="704"/>
      <c r="CJ171" s="704">
        <f t="shared" si="251"/>
        <v>4.6439999999999992</v>
      </c>
      <c r="CK171" s="666">
        <v>0</v>
      </c>
      <c r="CL171" s="664">
        <v>2</v>
      </c>
      <c r="CM171" s="1125">
        <v>44.5</v>
      </c>
      <c r="CN171" s="703">
        <v>2</v>
      </c>
      <c r="CO171" s="703">
        <v>82</v>
      </c>
      <c r="CP171" s="703">
        <v>0</v>
      </c>
      <c r="CQ171" s="703"/>
      <c r="CR171" s="703"/>
      <c r="CS171" s="703"/>
      <c r="CT171" s="703"/>
      <c r="CU171" s="950">
        <f t="shared" si="215"/>
        <v>0</v>
      </c>
      <c r="CV171" s="702">
        <f t="shared" si="242"/>
        <v>1</v>
      </c>
      <c r="CW171" s="701">
        <f t="shared" si="216"/>
        <v>0</v>
      </c>
      <c r="CX171" s="700">
        <f t="shared" si="217"/>
        <v>0</v>
      </c>
      <c r="CY171" s="699"/>
      <c r="CZ171" s="698">
        <v>0</v>
      </c>
      <c r="DA171" s="698">
        <v>35</v>
      </c>
      <c r="DB171" s="698">
        <v>0</v>
      </c>
      <c r="DC171" s="697">
        <f t="shared" si="218"/>
        <v>44.5</v>
      </c>
      <c r="DD171" s="1828"/>
      <c r="DE171" s="1828"/>
      <c r="DF171" s="1828"/>
      <c r="DG171" s="696">
        <f t="shared" si="243"/>
        <v>0.43</v>
      </c>
      <c r="DH171" s="695">
        <f t="shared" si="219"/>
        <v>44.5</v>
      </c>
      <c r="DI171" s="702">
        <f t="shared" si="244"/>
        <v>0.56999999999999995</v>
      </c>
      <c r="DJ171" s="694"/>
      <c r="DK171" s="694">
        <f t="shared" si="220"/>
        <v>10.906950000000002</v>
      </c>
      <c r="DL171" s="694">
        <f t="shared" si="221"/>
        <v>25.364999999999998</v>
      </c>
      <c r="DM171" s="693"/>
      <c r="DN171" s="692">
        <v>80</v>
      </c>
      <c r="DO171" s="692">
        <v>32</v>
      </c>
      <c r="DP171" s="1448">
        <v>165</v>
      </c>
      <c r="DQ171" s="691"/>
      <c r="DR171" s="691"/>
      <c r="DS171" s="690">
        <f t="shared" si="222"/>
        <v>0</v>
      </c>
      <c r="DT171" s="690">
        <f t="shared" si="245"/>
        <v>0</v>
      </c>
      <c r="DU171" s="689">
        <f t="shared" si="246"/>
        <v>0</v>
      </c>
      <c r="DV171" s="688"/>
      <c r="DW171" s="688"/>
      <c r="DX171" s="687">
        <v>3</v>
      </c>
      <c r="DY171" s="686"/>
      <c r="DZ171" s="685">
        <v>6</v>
      </c>
      <c r="EA171" s="684">
        <v>4</v>
      </c>
      <c r="EB171" s="683">
        <f t="shared" si="247"/>
        <v>209.30188871999999</v>
      </c>
      <c r="EC171" s="683">
        <f t="shared" si="248"/>
        <v>0</v>
      </c>
      <c r="ED171" s="683">
        <f t="shared" si="249"/>
        <v>0</v>
      </c>
      <c r="EE171" s="682">
        <f t="shared" si="223"/>
        <v>0</v>
      </c>
      <c r="EF171" s="681">
        <f t="shared" si="224"/>
        <v>17.062950000000004</v>
      </c>
      <c r="EG171" s="680">
        <f t="shared" si="225"/>
        <v>0</v>
      </c>
      <c r="EH171" s="679">
        <f>SUM(EE$143:EE171)/SUM(EF$143:EF171)</f>
        <v>0.88515609301289699</v>
      </c>
      <c r="EI171" s="678"/>
      <c r="EJ171" s="166">
        <f t="shared" si="226"/>
        <v>43</v>
      </c>
      <c r="EK171" s="677">
        <f t="shared" si="227"/>
        <v>0</v>
      </c>
      <c r="EL171" s="676">
        <f t="shared" si="228"/>
        <v>30.008999999999997</v>
      </c>
      <c r="EM171" s="675">
        <f t="shared" si="229"/>
        <v>1.432903462294645</v>
      </c>
      <c r="EN171" s="674">
        <f>SUM(EK$143:EK171)/SUM(EL$143:EL171)</f>
        <v>0.73340381998855897</v>
      </c>
      <c r="EO171" s="673"/>
    </row>
    <row r="172" spans="1:146" ht="16.5" thickTop="1" thickBot="1" x14ac:dyDescent="0.3">
      <c r="A172" s="668">
        <v>45687</v>
      </c>
      <c r="C172" s="672"/>
      <c r="D172" s="744">
        <f t="shared" si="230"/>
        <v>39550</v>
      </c>
      <c r="E172" s="743">
        <f t="shared" si="231"/>
        <v>0</v>
      </c>
      <c r="F172" s="743"/>
      <c r="G172" s="742">
        <f t="shared" si="200"/>
        <v>0</v>
      </c>
      <c r="H172" s="741"/>
      <c r="I172" s="740">
        <v>0</v>
      </c>
      <c r="J172" s="740">
        <v>0</v>
      </c>
      <c r="K172" s="739">
        <f t="shared" si="201"/>
        <v>0</v>
      </c>
      <c r="L172" s="738" t="e">
        <f t="shared" si="232"/>
        <v>#REF!</v>
      </c>
      <c r="M172" s="738">
        <v>0</v>
      </c>
      <c r="N172" s="739">
        <v>0</v>
      </c>
      <c r="O172" s="739">
        <v>0</v>
      </c>
      <c r="P172" s="737">
        <v>0</v>
      </c>
      <c r="Q172" s="737">
        <v>0</v>
      </c>
      <c r="R172" s="736">
        <f t="shared" si="202"/>
        <v>0</v>
      </c>
      <c r="S172" s="1154">
        <f t="shared" si="233"/>
        <v>615</v>
      </c>
      <c r="T172" s="735">
        <v>0</v>
      </c>
      <c r="U172" s="736">
        <v>0</v>
      </c>
      <c r="V172" s="734"/>
      <c r="W172" s="739">
        <v>0</v>
      </c>
      <c r="X172" s="743">
        <v>0</v>
      </c>
      <c r="Y172" s="739" t="str">
        <f t="shared" si="203"/>
        <v xml:space="preserve"> </v>
      </c>
      <c r="Z172" s="733">
        <f t="shared" si="234"/>
        <v>133</v>
      </c>
      <c r="AA172" s="732">
        <v>0</v>
      </c>
      <c r="AB172" s="731">
        <v>0</v>
      </c>
      <c r="AC172" s="730">
        <v>0</v>
      </c>
      <c r="AD172" s="730">
        <v>0</v>
      </c>
      <c r="AE172" s="739" t="str">
        <f t="shared" si="204"/>
        <v xml:space="preserve"> </v>
      </c>
      <c r="AF172" s="733">
        <f t="shared" si="235"/>
        <v>62</v>
      </c>
      <c r="AG172" s="739">
        <v>30</v>
      </c>
      <c r="AH172" s="731">
        <v>0</v>
      </c>
      <c r="AI172" s="731">
        <v>0</v>
      </c>
      <c r="AJ172" s="731">
        <v>0</v>
      </c>
      <c r="AK172" s="729" t="str">
        <f t="shared" si="205"/>
        <v xml:space="preserve"> </v>
      </c>
      <c r="AL172" s="731">
        <f t="shared" si="236"/>
        <v>28</v>
      </c>
      <c r="AM172" s="731"/>
      <c r="AN172" s="731"/>
      <c r="AO172" s="731">
        <v>0</v>
      </c>
      <c r="AP172" s="731"/>
      <c r="AQ172" s="728">
        <v>7.166666666666667</v>
      </c>
      <c r="AR172" s="727">
        <v>384</v>
      </c>
      <c r="AS172" s="726">
        <v>6.75</v>
      </c>
      <c r="AT172" s="725">
        <v>360</v>
      </c>
      <c r="AU172" s="724">
        <f t="shared" si="206"/>
        <v>744</v>
      </c>
      <c r="AV172" s="723">
        <f t="shared" si="237"/>
        <v>-9</v>
      </c>
      <c r="AW172" s="722"/>
      <c r="AX172" s="722"/>
      <c r="AY172" s="721">
        <v>0</v>
      </c>
      <c r="AZ172" s="720">
        <v>0</v>
      </c>
      <c r="BA172" s="662">
        <v>0</v>
      </c>
      <c r="BB172" s="662">
        <v>52</v>
      </c>
      <c r="BC172" s="719"/>
      <c r="BD172" s="718">
        <v>66328</v>
      </c>
      <c r="BE172" s="717">
        <f t="shared" si="238"/>
        <v>0</v>
      </c>
      <c r="BF172" s="717"/>
      <c r="BG172" s="716">
        <v>0.96</v>
      </c>
      <c r="BH172" s="715">
        <f t="shared" si="207"/>
        <v>0</v>
      </c>
      <c r="BI172" s="715">
        <f t="shared" si="208"/>
        <v>0</v>
      </c>
      <c r="BJ172" s="714"/>
      <c r="BK172" s="713">
        <v>38</v>
      </c>
      <c r="BL172" s="713">
        <v>0</v>
      </c>
      <c r="BM172" s="712"/>
      <c r="BN172" s="711">
        <v>0</v>
      </c>
      <c r="BO172" s="710">
        <f t="shared" si="239"/>
        <v>0.8</v>
      </c>
      <c r="BP172" s="709">
        <f t="shared" si="209"/>
        <v>0</v>
      </c>
      <c r="BQ172" s="709">
        <f t="shared" si="210"/>
        <v>0</v>
      </c>
      <c r="BR172" s="708"/>
      <c r="BS172" s="712">
        <v>0</v>
      </c>
      <c r="BT172" s="712">
        <v>0</v>
      </c>
      <c r="BU172" s="666"/>
      <c r="BV172" s="707"/>
      <c r="BW172" s="726">
        <v>6.3</v>
      </c>
      <c r="BX172" s="726"/>
      <c r="BY172" s="726"/>
      <c r="BZ172" s="726"/>
      <c r="CA172" s="665">
        <f t="shared" si="211"/>
        <v>0</v>
      </c>
      <c r="CB172" s="665">
        <f t="shared" si="212"/>
        <v>6.3</v>
      </c>
      <c r="CC172" s="706">
        <f t="shared" si="240"/>
        <v>0.43</v>
      </c>
      <c r="CD172" s="705">
        <f t="shared" si="213"/>
        <v>3.5910000000000002</v>
      </c>
      <c r="CE172" s="710">
        <f t="shared" si="241"/>
        <v>0.05</v>
      </c>
      <c r="CF172" s="704">
        <f t="shared" si="214"/>
        <v>3.5910000000000002</v>
      </c>
      <c r="CG172" s="1749"/>
      <c r="CH172" s="704"/>
      <c r="CI172" s="704"/>
      <c r="CJ172" s="704">
        <f t="shared" si="251"/>
        <v>2.7089999999999996</v>
      </c>
      <c r="CK172" s="666">
        <v>0</v>
      </c>
      <c r="CL172" s="664">
        <v>0</v>
      </c>
      <c r="CM172" s="1125">
        <v>21.6</v>
      </c>
      <c r="CN172" s="703">
        <v>2</v>
      </c>
      <c r="CO172" s="703">
        <v>70</v>
      </c>
      <c r="CP172" s="703">
        <v>0</v>
      </c>
      <c r="CQ172" s="703"/>
      <c r="CR172" s="703"/>
      <c r="CS172" s="703"/>
      <c r="CT172" s="703"/>
      <c r="CU172" s="950">
        <f t="shared" si="215"/>
        <v>0</v>
      </c>
      <c r="CV172" s="702">
        <f t="shared" si="242"/>
        <v>1</v>
      </c>
      <c r="CW172" s="701">
        <f t="shared" si="216"/>
        <v>0</v>
      </c>
      <c r="CX172" s="700">
        <f t="shared" si="217"/>
        <v>0</v>
      </c>
      <c r="CY172" s="699"/>
      <c r="CZ172" s="698">
        <v>45</v>
      </c>
      <c r="DA172" s="698">
        <v>38</v>
      </c>
      <c r="DB172" s="698">
        <v>0</v>
      </c>
      <c r="DC172" s="697">
        <f t="shared" si="218"/>
        <v>21.6</v>
      </c>
      <c r="DD172" s="1828"/>
      <c r="DE172" s="1828"/>
      <c r="DF172" s="1828"/>
      <c r="DG172" s="696">
        <f t="shared" si="243"/>
        <v>0.43</v>
      </c>
      <c r="DH172" s="695">
        <f t="shared" si="219"/>
        <v>21.6</v>
      </c>
      <c r="DI172" s="702">
        <f t="shared" si="244"/>
        <v>0.56999999999999995</v>
      </c>
      <c r="DJ172" s="694"/>
      <c r="DK172" s="694">
        <f t="shared" si="220"/>
        <v>5.2941600000000015</v>
      </c>
      <c r="DL172" s="694">
        <f t="shared" si="221"/>
        <v>12.311999999999999</v>
      </c>
      <c r="DM172" s="693"/>
      <c r="DN172" s="692">
        <v>65</v>
      </c>
      <c r="DO172" s="692">
        <v>40</v>
      </c>
      <c r="DP172" s="1448">
        <v>165</v>
      </c>
      <c r="DQ172" s="691"/>
      <c r="DR172" s="691"/>
      <c r="DS172" s="690">
        <f t="shared" si="222"/>
        <v>0</v>
      </c>
      <c r="DT172" s="690">
        <f t="shared" si="245"/>
        <v>0</v>
      </c>
      <c r="DU172" s="689">
        <f t="shared" si="246"/>
        <v>0</v>
      </c>
      <c r="DV172" s="688"/>
      <c r="DW172" s="688"/>
      <c r="DX172" s="687">
        <v>2</v>
      </c>
      <c r="DY172" s="686"/>
      <c r="DZ172" s="685">
        <v>6</v>
      </c>
      <c r="EA172" s="684">
        <v>4</v>
      </c>
      <c r="EB172" s="683">
        <f t="shared" si="247"/>
        <v>209.30188871999999</v>
      </c>
      <c r="EC172" s="683">
        <f t="shared" si="248"/>
        <v>0</v>
      </c>
      <c r="ED172" s="683">
        <f t="shared" si="249"/>
        <v>0</v>
      </c>
      <c r="EE172" s="682">
        <f t="shared" si="223"/>
        <v>0</v>
      </c>
      <c r="EF172" s="681">
        <f t="shared" si="224"/>
        <v>8.8851600000000026</v>
      </c>
      <c r="EG172" s="680">
        <f t="shared" si="225"/>
        <v>0</v>
      </c>
      <c r="EH172" s="679">
        <f>SUM(EE$143:EE172)/SUM(EF$143:EF172)</f>
        <v>0.8502222858290619</v>
      </c>
      <c r="EI172" s="678"/>
      <c r="EJ172" s="166">
        <f t="shared" si="226"/>
        <v>43</v>
      </c>
      <c r="EK172" s="677">
        <f t="shared" si="227"/>
        <v>52</v>
      </c>
      <c r="EL172" s="676">
        <f t="shared" si="228"/>
        <v>15.020999999999999</v>
      </c>
      <c r="EM172" s="675">
        <f t="shared" si="229"/>
        <v>2.8626589441448642</v>
      </c>
      <c r="EN172" s="674">
        <f>SUM(EK$143:EK172)/SUM(EL$143:EL172)</f>
        <v>0.79294759285893879</v>
      </c>
      <c r="EO172" s="673"/>
    </row>
    <row r="173" spans="1:146" ht="16.5" thickTop="1" thickBot="1" x14ac:dyDescent="0.3">
      <c r="A173" s="668">
        <v>45688</v>
      </c>
      <c r="C173" s="672"/>
      <c r="D173" s="744">
        <f t="shared" si="230"/>
        <v>39550</v>
      </c>
      <c r="E173" s="743">
        <f t="shared" si="231"/>
        <v>0</v>
      </c>
      <c r="F173" s="743"/>
      <c r="G173" s="742">
        <f t="shared" si="200"/>
        <v>0</v>
      </c>
      <c r="H173" s="741"/>
      <c r="I173" s="740">
        <v>0</v>
      </c>
      <c r="J173" s="740">
        <v>0</v>
      </c>
      <c r="K173" s="739">
        <f t="shared" si="201"/>
        <v>0</v>
      </c>
      <c r="L173" s="738" t="e">
        <f t="shared" si="232"/>
        <v>#REF!</v>
      </c>
      <c r="M173" s="738">
        <v>0</v>
      </c>
      <c r="N173" s="739">
        <v>0</v>
      </c>
      <c r="O173" s="739">
        <v>0</v>
      </c>
      <c r="P173" s="737">
        <v>0</v>
      </c>
      <c r="Q173" s="737">
        <v>0</v>
      </c>
      <c r="R173" s="736">
        <f t="shared" si="202"/>
        <v>0</v>
      </c>
      <c r="S173" s="1154">
        <f t="shared" si="233"/>
        <v>615</v>
      </c>
      <c r="T173" s="735">
        <v>0</v>
      </c>
      <c r="U173" s="736">
        <v>0</v>
      </c>
      <c r="V173" s="734"/>
      <c r="W173" s="739">
        <v>0</v>
      </c>
      <c r="X173" s="743">
        <v>0</v>
      </c>
      <c r="Y173" s="739" t="str">
        <f t="shared" si="203"/>
        <v xml:space="preserve"> </v>
      </c>
      <c r="Z173" s="733">
        <f t="shared" si="234"/>
        <v>133</v>
      </c>
      <c r="AA173" s="732">
        <v>0</v>
      </c>
      <c r="AB173" s="731">
        <v>0</v>
      </c>
      <c r="AC173" s="730">
        <v>0</v>
      </c>
      <c r="AD173" s="730">
        <v>0</v>
      </c>
      <c r="AE173" s="739" t="str">
        <f t="shared" si="204"/>
        <v xml:space="preserve"> </v>
      </c>
      <c r="AF173" s="733">
        <f t="shared" si="235"/>
        <v>62</v>
      </c>
      <c r="AG173" s="739">
        <v>31</v>
      </c>
      <c r="AH173" s="731">
        <v>0</v>
      </c>
      <c r="AI173" s="731">
        <v>0</v>
      </c>
      <c r="AJ173" s="731">
        <v>0</v>
      </c>
      <c r="AK173" s="729" t="str">
        <f t="shared" si="205"/>
        <v xml:space="preserve"> </v>
      </c>
      <c r="AL173" s="731">
        <f t="shared" si="236"/>
        <v>28</v>
      </c>
      <c r="AM173" s="731"/>
      <c r="AN173" s="731"/>
      <c r="AO173" s="731">
        <v>0</v>
      </c>
      <c r="AP173" s="731"/>
      <c r="AQ173" s="728">
        <v>7.0625</v>
      </c>
      <c r="AR173" s="727">
        <v>378</v>
      </c>
      <c r="AS173" s="726">
        <v>6.8125</v>
      </c>
      <c r="AT173" s="725">
        <v>353</v>
      </c>
      <c r="AU173" s="724">
        <f t="shared" si="206"/>
        <v>731</v>
      </c>
      <c r="AV173" s="723">
        <f t="shared" si="237"/>
        <v>-13</v>
      </c>
      <c r="AW173" s="722"/>
      <c r="AX173" s="722"/>
      <c r="AY173" s="721">
        <v>0</v>
      </c>
      <c r="AZ173" s="720">
        <v>0</v>
      </c>
      <c r="BA173" s="662">
        <v>0</v>
      </c>
      <c r="BB173" s="662">
        <v>0</v>
      </c>
      <c r="BC173" s="719"/>
      <c r="BD173" s="718">
        <v>66328</v>
      </c>
      <c r="BE173" s="717">
        <f t="shared" si="238"/>
        <v>0</v>
      </c>
      <c r="BF173" s="717"/>
      <c r="BG173" s="716">
        <v>0.96</v>
      </c>
      <c r="BH173" s="715">
        <f t="shared" si="207"/>
        <v>0</v>
      </c>
      <c r="BI173" s="715">
        <f t="shared" si="208"/>
        <v>0</v>
      </c>
      <c r="BJ173" s="714"/>
      <c r="BK173" s="713">
        <v>0</v>
      </c>
      <c r="BL173" s="713">
        <v>0</v>
      </c>
      <c r="BM173" s="712"/>
      <c r="BN173" s="711">
        <v>0</v>
      </c>
      <c r="BO173" s="710">
        <f t="shared" si="239"/>
        <v>0.8</v>
      </c>
      <c r="BP173" s="709">
        <f t="shared" si="209"/>
        <v>0</v>
      </c>
      <c r="BQ173" s="709">
        <f t="shared" si="210"/>
        <v>0</v>
      </c>
      <c r="BR173" s="708"/>
      <c r="BS173" s="712">
        <v>0</v>
      </c>
      <c r="BT173" s="712">
        <v>0</v>
      </c>
      <c r="BU173" s="666"/>
      <c r="BV173" s="707"/>
      <c r="BW173" s="726">
        <v>0</v>
      </c>
      <c r="BX173" s="726"/>
      <c r="BY173" s="726"/>
      <c r="BZ173" s="726"/>
      <c r="CA173" s="665">
        <f t="shared" si="211"/>
        <v>0</v>
      </c>
      <c r="CB173" s="665">
        <f t="shared" si="212"/>
        <v>0</v>
      </c>
      <c r="CC173" s="706">
        <f t="shared" si="240"/>
        <v>0.43</v>
      </c>
      <c r="CD173" s="705">
        <f t="shared" si="213"/>
        <v>0</v>
      </c>
      <c r="CE173" s="710">
        <f t="shared" si="241"/>
        <v>0.05</v>
      </c>
      <c r="CF173" s="704">
        <f t="shared" si="214"/>
        <v>0</v>
      </c>
      <c r="CG173" s="1749"/>
      <c r="CH173" s="704"/>
      <c r="CI173" s="704"/>
      <c r="CJ173" s="704">
        <f t="shared" si="251"/>
        <v>0</v>
      </c>
      <c r="CK173" s="666">
        <v>19</v>
      </c>
      <c r="CL173" s="664">
        <v>7</v>
      </c>
      <c r="CM173" s="1125">
        <v>0.4</v>
      </c>
      <c r="CN173" s="703">
        <v>2</v>
      </c>
      <c r="CO173" s="703">
        <v>66</v>
      </c>
      <c r="CP173" s="703">
        <v>0</v>
      </c>
      <c r="CQ173" s="703"/>
      <c r="CR173" s="703"/>
      <c r="CS173" s="703"/>
      <c r="CT173" s="703"/>
      <c r="CU173" s="950">
        <f t="shared" si="215"/>
        <v>0</v>
      </c>
      <c r="CV173" s="702">
        <f t="shared" si="242"/>
        <v>1</v>
      </c>
      <c r="CW173" s="701">
        <f t="shared" si="216"/>
        <v>0</v>
      </c>
      <c r="CX173" s="700">
        <f t="shared" si="217"/>
        <v>0</v>
      </c>
      <c r="CY173" s="699"/>
      <c r="CZ173" s="698">
        <v>32</v>
      </c>
      <c r="DA173" s="698">
        <v>58</v>
      </c>
      <c r="DB173" s="698">
        <v>0</v>
      </c>
      <c r="DC173" s="697">
        <f t="shared" si="218"/>
        <v>0.4</v>
      </c>
      <c r="DD173" s="1828"/>
      <c r="DE173" s="1828"/>
      <c r="DF173" s="1828"/>
      <c r="DG173" s="696">
        <f t="shared" si="243"/>
        <v>0.43</v>
      </c>
      <c r="DH173" s="695">
        <f t="shared" si="219"/>
        <v>0.4</v>
      </c>
      <c r="DI173" s="702">
        <f t="shared" si="244"/>
        <v>0.56999999999999995</v>
      </c>
      <c r="DJ173" s="694"/>
      <c r="DK173" s="694">
        <f t="shared" si="220"/>
        <v>9.804000000000003E-2</v>
      </c>
      <c r="DL173" s="694">
        <f t="shared" si="221"/>
        <v>0.22799999999999998</v>
      </c>
      <c r="DM173" s="693"/>
      <c r="DN173" s="692">
        <v>54</v>
      </c>
      <c r="DO173" s="692">
        <v>57</v>
      </c>
      <c r="DP173" s="1448">
        <v>0</v>
      </c>
      <c r="DQ173" s="691"/>
      <c r="DR173" s="691"/>
      <c r="DS173" s="690">
        <f t="shared" si="222"/>
        <v>0</v>
      </c>
      <c r="DT173" s="690">
        <f t="shared" si="245"/>
        <v>0</v>
      </c>
      <c r="DU173" s="689">
        <f t="shared" si="246"/>
        <v>0</v>
      </c>
      <c r="DV173" s="688"/>
      <c r="DW173" s="688"/>
      <c r="DX173" s="687">
        <v>2</v>
      </c>
      <c r="DY173" s="686"/>
      <c r="DZ173" s="685">
        <v>6</v>
      </c>
      <c r="EA173" s="684">
        <v>4</v>
      </c>
      <c r="EB173" s="683">
        <f t="shared" si="247"/>
        <v>209.30188871999999</v>
      </c>
      <c r="EC173" s="683">
        <f t="shared" si="248"/>
        <v>0</v>
      </c>
      <c r="ED173" s="683">
        <f t="shared" si="249"/>
        <v>0</v>
      </c>
      <c r="EE173" s="682">
        <f t="shared" si="223"/>
        <v>0</v>
      </c>
      <c r="EF173" s="681">
        <f t="shared" si="224"/>
        <v>9.804000000000003E-2</v>
      </c>
      <c r="EG173" s="680">
        <f t="shared" si="225"/>
        <v>0</v>
      </c>
      <c r="EH173" s="679">
        <f>SUM(EE$143:EE173)/SUM(EF$143:EF173)</f>
        <v>0.84985219569627701</v>
      </c>
      <c r="EI173" s="678"/>
      <c r="EJ173" s="166">
        <f t="shared" si="226"/>
        <v>-13</v>
      </c>
      <c r="EK173" s="677">
        <f t="shared" si="227"/>
        <v>0</v>
      </c>
      <c r="EL173" s="676">
        <f t="shared" si="228"/>
        <v>0.22799999999999998</v>
      </c>
      <c r="EM173" s="675">
        <f t="shared" si="229"/>
        <v>-57.01754385964913</v>
      </c>
      <c r="EN173" s="674">
        <f>SUM(EK$143:EK173)/SUM(EL$143:EL173)</f>
        <v>0.79268501242482725</v>
      </c>
      <c r="EO173" s="673"/>
    </row>
    <row r="174" spans="1:146" ht="16.5" thickTop="1" thickBot="1" x14ac:dyDescent="0.3">
      <c r="A174" s="668"/>
      <c r="C174" s="672"/>
      <c r="D174" s="744"/>
      <c r="E174" s="743"/>
      <c r="F174" s="743"/>
      <c r="G174" s="742"/>
      <c r="H174" s="741"/>
      <c r="I174" s="740"/>
      <c r="J174" s="740"/>
      <c r="K174" s="739"/>
      <c r="L174" s="738"/>
      <c r="M174" s="738"/>
      <c r="N174" s="739"/>
      <c r="O174" s="739"/>
      <c r="P174" s="737"/>
      <c r="Q174" s="737"/>
      <c r="R174" s="736"/>
      <c r="S174" s="1154"/>
      <c r="T174" s="735"/>
      <c r="U174" s="736"/>
      <c r="V174" s="734"/>
      <c r="W174" s="739"/>
      <c r="X174" s="743"/>
      <c r="Y174" s="739"/>
      <c r="Z174" s="733"/>
      <c r="AA174" s="732"/>
      <c r="AB174" s="731"/>
      <c r="AC174" s="730"/>
      <c r="AD174" s="730"/>
      <c r="AE174" s="739"/>
      <c r="AF174" s="733"/>
      <c r="AG174" s="739"/>
      <c r="AH174" s="731"/>
      <c r="AI174" s="731"/>
      <c r="AJ174" s="731"/>
      <c r="AK174" s="729"/>
      <c r="AL174" s="731"/>
      <c r="AM174" s="731"/>
      <c r="AN174" s="731"/>
      <c r="AO174" s="731"/>
      <c r="AP174" s="731"/>
      <c r="AQ174" s="728"/>
      <c r="AR174" s="727"/>
      <c r="AS174" s="726"/>
      <c r="AT174" s="725"/>
      <c r="AU174" s="724"/>
      <c r="AV174" s="723"/>
      <c r="AW174" s="722"/>
      <c r="AX174" s="722"/>
      <c r="AY174" s="721"/>
      <c r="AZ174" s="720"/>
      <c r="BA174" s="662"/>
      <c r="BB174" s="662"/>
      <c r="BC174" s="719"/>
      <c r="BD174" s="718"/>
      <c r="BE174" s="717"/>
      <c r="BF174" s="717"/>
      <c r="BG174" s="716"/>
      <c r="BH174" s="715"/>
      <c r="BI174" s="715"/>
      <c r="BJ174" s="714"/>
      <c r="BK174" s="713"/>
      <c r="BL174" s="713"/>
      <c r="BM174" s="712"/>
      <c r="BN174" s="711"/>
      <c r="BO174" s="710"/>
      <c r="BP174" s="709"/>
      <c r="BQ174" s="709"/>
      <c r="BR174" s="708"/>
      <c r="BS174" s="712"/>
      <c r="BT174" s="712"/>
      <c r="BU174" s="666"/>
      <c r="BV174" s="707"/>
      <c r="BW174" s="726"/>
      <c r="BX174" s="726"/>
      <c r="BY174" s="726"/>
      <c r="BZ174" s="726"/>
      <c r="CA174" s="665"/>
      <c r="CB174" s="665"/>
      <c r="CC174" s="706"/>
      <c r="CD174" s="705"/>
      <c r="CE174" s="710"/>
      <c r="CF174" s="704"/>
      <c r="CG174" s="1749"/>
      <c r="CH174" s="704"/>
      <c r="CI174" s="704"/>
      <c r="CJ174" s="704">
        <f t="shared" si="251"/>
        <v>0</v>
      </c>
      <c r="CK174" s="666"/>
      <c r="CL174" s="664"/>
      <c r="CM174" s="1125"/>
      <c r="CN174" s="703"/>
      <c r="CP174" s="703"/>
      <c r="CQ174" s="703"/>
      <c r="CR174" s="703"/>
      <c r="CS174" s="703"/>
      <c r="CT174" s="703"/>
      <c r="CU174" s="950"/>
      <c r="CV174" s="702"/>
      <c r="CW174" s="701"/>
      <c r="CX174" s="700"/>
      <c r="CY174" s="699"/>
      <c r="CZ174" s="698"/>
      <c r="DA174" s="698"/>
      <c r="DB174" s="698"/>
      <c r="DC174" s="697"/>
      <c r="DD174" s="1828"/>
      <c r="DE174" s="1828"/>
      <c r="DF174" s="1828"/>
      <c r="DG174" s="696"/>
      <c r="DH174" s="695"/>
      <c r="DI174" s="702"/>
      <c r="DJ174" s="694"/>
      <c r="DK174" s="694"/>
      <c r="DL174" s="694"/>
      <c r="DM174" s="693"/>
      <c r="DN174" s="692"/>
      <c r="DO174" s="692"/>
      <c r="DP174" s="1448"/>
      <c r="DQ174" s="691"/>
      <c r="DR174" s="691"/>
      <c r="DS174" s="690"/>
      <c r="DT174" s="690"/>
      <c r="DU174" s="689"/>
      <c r="DV174" s="688"/>
      <c r="DW174" s="688"/>
      <c r="DX174" s="687"/>
      <c r="DY174" s="686"/>
      <c r="DZ174" s="685"/>
      <c r="EA174" s="684"/>
      <c r="EB174" s="683"/>
      <c r="EC174" s="683"/>
      <c r="ED174" s="683"/>
      <c r="EE174" s="682">
        <f>SUM(EE143:EE173)</f>
        <v>191.41311087999995</v>
      </c>
      <c r="EF174" s="1937">
        <f>SUM(EF143:EF173)</f>
        <v>225.23106000000004</v>
      </c>
      <c r="EG174" s="1938"/>
      <c r="EH174" s="1939">
        <f>EE174/EF174</f>
        <v>0.84985219569627701</v>
      </c>
      <c r="EI174" s="678"/>
      <c r="EJ174" s="166">
        <f>SUM(EJ170:EJ173)</f>
        <v>101.8</v>
      </c>
      <c r="EK174" s="677"/>
      <c r="EL174" s="676">
        <f>SUM(EL170:EL173)</f>
        <v>75.797999999999988</v>
      </c>
      <c r="EM174" s="675">
        <f t="shared" si="229"/>
        <v>1.343043352067337</v>
      </c>
      <c r="EN174" s="674"/>
      <c r="EO174" s="673"/>
    </row>
    <row r="175" spans="1:146" ht="16.5" thickTop="1" thickBot="1" x14ac:dyDescent="0.3">
      <c r="A175" s="668"/>
      <c r="C175" s="672"/>
      <c r="D175" s="744"/>
      <c r="E175" s="743"/>
      <c r="F175" s="743"/>
      <c r="G175" s="742"/>
      <c r="H175" s="741"/>
      <c r="I175" s="740"/>
      <c r="J175" s="740"/>
      <c r="K175" s="739"/>
      <c r="L175" s="738"/>
      <c r="M175" s="738"/>
      <c r="N175" s="739"/>
      <c r="O175" s="739"/>
      <c r="P175" s="737"/>
      <c r="Q175" s="737"/>
      <c r="R175" s="736"/>
      <c r="S175" s="1154"/>
      <c r="T175" s="735"/>
      <c r="U175" s="736"/>
      <c r="V175" s="734"/>
      <c r="W175" s="739"/>
      <c r="X175" s="743"/>
      <c r="Y175" s="739"/>
      <c r="Z175" s="733"/>
      <c r="AA175" s="732"/>
      <c r="AB175" s="731"/>
      <c r="AC175" s="730"/>
      <c r="AD175" s="730"/>
      <c r="AE175" s="739"/>
      <c r="AF175" s="733"/>
      <c r="AG175" s="739"/>
      <c r="AH175" s="731"/>
      <c r="AI175" s="731"/>
      <c r="AJ175" s="731"/>
      <c r="AK175" s="729"/>
      <c r="AL175" s="731"/>
      <c r="AM175" s="731"/>
      <c r="AN175" s="731"/>
      <c r="AO175" s="731"/>
      <c r="AP175" s="731"/>
      <c r="AQ175" s="728"/>
      <c r="AR175" s="727"/>
      <c r="AS175" s="726"/>
      <c r="AT175" s="725"/>
      <c r="AU175" s="724"/>
      <c r="AV175" s="723"/>
      <c r="AW175" s="722"/>
      <c r="AX175" s="722"/>
      <c r="AY175" s="721"/>
      <c r="AZ175" s="720"/>
      <c r="BA175" s="662"/>
      <c r="BB175" s="662"/>
      <c r="BC175" s="719"/>
      <c r="BD175" s="718"/>
      <c r="BE175" s="717"/>
      <c r="BF175" s="717"/>
      <c r="BG175" s="716"/>
      <c r="BH175" s="715"/>
      <c r="BI175" s="715"/>
      <c r="BJ175" s="714"/>
      <c r="BK175" s="713"/>
      <c r="BL175" s="713"/>
      <c r="BM175" s="712"/>
      <c r="BN175" s="711"/>
      <c r="BO175" s="710"/>
      <c r="BP175" s="709"/>
      <c r="BQ175" s="709"/>
      <c r="BR175" s="708"/>
      <c r="BS175" s="712"/>
      <c r="BT175" s="712"/>
      <c r="BU175" s="666"/>
      <c r="BV175" s="707"/>
      <c r="BW175" s="726"/>
      <c r="BX175" s="726"/>
      <c r="BY175" s="726"/>
      <c r="BZ175" s="726"/>
      <c r="CA175" s="665"/>
      <c r="CB175" s="665"/>
      <c r="CC175" s="706"/>
      <c r="CD175" s="705"/>
      <c r="CE175" s="710"/>
      <c r="CF175" s="704"/>
      <c r="CG175" s="1749"/>
      <c r="CH175" s="704"/>
      <c r="CI175" s="704"/>
      <c r="CJ175" s="704">
        <f t="shared" si="251"/>
        <v>0</v>
      </c>
      <c r="CK175" s="666"/>
      <c r="CL175" s="664"/>
      <c r="CM175" s="1125"/>
      <c r="CN175" s="703"/>
      <c r="CO175" s="703"/>
      <c r="CP175" s="703"/>
      <c r="CQ175" s="703"/>
      <c r="CR175" s="703"/>
      <c r="CS175" s="703"/>
      <c r="CT175" s="703"/>
      <c r="CU175" s="950"/>
      <c r="CV175" s="702"/>
      <c r="CW175" s="701"/>
      <c r="CX175" s="700"/>
      <c r="CY175" s="699"/>
      <c r="CZ175" s="698"/>
      <c r="DA175" s="698"/>
      <c r="DB175" s="698"/>
      <c r="DC175" s="697"/>
      <c r="DD175" s="1828"/>
      <c r="DE175" s="1828"/>
      <c r="DF175" s="1828"/>
      <c r="DG175" s="696"/>
      <c r="DH175" s="695"/>
      <c r="DI175" s="702"/>
      <c r="DJ175" s="694"/>
      <c r="DK175" s="694"/>
      <c r="DL175" s="694"/>
      <c r="DM175" s="693"/>
      <c r="DN175" s="692"/>
      <c r="DO175" s="692"/>
      <c r="DP175" s="1448"/>
      <c r="DQ175" s="691"/>
      <c r="DR175" s="691"/>
      <c r="DS175" s="690"/>
      <c r="DT175" s="690"/>
      <c r="DU175" s="689"/>
      <c r="DV175" s="688"/>
      <c r="DW175" s="688"/>
      <c r="DX175" s="687"/>
      <c r="DY175" s="686"/>
      <c r="DZ175" s="685"/>
      <c r="EA175" s="684"/>
      <c r="EB175" s="683"/>
      <c r="EC175" s="683"/>
      <c r="ED175" s="683"/>
      <c r="EE175" s="682">
        <f>EE174/31</f>
        <v>6.1746164799999983</v>
      </c>
      <c r="EF175" s="682">
        <f>EF174/31</f>
        <v>7.2655180645161304</v>
      </c>
      <c r="EG175" s="680"/>
      <c r="EH175" s="679"/>
      <c r="EI175" s="678"/>
      <c r="EJ175" s="187">
        <f>EJ174-EL174</f>
        <v>26.00200000000001</v>
      </c>
      <c r="EK175" s="166">
        <f>EJ174/EL174</f>
        <v>1.343043352067337</v>
      </c>
      <c r="EL175" s="676"/>
      <c r="EM175" s="675"/>
      <c r="EN175" s="674"/>
      <c r="EO175" s="673"/>
    </row>
    <row r="176" spans="1:146" ht="16.5" thickTop="1" thickBot="1" x14ac:dyDescent="0.3">
      <c r="A176" s="668"/>
      <c r="C176" s="672"/>
      <c r="D176" s="744"/>
      <c r="E176" s="743"/>
      <c r="F176" s="743"/>
      <c r="G176" s="742"/>
      <c r="H176" s="741"/>
      <c r="I176" s="740"/>
      <c r="J176" s="740"/>
      <c r="K176" s="739"/>
      <c r="L176" s="738"/>
      <c r="M176" s="738"/>
      <c r="N176" s="739"/>
      <c r="O176" s="739"/>
      <c r="P176" s="737"/>
      <c r="Q176" s="737"/>
      <c r="R176" s="736"/>
      <c r="S176" s="1154"/>
      <c r="T176" s="735"/>
      <c r="U176" s="736"/>
      <c r="V176" s="734"/>
      <c r="W176" s="739"/>
      <c r="X176" s="743"/>
      <c r="Y176" s="739"/>
      <c r="Z176" s="733"/>
      <c r="AA176" s="732"/>
      <c r="AB176" s="731"/>
      <c r="AC176" s="730"/>
      <c r="AD176" s="730"/>
      <c r="AE176" s="739"/>
      <c r="AF176" s="733"/>
      <c r="AG176" s="739"/>
      <c r="AH176" s="731"/>
      <c r="AI176" s="731"/>
      <c r="AJ176" s="731"/>
      <c r="AK176" s="729"/>
      <c r="AL176" s="731"/>
      <c r="AM176" s="731"/>
      <c r="AN176" s="731"/>
      <c r="AO176" s="731"/>
      <c r="AP176" s="731"/>
      <c r="AQ176" s="728"/>
      <c r="AR176" s="727"/>
      <c r="AS176" s="726"/>
      <c r="AT176" s="725"/>
      <c r="AU176" s="724"/>
      <c r="AV176" s="723"/>
      <c r="AW176" s="722"/>
      <c r="AX176" s="722"/>
      <c r="AY176" s="721"/>
      <c r="AZ176" s="720"/>
      <c r="BA176" s="662"/>
      <c r="BB176" s="662"/>
      <c r="BC176" s="719"/>
      <c r="BD176" s="936" t="s">
        <v>172</v>
      </c>
      <c r="BG176" s="716"/>
      <c r="BH176" s="715"/>
      <c r="BI176" s="715"/>
      <c r="BJ176" s="714"/>
      <c r="BK176" s="713"/>
      <c r="BL176" s="713"/>
      <c r="BM176" s="712"/>
      <c r="BN176" s="711"/>
      <c r="BO176" s="710"/>
      <c r="BP176" s="709"/>
      <c r="BQ176" s="709"/>
      <c r="BR176" s="708"/>
      <c r="BS176" s="712"/>
      <c r="BT176" s="712"/>
      <c r="BU176" s="666"/>
      <c r="BV176" s="936" t="s">
        <v>172</v>
      </c>
      <c r="BW176">
        <f>COUNTIF(BW146:BW173,"&gt;0")</f>
        <v>13</v>
      </c>
      <c r="BZ176" s="726"/>
      <c r="CA176" s="665"/>
      <c r="CB176" s="665"/>
      <c r="CC176" s="706"/>
      <c r="CD176" s="705"/>
      <c r="CE176" s="710"/>
      <c r="CF176" s="704"/>
      <c r="CG176" s="1749"/>
      <c r="CH176" s="704"/>
      <c r="CI176" s="704"/>
      <c r="CJ176" s="704">
        <f t="shared" si="251"/>
        <v>0</v>
      </c>
      <c r="CK176" s="666"/>
      <c r="CL176" s="664"/>
      <c r="CM176" s="1125"/>
      <c r="CN176" s="703"/>
      <c r="CO176" s="703"/>
      <c r="CP176" s="703"/>
      <c r="CQ176" s="703"/>
      <c r="CR176" s="703"/>
      <c r="CS176" s="703"/>
      <c r="CT176" s="703"/>
      <c r="CU176" s="950"/>
      <c r="CV176" s="702"/>
      <c r="CW176" s="701"/>
      <c r="CX176" s="700"/>
      <c r="CY176" s="699"/>
      <c r="CZ176" s="698"/>
      <c r="DA176" s="698"/>
      <c r="DB176" s="698"/>
      <c r="DC176" s="697"/>
      <c r="DD176" s="1828"/>
      <c r="DE176" s="1828"/>
      <c r="DF176" s="1828"/>
      <c r="DG176" s="696"/>
      <c r="DH176" s="695"/>
      <c r="DI176" s="702"/>
      <c r="DJ176" s="694"/>
      <c r="DK176" s="694"/>
      <c r="DL176" s="694"/>
      <c r="DM176" s="693"/>
      <c r="DN176" s="692"/>
      <c r="DO176" s="692"/>
      <c r="DP176" s="1448"/>
      <c r="DQ176" s="691"/>
      <c r="DR176" s="691"/>
      <c r="DS176" s="690"/>
      <c r="DT176" s="690"/>
      <c r="DU176" s="689"/>
      <c r="DV176" s="688"/>
      <c r="DW176" s="688"/>
      <c r="DX176" s="687"/>
      <c r="DY176" s="686"/>
      <c r="DZ176" s="685"/>
      <c r="EA176" s="684"/>
      <c r="EB176" s="683"/>
      <c r="EC176" s="683"/>
      <c r="ED176" s="683"/>
      <c r="EE176" s="682"/>
      <c r="EF176" s="681"/>
      <c r="EG176" s="680"/>
      <c r="EH176" s="679"/>
      <c r="EI176" s="678"/>
      <c r="EJ176" s="166">
        <f>EJ175/4</f>
        <v>6.5005000000000024</v>
      </c>
      <c r="EK176" s="677"/>
      <c r="EL176" s="676"/>
      <c r="EM176" s="675"/>
      <c r="EN176" s="674"/>
      <c r="EO176" s="673"/>
    </row>
    <row r="177" spans="1:146" ht="16.5" thickTop="1" thickBot="1" x14ac:dyDescent="0.3">
      <c r="A177" s="668">
        <v>45689</v>
      </c>
      <c r="C177" s="672"/>
      <c r="D177" s="744">
        <f>D173</f>
        <v>39550</v>
      </c>
      <c r="E177" s="743">
        <f>IF(D177=0,0,D177-D173)</f>
        <v>0</v>
      </c>
      <c r="F177" s="743"/>
      <c r="G177" s="742">
        <f t="shared" ref="G177:G212" si="252">E177/60/24*42</f>
        <v>0</v>
      </c>
      <c r="H177" s="741"/>
      <c r="I177" s="740">
        <v>0</v>
      </c>
      <c r="J177" s="740">
        <v>0</v>
      </c>
      <c r="K177" s="739">
        <f t="shared" ref="K177:K212" si="253">IF(10 = "bypass", 0, I177-J177)</f>
        <v>0</v>
      </c>
      <c r="L177" s="738" t="e">
        <f>IF(OR(N177=0,N177="n"), L173+1,1)</f>
        <v>#REF!</v>
      </c>
      <c r="M177" s="738">
        <v>0</v>
      </c>
      <c r="N177" s="739">
        <v>0</v>
      </c>
      <c r="O177" s="739">
        <v>0</v>
      </c>
      <c r="P177" s="737">
        <v>0</v>
      </c>
      <c r="Q177" s="737">
        <v>0</v>
      </c>
      <c r="R177" s="736">
        <f t="shared" ref="R177:R212" si="254">IF(Q177="bypass",0,P177-Q177)</f>
        <v>0</v>
      </c>
      <c r="S177" s="1154">
        <f>IF(P177=0,S173,IF(U173&lt;&gt;0,1,S173+1))</f>
        <v>615</v>
      </c>
      <c r="T177" s="735">
        <v>0</v>
      </c>
      <c r="U177" s="736">
        <v>0</v>
      </c>
      <c r="V177" s="734"/>
      <c r="W177" s="739">
        <v>0</v>
      </c>
      <c r="X177" s="743">
        <v>0</v>
      </c>
      <c r="Y177" s="739" t="str">
        <f t="shared" ref="Y177:Y212" si="255">IF(X177=0," ",W177-X177)</f>
        <v xml:space="preserve"> </v>
      </c>
      <c r="Z177" s="733">
        <f>IF(W177=0,Z173,IF(AB173&lt;&gt;0,1,Z173+1))</f>
        <v>133</v>
      </c>
      <c r="AA177" s="732">
        <v>0</v>
      </c>
      <c r="AB177" s="731">
        <v>0</v>
      </c>
      <c r="AC177" s="730">
        <v>0</v>
      </c>
      <c r="AD177" s="730">
        <v>0</v>
      </c>
      <c r="AE177" s="739" t="str">
        <f t="shared" ref="AE177:AE212" si="256">IF(AD177=0," ",IF(TRIM(AC177)="off","1P bypass", AC177-AD177))</f>
        <v xml:space="preserve"> </v>
      </c>
      <c r="AF177" s="733">
        <f>IF(AC177=0,AF173,IF(AH173&lt;&gt;0,1,AF173+1))</f>
        <v>62</v>
      </c>
      <c r="AG177" s="739">
        <v>32</v>
      </c>
      <c r="AH177" s="731">
        <v>0</v>
      </c>
      <c r="AI177" s="731">
        <v>0</v>
      </c>
      <c r="AJ177" s="731">
        <v>0</v>
      </c>
      <c r="AK177" s="729" t="str">
        <f t="shared" ref="AK177:AK212" si="257">IF(AJ177=0," ",IF(TRIM(AI177)="off","1P bypass", AI177-AJ177))</f>
        <v xml:space="preserve"> </v>
      </c>
      <c r="AL177" s="731">
        <f>IF(AI177=0,AL173,IF(AO173&lt;&gt;0,1,AL173+1))</f>
        <v>28</v>
      </c>
      <c r="AM177" s="731"/>
      <c r="AN177" s="731"/>
      <c r="AO177" s="731">
        <v>0</v>
      </c>
      <c r="AP177" s="731"/>
      <c r="AQ177" s="728">
        <v>7.041666666666667</v>
      </c>
      <c r="AR177" s="727">
        <v>377</v>
      </c>
      <c r="AS177" s="726">
        <v>6.833333333333333</v>
      </c>
      <c r="AT177" s="725">
        <v>354</v>
      </c>
      <c r="AU177" s="724">
        <f t="shared" ref="AU177:AU212" si="258">AR177 + AT177</f>
        <v>731</v>
      </c>
      <c r="AV177" s="723">
        <f>AU177-AU173</f>
        <v>0</v>
      </c>
      <c r="AW177" s="722"/>
      <c r="AX177" s="722"/>
      <c r="AY177" s="721">
        <v>0</v>
      </c>
      <c r="AZ177" s="720">
        <v>0</v>
      </c>
      <c r="BA177" s="662">
        <v>0</v>
      </c>
      <c r="BB177" s="662">
        <v>0</v>
      </c>
      <c r="BC177" s="719"/>
      <c r="BD177" s="718">
        <v>66328</v>
      </c>
      <c r="BE177" s="717">
        <f>IF(BD177=0,0,BD177-BD173)</f>
        <v>0</v>
      </c>
      <c r="BF177" s="717"/>
      <c r="BG177" s="716">
        <v>0.96</v>
      </c>
      <c r="BH177" s="715">
        <f t="shared" ref="BH177:BH204" si="259">BE177-(BE177*BG177)</f>
        <v>0</v>
      </c>
      <c r="BI177" s="715">
        <f t="shared" ref="BI177:BI204" si="260">BE177*BG177</f>
        <v>0</v>
      </c>
      <c r="BJ177" s="714"/>
      <c r="BK177" s="713">
        <v>0</v>
      </c>
      <c r="BL177" s="713">
        <v>0</v>
      </c>
      <c r="BM177" s="712"/>
      <c r="BN177" s="711">
        <v>0</v>
      </c>
      <c r="BO177" s="710">
        <f>BO173</f>
        <v>0.8</v>
      </c>
      <c r="BP177" s="709">
        <f t="shared" ref="BP177:BP212" si="261">BN177-(BN177*BO177)</f>
        <v>0</v>
      </c>
      <c r="BQ177" s="709">
        <f t="shared" ref="BQ177:BQ212" si="262">BN177*BO177</f>
        <v>0</v>
      </c>
      <c r="BR177" s="708"/>
      <c r="BS177" s="712">
        <v>0</v>
      </c>
      <c r="BT177" s="712">
        <v>0</v>
      </c>
      <c r="BV177" s="707"/>
      <c r="BW177" s="726">
        <v>0</v>
      </c>
      <c r="BX177" s="726"/>
      <c r="BY177" s="726"/>
      <c r="BZ177" s="726"/>
      <c r="CA177" s="665">
        <f t="shared" ref="CA177:CA212" si="263">BW177-CB177</f>
        <v>0</v>
      </c>
      <c r="CB177" s="665">
        <f t="shared" ref="CB177:CB212" si="264">BW177</f>
        <v>0</v>
      </c>
      <c r="CC177" s="706">
        <f>CC173</f>
        <v>0.43</v>
      </c>
      <c r="CD177" s="705">
        <f t="shared" ref="CD177:CD212" si="265">CB177*(1-CC177)</f>
        <v>0</v>
      </c>
      <c r="CE177" s="710">
        <f>CE173</f>
        <v>0.05</v>
      </c>
      <c r="CF177" s="704">
        <f t="shared" ref="CF177:CF212" si="266">CD177</f>
        <v>0</v>
      </c>
      <c r="CG177" s="1749"/>
      <c r="CH177" s="704"/>
      <c r="CI177" s="704"/>
      <c r="CJ177" s="704">
        <f t="shared" si="251"/>
        <v>0</v>
      </c>
      <c r="CK177" s="666">
        <v>0</v>
      </c>
      <c r="CL177" s="664">
        <v>40</v>
      </c>
      <c r="CM177" s="1125">
        <v>0</v>
      </c>
      <c r="CN177" s="703">
        <v>2</v>
      </c>
      <c r="CO177" s="703">
        <v>65</v>
      </c>
      <c r="CP177" s="703">
        <v>0</v>
      </c>
      <c r="CQ177" s="703"/>
      <c r="CR177" s="703"/>
      <c r="CS177" s="703"/>
      <c r="CT177" s="703"/>
      <c r="CU177" s="950">
        <f t="shared" ref="CU177:CU203" si="267">CM177-DC177</f>
        <v>0</v>
      </c>
      <c r="CV177" s="702">
        <f>CV173</f>
        <v>1</v>
      </c>
      <c r="CW177" s="701">
        <f t="shared" ref="CW177:CW212" si="268">CU177-(CU177*CV177)</f>
        <v>0</v>
      </c>
      <c r="CX177" s="700">
        <f t="shared" ref="CX177:CX212" si="269">CU177*CV177</f>
        <v>0</v>
      </c>
      <c r="CY177" s="699"/>
      <c r="CZ177" s="698">
        <v>65</v>
      </c>
      <c r="DA177" s="698">
        <v>54</v>
      </c>
      <c r="DB177" s="698">
        <v>0</v>
      </c>
      <c r="DC177" s="697">
        <v>0</v>
      </c>
      <c r="DD177" s="1828"/>
      <c r="DE177" s="1828"/>
      <c r="DF177" s="1828"/>
      <c r="DG177" s="696">
        <f>DG173</f>
        <v>0.43</v>
      </c>
      <c r="DH177" s="695">
        <f t="shared" ref="DH177:DH204" si="270">DC177</f>
        <v>0</v>
      </c>
      <c r="DI177" s="702">
        <f>DI173</f>
        <v>0.56999999999999995</v>
      </c>
      <c r="DJ177" s="694"/>
      <c r="DK177" s="694">
        <f t="shared" ref="DK177:DK204" si="271">(DH177-(DH177*DI177))*(1-DG177)</f>
        <v>0</v>
      </c>
      <c r="DL177" s="694">
        <f t="shared" ref="DL177:DL212" si="272">DH177*DI177</f>
        <v>0</v>
      </c>
      <c r="DM177" s="693"/>
      <c r="DN177" s="692">
        <v>54</v>
      </c>
      <c r="DO177" s="692">
        <v>51</v>
      </c>
      <c r="DP177" s="1448">
        <v>0</v>
      </c>
      <c r="DQ177" s="691"/>
      <c r="DR177" s="691"/>
      <c r="DS177" s="690">
        <f t="shared" ref="DS177:DS212" si="273">(DQ177*12+DR177)*2.75397222</f>
        <v>0</v>
      </c>
      <c r="DT177" s="690">
        <f>IF(DS177-DS173&lt;0,0,IF(SUM(DQ177:DR177)&gt;0,DS177-DS173,0))</f>
        <v>0</v>
      </c>
      <c r="DU177" s="689">
        <f>IF(DS177=0,0,IF(DS177-DS173&lt;0,DS177-DS173,0))</f>
        <v>0</v>
      </c>
      <c r="DV177" s="688"/>
      <c r="DW177" s="688"/>
      <c r="DX177" s="687">
        <v>2</v>
      </c>
      <c r="DY177" s="686"/>
      <c r="DZ177" s="685">
        <v>6</v>
      </c>
      <c r="EA177" s="684">
        <v>4</v>
      </c>
      <c r="EB177" s="683">
        <f t="shared" ref="EB177:EB212" si="274">(DZ177*12+EA177)*2.75397222</f>
        <v>209.30188871999999</v>
      </c>
      <c r="EC177" s="683">
        <f>IF(EB177-EB173&lt;0,0,IF(SUM(DZ177:EA177)&gt;0,EB177-EB173,0))</f>
        <v>0</v>
      </c>
      <c r="ED177" s="683">
        <f>IF(EB177=0,0,IF(EB177-EB173&lt;0,(EB177-EB173),0))</f>
        <v>0</v>
      </c>
      <c r="EE177" s="682">
        <f t="shared" ref="EE177:EE212" si="275">EC177</f>
        <v>0</v>
      </c>
      <c r="EF177" s="681">
        <f t="shared" ref="EF177:EF204" si="276">BH177+BP177+CF177+CW177+DK177</f>
        <v>0</v>
      </c>
      <c r="EG177" s="680">
        <v>0</v>
      </c>
      <c r="EH177" s="679">
        <v>0</v>
      </c>
      <c r="EI177" s="678"/>
      <c r="EJ177" s="166">
        <f t="shared" ref="EJ177:EJ204" si="277">EK177+AV177</f>
        <v>0</v>
      </c>
      <c r="EK177" s="677">
        <f t="shared" ref="EK177:EK183" si="278">E177+BB177</f>
        <v>0</v>
      </c>
      <c r="EL177" s="676">
        <f t="shared" ref="EL177:EL203" si="279">BI177+BQ177+CJ177+CX177+DL177</f>
        <v>0</v>
      </c>
      <c r="EM177" s="675">
        <f t="shared" ref="EM177:EM212" si="280">IF(EL177=0,0,EJ177/EL177)</f>
        <v>0</v>
      </c>
      <c r="EN177" s="674">
        <f>SUM(EK$7:EK177)/SUM(EL$7:EL177)</f>
        <v>1.0462214521105562</v>
      </c>
      <c r="EO177" s="673"/>
    </row>
    <row r="178" spans="1:146" ht="16.5" thickTop="1" thickBot="1" x14ac:dyDescent="0.3">
      <c r="A178" s="668">
        <v>45690</v>
      </c>
      <c r="C178" s="672"/>
      <c r="D178" s="744">
        <f t="shared" ref="D178:D213" si="281">D177</f>
        <v>39550</v>
      </c>
      <c r="E178" s="743">
        <f t="shared" ref="E178:E213" si="282">IF(D178=0,0,D178-D177)</f>
        <v>0</v>
      </c>
      <c r="F178" s="743"/>
      <c r="G178" s="742">
        <f t="shared" si="252"/>
        <v>0</v>
      </c>
      <c r="H178" s="741"/>
      <c r="I178" s="740">
        <v>0</v>
      </c>
      <c r="J178" s="740">
        <v>0</v>
      </c>
      <c r="K178" s="739">
        <f t="shared" si="253"/>
        <v>0</v>
      </c>
      <c r="L178" s="738" t="e">
        <f t="shared" ref="L178:L213" si="283">IF(OR(N178=0,N178="n"), L177+1,1)</f>
        <v>#REF!</v>
      </c>
      <c r="M178" s="738">
        <v>0</v>
      </c>
      <c r="N178" s="739">
        <v>0</v>
      </c>
      <c r="O178" s="739">
        <v>0</v>
      </c>
      <c r="P178" s="737">
        <v>48</v>
      </c>
      <c r="Q178" s="737">
        <v>44</v>
      </c>
      <c r="R178" s="736">
        <f t="shared" si="254"/>
        <v>4</v>
      </c>
      <c r="S178" s="1154">
        <f t="shared" ref="S178:S213" si="284">IF(P178=0,S177,IF(U177&lt;&gt;0,1,S177+1))</f>
        <v>616</v>
      </c>
      <c r="T178" s="735">
        <v>0</v>
      </c>
      <c r="U178" s="736">
        <v>0</v>
      </c>
      <c r="V178" s="734"/>
      <c r="W178" s="739">
        <v>0</v>
      </c>
      <c r="X178" s="743">
        <v>0</v>
      </c>
      <c r="Y178" s="739" t="str">
        <f t="shared" si="255"/>
        <v xml:space="preserve"> </v>
      </c>
      <c r="Z178" s="733">
        <f t="shared" ref="Z178:Z213" si="285">IF(W178=0,Z177,IF(AB177&lt;&gt;0,1,Z177+1))</f>
        <v>133</v>
      </c>
      <c r="AA178" s="732">
        <v>0</v>
      </c>
      <c r="AB178" s="731">
        <v>0</v>
      </c>
      <c r="AC178" s="730">
        <v>37</v>
      </c>
      <c r="AD178" s="730">
        <v>36</v>
      </c>
      <c r="AE178" s="739">
        <f t="shared" si="256"/>
        <v>1</v>
      </c>
      <c r="AF178" s="733">
        <f t="shared" ref="AF178:AF213" si="286">IF(AC178=0,AF177,IF(AH177&lt;&gt;0,1,AF177+1))</f>
        <v>63</v>
      </c>
      <c r="AG178" s="739">
        <v>33</v>
      </c>
      <c r="AH178" s="731">
        <v>0</v>
      </c>
      <c r="AI178" s="731">
        <v>0</v>
      </c>
      <c r="AJ178" s="731">
        <v>0</v>
      </c>
      <c r="AK178" s="729" t="str">
        <f t="shared" si="257"/>
        <v xml:space="preserve"> </v>
      </c>
      <c r="AL178" s="731">
        <f t="shared" ref="AL178:AL213" si="287">IF(AI178=0,AL177,IF(AO177&lt;&gt;0,1,AL177+1))</f>
        <v>28</v>
      </c>
      <c r="AM178" s="731"/>
      <c r="AN178" s="731"/>
      <c r="AO178" s="731">
        <v>0</v>
      </c>
      <c r="AP178" s="731"/>
      <c r="AQ178" s="728">
        <v>5.833333333333333</v>
      </c>
      <c r="AR178" s="727">
        <v>307</v>
      </c>
      <c r="AS178" s="726">
        <v>5.458333333333333</v>
      </c>
      <c r="AT178" s="725">
        <v>278</v>
      </c>
      <c r="AU178" s="724">
        <f t="shared" si="258"/>
        <v>585</v>
      </c>
      <c r="AV178" s="723">
        <f t="shared" ref="AV178:AV213" si="288">AU178-AU177</f>
        <v>-146</v>
      </c>
      <c r="AW178" s="722"/>
      <c r="AX178" s="722"/>
      <c r="AY178" s="721">
        <v>1560</v>
      </c>
      <c r="AZ178" s="720">
        <v>0</v>
      </c>
      <c r="BA178" s="662">
        <v>252</v>
      </c>
      <c r="BB178" s="662">
        <v>198</v>
      </c>
      <c r="BC178" s="719"/>
      <c r="BD178" s="718">
        <v>66328</v>
      </c>
      <c r="BE178" s="717">
        <f t="shared" ref="BE178:BE213" si="289">IF(BD178=0,0,BD178-BD177)</f>
        <v>0</v>
      </c>
      <c r="BF178" s="717"/>
      <c r="BG178" s="716">
        <v>0.96</v>
      </c>
      <c r="BH178" s="715">
        <f t="shared" si="259"/>
        <v>0</v>
      </c>
      <c r="BI178" s="715">
        <f t="shared" si="260"/>
        <v>0</v>
      </c>
      <c r="BJ178" s="714"/>
      <c r="BK178" s="713">
        <v>0</v>
      </c>
      <c r="BL178" s="713">
        <v>0</v>
      </c>
      <c r="BM178" s="712"/>
      <c r="BN178" s="711">
        <v>0</v>
      </c>
      <c r="BO178" s="710">
        <f t="shared" ref="BO178:BO213" si="290">BO177</f>
        <v>0.8</v>
      </c>
      <c r="BP178" s="709">
        <f t="shared" si="261"/>
        <v>0</v>
      </c>
      <c r="BQ178" s="709">
        <f t="shared" si="262"/>
        <v>0</v>
      </c>
      <c r="BR178" s="708"/>
      <c r="BS178" s="712">
        <v>0</v>
      </c>
      <c r="BT178" s="712">
        <v>15</v>
      </c>
      <c r="BU178" s="666">
        <v>4.5</v>
      </c>
      <c r="BV178" s="707"/>
      <c r="BW178" s="726">
        <v>13.4</v>
      </c>
      <c r="BX178" s="726"/>
      <c r="BY178" s="726"/>
      <c r="BZ178" s="726">
        <f>(BW178+BW177+BW173)/3</f>
        <v>4.4666666666666668</v>
      </c>
      <c r="CA178" s="665">
        <f t="shared" si="263"/>
        <v>0</v>
      </c>
      <c r="CB178" s="665">
        <f t="shared" si="264"/>
        <v>13.4</v>
      </c>
      <c r="CC178" s="706">
        <f t="shared" ref="CC178:CC213" si="291">CC177</f>
        <v>0.43</v>
      </c>
      <c r="CD178" s="705">
        <f t="shared" si="265"/>
        <v>7.6380000000000008</v>
      </c>
      <c r="CE178" s="710">
        <f t="shared" ref="CE178:CE213" si="292">CE177</f>
        <v>0.05</v>
      </c>
      <c r="CF178" s="704">
        <f t="shared" si="266"/>
        <v>7.6380000000000008</v>
      </c>
      <c r="CG178" s="1749"/>
      <c r="CH178" s="704"/>
      <c r="CI178" s="704"/>
      <c r="CJ178" s="704">
        <f t="shared" si="251"/>
        <v>5.7619999999999996</v>
      </c>
      <c r="CK178" s="666">
        <v>0</v>
      </c>
      <c r="CL178" s="664">
        <v>12</v>
      </c>
      <c r="CM178" s="1125">
        <v>47.3</v>
      </c>
      <c r="CN178" s="703">
        <v>2</v>
      </c>
      <c r="CO178" s="703">
        <v>75</v>
      </c>
      <c r="CP178" s="703">
        <v>0</v>
      </c>
      <c r="CQ178" s="703"/>
      <c r="CR178" s="703"/>
      <c r="CS178" s="703"/>
      <c r="CT178" s="703"/>
      <c r="CU178" s="950">
        <f t="shared" si="267"/>
        <v>0</v>
      </c>
      <c r="CV178" s="702">
        <f t="shared" ref="CV178:CV213" si="293">CV177</f>
        <v>1</v>
      </c>
      <c r="CW178" s="701">
        <f t="shared" si="268"/>
        <v>0</v>
      </c>
      <c r="CX178" s="700">
        <f t="shared" si="269"/>
        <v>0</v>
      </c>
      <c r="CY178" s="699"/>
      <c r="CZ178" s="698">
        <v>50</v>
      </c>
      <c r="DA178" s="698">
        <v>40</v>
      </c>
      <c r="DB178" s="698">
        <v>0</v>
      </c>
      <c r="DC178" s="697">
        <v>47.3</v>
      </c>
      <c r="DD178" s="1828"/>
      <c r="DE178" s="1828"/>
      <c r="DF178" s="1828"/>
      <c r="DG178" s="696">
        <f t="shared" ref="DG178:DG213" si="294">DG177</f>
        <v>0.43</v>
      </c>
      <c r="DH178" s="695">
        <f t="shared" si="270"/>
        <v>47.3</v>
      </c>
      <c r="DI178" s="702">
        <f t="shared" ref="DI178:DI213" si="295">DI177</f>
        <v>0.56999999999999995</v>
      </c>
      <c r="DJ178" s="694"/>
      <c r="DK178" s="694">
        <f t="shared" si="271"/>
        <v>11.593230000000002</v>
      </c>
      <c r="DL178" s="694">
        <f t="shared" si="272"/>
        <v>26.960999999999995</v>
      </c>
      <c r="DM178" s="693"/>
      <c r="DN178" s="692">
        <v>10</v>
      </c>
      <c r="DO178" s="692">
        <v>37</v>
      </c>
      <c r="DP178" s="1448">
        <v>170</v>
      </c>
      <c r="DQ178" s="691"/>
      <c r="DR178" s="691"/>
      <c r="DS178" s="690">
        <f t="shared" si="273"/>
        <v>0</v>
      </c>
      <c r="DT178" s="690">
        <f t="shared" ref="DT178:DT213" si="296">IF(DS178-DS177&lt;0,0,IF(SUM(DQ178:DR178)&gt;0,DS178-DS177,0))</f>
        <v>0</v>
      </c>
      <c r="DU178" s="689">
        <f t="shared" ref="DU178:DU213" si="297">IF(DS178=0,0,IF(DS178-DS177&lt;0,DS178-DS177,0))</f>
        <v>0</v>
      </c>
      <c r="DV178" s="688"/>
      <c r="DW178" s="688"/>
      <c r="DX178" s="687">
        <v>2</v>
      </c>
      <c r="DY178" s="686"/>
      <c r="DZ178" s="685">
        <v>6</v>
      </c>
      <c r="EA178" s="684">
        <v>4</v>
      </c>
      <c r="EB178" s="683">
        <f t="shared" si="274"/>
        <v>209.30188871999999</v>
      </c>
      <c r="EC178" s="683">
        <f t="shared" ref="EC178:EC213" si="298">IF(EB178-EB177&lt;0,0,IF(SUM(DZ178:EA178)&gt;0,EB178-EB177,0))</f>
        <v>0</v>
      </c>
      <c r="ED178" s="683">
        <f t="shared" ref="ED178:ED213" si="299">IF(EB178=0,0,IF(EB178-EB177&lt;0,(EB178-EB177),0))</f>
        <v>0</v>
      </c>
      <c r="EE178" s="682">
        <f t="shared" si="275"/>
        <v>0</v>
      </c>
      <c r="EF178" s="681">
        <f t="shared" si="276"/>
        <v>19.231230000000004</v>
      </c>
      <c r="EG178" s="680">
        <f t="shared" ref="EG178:EG212" si="300">EE178/EF178</f>
        <v>0</v>
      </c>
      <c r="EH178" s="679">
        <f>SUM(EE$177:EE178)/SUM(EF$177:EF178)</f>
        <v>0</v>
      </c>
      <c r="EI178" s="678"/>
      <c r="EJ178" s="166">
        <f t="shared" si="277"/>
        <v>52</v>
      </c>
      <c r="EK178" s="677">
        <f t="shared" si="278"/>
        <v>198</v>
      </c>
      <c r="EL178" s="676">
        <f t="shared" si="279"/>
        <v>32.722999999999992</v>
      </c>
      <c r="EM178" s="675">
        <f t="shared" si="280"/>
        <v>1.5890963542462493</v>
      </c>
      <c r="EN178" s="674">
        <f>SUM(EK$7:EK178)/SUM(EL$7:EL178)</f>
        <v>1.052374234144811</v>
      </c>
      <c r="EO178" s="673"/>
    </row>
    <row r="179" spans="1:146" ht="16.5" thickTop="1" thickBot="1" x14ac:dyDescent="0.3">
      <c r="A179" s="668">
        <v>45691</v>
      </c>
      <c r="C179" s="672"/>
      <c r="D179" s="744">
        <f t="shared" si="281"/>
        <v>39550</v>
      </c>
      <c r="E179" s="743">
        <f t="shared" si="282"/>
        <v>0</v>
      </c>
      <c r="F179" s="743"/>
      <c r="G179" s="742">
        <f t="shared" si="252"/>
        <v>0</v>
      </c>
      <c r="H179" s="741"/>
      <c r="I179" s="740">
        <v>0</v>
      </c>
      <c r="J179" s="740">
        <v>0</v>
      </c>
      <c r="K179" s="739">
        <f t="shared" si="253"/>
        <v>0</v>
      </c>
      <c r="L179" s="738" t="e">
        <f t="shared" si="283"/>
        <v>#REF!</v>
      </c>
      <c r="M179" s="738">
        <v>0</v>
      </c>
      <c r="N179" s="739">
        <v>0</v>
      </c>
      <c r="O179" s="739">
        <v>0</v>
      </c>
      <c r="P179" s="737">
        <v>0</v>
      </c>
      <c r="Q179" s="737">
        <v>0</v>
      </c>
      <c r="R179" s="736">
        <f t="shared" si="254"/>
        <v>0</v>
      </c>
      <c r="S179" s="1154">
        <f t="shared" si="284"/>
        <v>616</v>
      </c>
      <c r="T179" s="735">
        <v>0</v>
      </c>
      <c r="U179" s="736">
        <v>0</v>
      </c>
      <c r="V179" s="734"/>
      <c r="W179" s="739">
        <v>0</v>
      </c>
      <c r="X179" s="743">
        <v>0</v>
      </c>
      <c r="Y179" s="739" t="str">
        <f t="shared" si="255"/>
        <v xml:space="preserve"> </v>
      </c>
      <c r="Z179" s="733">
        <f t="shared" si="285"/>
        <v>133</v>
      </c>
      <c r="AA179" s="732">
        <v>0</v>
      </c>
      <c r="AB179" s="731">
        <v>0</v>
      </c>
      <c r="AC179" s="730">
        <v>0</v>
      </c>
      <c r="AD179" s="730">
        <v>0</v>
      </c>
      <c r="AE179" s="739" t="str">
        <f t="shared" si="256"/>
        <v xml:space="preserve"> </v>
      </c>
      <c r="AF179" s="733">
        <f t="shared" si="286"/>
        <v>63</v>
      </c>
      <c r="AG179" s="739">
        <v>34</v>
      </c>
      <c r="AH179" s="731">
        <v>0</v>
      </c>
      <c r="AI179" s="731">
        <v>0</v>
      </c>
      <c r="AJ179" s="731">
        <v>0</v>
      </c>
      <c r="AK179" s="729" t="str">
        <f t="shared" si="257"/>
        <v xml:space="preserve"> </v>
      </c>
      <c r="AL179" s="731">
        <f t="shared" si="287"/>
        <v>28</v>
      </c>
      <c r="AM179" s="731"/>
      <c r="AN179" s="731"/>
      <c r="AO179" s="731">
        <v>0</v>
      </c>
      <c r="AP179" s="731"/>
      <c r="AQ179" s="728">
        <v>6</v>
      </c>
      <c r="AR179" s="727">
        <v>317</v>
      </c>
      <c r="AS179" s="726">
        <v>5.625</v>
      </c>
      <c r="AT179" s="725">
        <v>286</v>
      </c>
      <c r="AU179" s="724">
        <f t="shared" si="258"/>
        <v>603</v>
      </c>
      <c r="AV179" s="723">
        <f t="shared" si="288"/>
        <v>18</v>
      </c>
      <c r="AW179" s="722"/>
      <c r="AX179" s="722"/>
      <c r="AY179" s="721">
        <v>0</v>
      </c>
      <c r="AZ179" s="720">
        <v>0</v>
      </c>
      <c r="BA179" s="662">
        <v>0</v>
      </c>
      <c r="BB179" s="662">
        <v>0</v>
      </c>
      <c r="BC179" s="719"/>
      <c r="BD179" s="718">
        <v>66328</v>
      </c>
      <c r="BE179" s="717">
        <f t="shared" si="289"/>
        <v>0</v>
      </c>
      <c r="BF179" s="717"/>
      <c r="BG179" s="716">
        <v>0.96</v>
      </c>
      <c r="BH179" s="715">
        <f t="shared" si="259"/>
        <v>0</v>
      </c>
      <c r="BI179" s="715">
        <f t="shared" si="260"/>
        <v>0</v>
      </c>
      <c r="BJ179" s="714"/>
      <c r="BK179" s="713">
        <v>40</v>
      </c>
      <c r="BL179" s="713">
        <v>5</v>
      </c>
      <c r="BM179" s="712"/>
      <c r="BN179" s="711">
        <v>0</v>
      </c>
      <c r="BO179" s="710">
        <f t="shared" si="290"/>
        <v>0.8</v>
      </c>
      <c r="BP179" s="709">
        <f t="shared" si="261"/>
        <v>0</v>
      </c>
      <c r="BQ179" s="709">
        <f t="shared" si="262"/>
        <v>0</v>
      </c>
      <c r="BR179" s="708"/>
      <c r="BS179" s="712">
        <v>0</v>
      </c>
      <c r="BT179" s="712">
        <v>0</v>
      </c>
      <c r="BU179" s="666"/>
      <c r="BV179" s="707"/>
      <c r="BW179" s="726">
        <v>10.9</v>
      </c>
      <c r="BX179" s="726"/>
      <c r="BY179" s="726"/>
      <c r="BZ179" s="726"/>
      <c r="CA179" s="665">
        <f t="shared" si="263"/>
        <v>0</v>
      </c>
      <c r="CB179" s="665">
        <f t="shared" si="264"/>
        <v>10.9</v>
      </c>
      <c r="CC179" s="706">
        <f t="shared" si="291"/>
        <v>0.43</v>
      </c>
      <c r="CD179" s="705">
        <f t="shared" si="265"/>
        <v>6.213000000000001</v>
      </c>
      <c r="CE179" s="710">
        <f t="shared" si="292"/>
        <v>0.05</v>
      </c>
      <c r="CF179" s="704">
        <f t="shared" si="266"/>
        <v>6.213000000000001</v>
      </c>
      <c r="CG179" s="1749"/>
      <c r="CH179" s="704"/>
      <c r="CI179" s="704"/>
      <c r="CJ179" s="704">
        <f t="shared" si="251"/>
        <v>4.6869999999999994</v>
      </c>
      <c r="CK179" s="666">
        <v>44</v>
      </c>
      <c r="CL179" s="664">
        <v>12</v>
      </c>
      <c r="CM179" s="1125">
        <v>21</v>
      </c>
      <c r="CN179" s="703">
        <v>2</v>
      </c>
      <c r="CO179" s="703">
        <v>70</v>
      </c>
      <c r="CP179" s="703">
        <v>0</v>
      </c>
      <c r="CQ179" s="703"/>
      <c r="CR179" s="703"/>
      <c r="CS179" s="703"/>
      <c r="CT179" s="703"/>
      <c r="CU179" s="950">
        <f t="shared" si="267"/>
        <v>0</v>
      </c>
      <c r="CV179" s="702">
        <f t="shared" si="293"/>
        <v>1</v>
      </c>
      <c r="CW179" s="701">
        <f t="shared" si="268"/>
        <v>0</v>
      </c>
      <c r="CX179" s="700">
        <f t="shared" si="269"/>
        <v>0</v>
      </c>
      <c r="CY179" s="699"/>
      <c r="CZ179" s="698">
        <v>70</v>
      </c>
      <c r="DA179" s="698">
        <v>40</v>
      </c>
      <c r="DB179" s="698">
        <v>0</v>
      </c>
      <c r="DC179" s="697">
        <v>21</v>
      </c>
      <c r="DD179" s="1828"/>
      <c r="DE179" s="1828"/>
      <c r="DF179" s="1828"/>
      <c r="DG179" s="696">
        <f t="shared" si="294"/>
        <v>0.43</v>
      </c>
      <c r="DH179" s="695">
        <f t="shared" si="270"/>
        <v>21</v>
      </c>
      <c r="DI179" s="702">
        <f t="shared" si="295"/>
        <v>0.56999999999999995</v>
      </c>
      <c r="DJ179" s="694"/>
      <c r="DK179" s="694">
        <f t="shared" si="271"/>
        <v>5.1471000000000009</v>
      </c>
      <c r="DL179" s="694">
        <f t="shared" si="272"/>
        <v>11.969999999999999</v>
      </c>
      <c r="DM179" s="693"/>
      <c r="DN179" s="692">
        <v>70</v>
      </c>
      <c r="DO179" s="692">
        <v>39</v>
      </c>
      <c r="DP179" s="1448">
        <v>170</v>
      </c>
      <c r="DQ179" s="691"/>
      <c r="DR179" s="691"/>
      <c r="DS179" s="690">
        <f t="shared" si="273"/>
        <v>0</v>
      </c>
      <c r="DT179" s="690">
        <f t="shared" si="296"/>
        <v>0</v>
      </c>
      <c r="DU179" s="689">
        <f t="shared" si="297"/>
        <v>0</v>
      </c>
      <c r="DV179" s="688"/>
      <c r="DW179" s="688"/>
      <c r="DX179" s="687">
        <v>2</v>
      </c>
      <c r="DY179" s="686"/>
      <c r="DZ179" s="685">
        <v>2</v>
      </c>
      <c r="EA179" s="684">
        <v>0</v>
      </c>
      <c r="EB179" s="683">
        <f t="shared" si="274"/>
        <v>66.095333280000006</v>
      </c>
      <c r="EC179" s="683">
        <v>10</v>
      </c>
      <c r="ED179" s="683">
        <v>-146.30000000000001</v>
      </c>
      <c r="EE179" s="682">
        <f t="shared" si="275"/>
        <v>10</v>
      </c>
      <c r="EF179" s="681">
        <f t="shared" si="276"/>
        <v>11.360100000000003</v>
      </c>
      <c r="EG179" s="680">
        <f t="shared" si="300"/>
        <v>0.88027394125051694</v>
      </c>
      <c r="EH179" s="679">
        <f>SUM(EE$177:EE179)/SUM(EF$177:EF179)</f>
        <v>0.3268900044555107</v>
      </c>
      <c r="EI179" s="678"/>
      <c r="EJ179" s="166">
        <f t="shared" si="277"/>
        <v>18</v>
      </c>
      <c r="EK179" s="677">
        <f t="shared" si="278"/>
        <v>0</v>
      </c>
      <c r="EL179" s="676">
        <f t="shared" si="279"/>
        <v>16.656999999999996</v>
      </c>
      <c r="EM179" s="675">
        <f t="shared" si="280"/>
        <v>1.0806267635228435</v>
      </c>
      <c r="EN179" s="674">
        <f>SUM(EK$7:EK179)/SUM(EL$7:EL179)</f>
        <v>1.051716050530187</v>
      </c>
      <c r="EO179" s="673"/>
    </row>
    <row r="180" spans="1:146" ht="16.5" thickTop="1" thickBot="1" x14ac:dyDescent="0.3">
      <c r="A180" s="668">
        <v>45692</v>
      </c>
      <c r="C180" s="672"/>
      <c r="D180" s="744">
        <f t="shared" si="281"/>
        <v>39550</v>
      </c>
      <c r="E180" s="743">
        <f t="shared" si="282"/>
        <v>0</v>
      </c>
      <c r="F180" s="743"/>
      <c r="G180" s="742">
        <f t="shared" si="252"/>
        <v>0</v>
      </c>
      <c r="H180" s="741"/>
      <c r="I180" s="740">
        <v>0</v>
      </c>
      <c r="J180" s="740">
        <v>0</v>
      </c>
      <c r="K180" s="739">
        <f t="shared" si="253"/>
        <v>0</v>
      </c>
      <c r="L180" s="738" t="e">
        <f t="shared" si="283"/>
        <v>#REF!</v>
      </c>
      <c r="M180" s="738">
        <v>0</v>
      </c>
      <c r="N180" s="739">
        <v>0</v>
      </c>
      <c r="O180" s="739">
        <v>0</v>
      </c>
      <c r="P180" s="737">
        <v>0</v>
      </c>
      <c r="Q180" s="737">
        <v>0</v>
      </c>
      <c r="R180" s="736">
        <f t="shared" si="254"/>
        <v>0</v>
      </c>
      <c r="S180" s="1154">
        <f t="shared" si="284"/>
        <v>616</v>
      </c>
      <c r="T180" s="735">
        <v>0</v>
      </c>
      <c r="U180" s="736">
        <v>0</v>
      </c>
      <c r="V180" s="734"/>
      <c r="W180" s="739">
        <v>0</v>
      </c>
      <c r="X180" s="743">
        <v>0</v>
      </c>
      <c r="Y180" s="739" t="str">
        <f t="shared" si="255"/>
        <v xml:space="preserve"> </v>
      </c>
      <c r="Z180" s="733">
        <f t="shared" si="285"/>
        <v>133</v>
      </c>
      <c r="AA180" s="732">
        <v>0</v>
      </c>
      <c r="AB180" s="731">
        <v>0</v>
      </c>
      <c r="AC180" s="730">
        <v>0</v>
      </c>
      <c r="AD180" s="730">
        <v>0</v>
      </c>
      <c r="AE180" s="739" t="str">
        <f t="shared" si="256"/>
        <v xml:space="preserve"> </v>
      </c>
      <c r="AF180" s="733">
        <f t="shared" si="286"/>
        <v>63</v>
      </c>
      <c r="AG180" s="739">
        <v>35</v>
      </c>
      <c r="AH180" s="731">
        <v>0</v>
      </c>
      <c r="AI180" s="731">
        <v>0</v>
      </c>
      <c r="AJ180" s="731">
        <v>0</v>
      </c>
      <c r="AK180" s="729" t="str">
        <f t="shared" si="257"/>
        <v xml:space="preserve"> </v>
      </c>
      <c r="AL180" s="731">
        <f t="shared" si="287"/>
        <v>28</v>
      </c>
      <c r="AM180" s="731"/>
      <c r="AN180" s="731"/>
      <c r="AO180" s="731">
        <v>0</v>
      </c>
      <c r="AP180" s="731"/>
      <c r="AQ180" s="728">
        <v>6.166666666666667</v>
      </c>
      <c r="AR180" s="727">
        <v>326</v>
      </c>
      <c r="AS180" s="726">
        <v>5.833333333333333</v>
      </c>
      <c r="AT180" s="725">
        <v>299</v>
      </c>
      <c r="AU180" s="724">
        <f t="shared" si="258"/>
        <v>625</v>
      </c>
      <c r="AV180" s="723">
        <f t="shared" si="288"/>
        <v>22</v>
      </c>
      <c r="AW180" s="722"/>
      <c r="AX180" s="722"/>
      <c r="AY180" s="721">
        <v>0</v>
      </c>
      <c r="AZ180" s="720">
        <v>0</v>
      </c>
      <c r="BA180" s="662">
        <v>0</v>
      </c>
      <c r="BB180" s="662">
        <v>0</v>
      </c>
      <c r="BC180" s="719"/>
      <c r="BD180" s="718">
        <v>66328</v>
      </c>
      <c r="BE180" s="717">
        <f t="shared" si="289"/>
        <v>0</v>
      </c>
      <c r="BF180" s="717"/>
      <c r="BG180" s="716">
        <v>0.96</v>
      </c>
      <c r="BH180" s="715">
        <f t="shared" si="259"/>
        <v>0</v>
      </c>
      <c r="BI180" s="715">
        <f t="shared" si="260"/>
        <v>0</v>
      </c>
      <c r="BJ180" s="714"/>
      <c r="BK180" s="713">
        <v>40</v>
      </c>
      <c r="BL180" s="713">
        <v>5</v>
      </c>
      <c r="BM180" s="712"/>
      <c r="BN180" s="711">
        <v>15.9</v>
      </c>
      <c r="BO180" s="710">
        <f t="shared" si="290"/>
        <v>0.8</v>
      </c>
      <c r="BP180" s="709">
        <f t="shared" si="261"/>
        <v>3.1799999999999997</v>
      </c>
      <c r="BQ180" s="709">
        <f t="shared" si="262"/>
        <v>12.72</v>
      </c>
      <c r="BR180" s="708"/>
      <c r="BS180" s="712">
        <v>0</v>
      </c>
      <c r="BT180" s="712">
        <v>0</v>
      </c>
      <c r="BU180" s="666"/>
      <c r="BV180" s="707"/>
      <c r="BW180" s="726">
        <v>3.8</v>
      </c>
      <c r="BX180" s="726"/>
      <c r="BY180" s="726"/>
      <c r="BZ180" s="726">
        <f>(BW180+BW179)/2</f>
        <v>7.35</v>
      </c>
      <c r="CA180" s="665">
        <f t="shared" si="263"/>
        <v>0</v>
      </c>
      <c r="CB180" s="665">
        <f t="shared" si="264"/>
        <v>3.8</v>
      </c>
      <c r="CC180" s="706">
        <f t="shared" si="291"/>
        <v>0.43</v>
      </c>
      <c r="CD180" s="705">
        <f t="shared" si="265"/>
        <v>2.1659999999999999</v>
      </c>
      <c r="CE180" s="710">
        <f t="shared" si="292"/>
        <v>0.05</v>
      </c>
      <c r="CF180" s="704">
        <f t="shared" si="266"/>
        <v>2.1659999999999999</v>
      </c>
      <c r="CG180" s="1749"/>
      <c r="CH180" s="704"/>
      <c r="CI180" s="704"/>
      <c r="CJ180" s="704">
        <f t="shared" si="251"/>
        <v>1.6339999999999999</v>
      </c>
      <c r="CK180" s="666">
        <v>39</v>
      </c>
      <c r="CL180" s="664">
        <v>27</v>
      </c>
      <c r="CM180" s="1125">
        <v>0</v>
      </c>
      <c r="CN180" s="703">
        <v>2</v>
      </c>
      <c r="CO180" s="703">
        <v>62</v>
      </c>
      <c r="CP180" s="703">
        <v>0</v>
      </c>
      <c r="CQ180" s="703"/>
      <c r="CR180" s="703"/>
      <c r="CS180" s="703"/>
      <c r="CT180" s="703"/>
      <c r="CU180" s="950">
        <f t="shared" si="267"/>
        <v>0</v>
      </c>
      <c r="CV180" s="702">
        <f t="shared" si="293"/>
        <v>1</v>
      </c>
      <c r="CW180" s="701">
        <f t="shared" si="268"/>
        <v>0</v>
      </c>
      <c r="CX180" s="700">
        <f t="shared" si="269"/>
        <v>0</v>
      </c>
      <c r="CY180" s="699"/>
      <c r="CZ180" s="698">
        <v>57</v>
      </c>
      <c r="DA180" s="698">
        <v>48</v>
      </c>
      <c r="DB180" s="698">
        <v>0</v>
      </c>
      <c r="DC180" s="697">
        <v>0</v>
      </c>
      <c r="DD180" s="1828"/>
      <c r="DE180" s="1828"/>
      <c r="DF180" s="1828"/>
      <c r="DG180" s="696">
        <f t="shared" si="294"/>
        <v>0.43</v>
      </c>
      <c r="DH180" s="695">
        <f t="shared" si="270"/>
        <v>0</v>
      </c>
      <c r="DI180" s="702">
        <f t="shared" si="295"/>
        <v>0.56999999999999995</v>
      </c>
      <c r="DJ180" s="694"/>
      <c r="DK180" s="694">
        <f t="shared" si="271"/>
        <v>0</v>
      </c>
      <c r="DL180" s="694">
        <f t="shared" si="272"/>
        <v>0</v>
      </c>
      <c r="DM180" s="693"/>
      <c r="DN180" s="692">
        <v>51</v>
      </c>
      <c r="DO180" s="692">
        <v>44</v>
      </c>
      <c r="DP180" s="1448">
        <v>0</v>
      </c>
      <c r="DQ180" s="691"/>
      <c r="DR180" s="691"/>
      <c r="DS180" s="690">
        <f t="shared" si="273"/>
        <v>0</v>
      </c>
      <c r="DT180" s="690">
        <f t="shared" si="296"/>
        <v>0</v>
      </c>
      <c r="DU180" s="689">
        <f t="shared" si="297"/>
        <v>0</v>
      </c>
      <c r="DV180" s="688"/>
      <c r="DW180" s="688"/>
      <c r="DX180" s="687">
        <v>2</v>
      </c>
      <c r="DY180" s="686"/>
      <c r="DZ180" s="685">
        <v>2</v>
      </c>
      <c r="EA180" s="684">
        <v>0</v>
      </c>
      <c r="EB180" s="683">
        <f t="shared" si="274"/>
        <v>66.095333280000006</v>
      </c>
      <c r="EC180" s="683">
        <f t="shared" si="298"/>
        <v>0</v>
      </c>
      <c r="ED180" s="683">
        <f t="shared" si="299"/>
        <v>0</v>
      </c>
      <c r="EE180" s="682">
        <f t="shared" si="275"/>
        <v>0</v>
      </c>
      <c r="EF180" s="681">
        <f t="shared" si="276"/>
        <v>5.3460000000000001</v>
      </c>
      <c r="EG180" s="680">
        <f t="shared" si="300"/>
        <v>0</v>
      </c>
      <c r="EH180" s="679">
        <f>SUM(EE$177:EE180)/SUM(EF$177:EF180)</f>
        <v>0.27826218586634005</v>
      </c>
      <c r="EI180" s="678"/>
      <c r="EJ180" s="166">
        <f t="shared" si="277"/>
        <v>22</v>
      </c>
      <c r="EK180" s="677">
        <f t="shared" si="278"/>
        <v>0</v>
      </c>
      <c r="EL180" s="676">
        <f t="shared" si="279"/>
        <v>14.354000000000001</v>
      </c>
      <c r="EM180" s="675">
        <f t="shared" si="280"/>
        <v>1.5326738191444893</v>
      </c>
      <c r="EN180" s="674">
        <f>SUM(EK$7:EK180)/SUM(EL$7:EL180)</f>
        <v>1.0511495275702833</v>
      </c>
      <c r="EO180" s="673"/>
    </row>
    <row r="181" spans="1:146" ht="16.5" thickTop="1" thickBot="1" x14ac:dyDescent="0.3">
      <c r="A181" s="668">
        <v>45693</v>
      </c>
      <c r="C181" s="672"/>
      <c r="D181" s="744">
        <f t="shared" si="281"/>
        <v>39550</v>
      </c>
      <c r="E181" s="743">
        <f t="shared" si="282"/>
        <v>0</v>
      </c>
      <c r="F181" s="743"/>
      <c r="G181" s="742">
        <f t="shared" si="252"/>
        <v>0</v>
      </c>
      <c r="H181" s="741"/>
      <c r="I181" s="740">
        <v>0</v>
      </c>
      <c r="J181" s="740">
        <v>0</v>
      </c>
      <c r="K181" s="739">
        <f t="shared" si="253"/>
        <v>0</v>
      </c>
      <c r="L181" s="738" t="e">
        <f t="shared" si="283"/>
        <v>#REF!</v>
      </c>
      <c r="M181" s="738">
        <v>0</v>
      </c>
      <c r="N181" s="739">
        <v>0</v>
      </c>
      <c r="O181" s="739">
        <v>0</v>
      </c>
      <c r="P181" s="737">
        <v>0</v>
      </c>
      <c r="Q181" s="737">
        <v>0</v>
      </c>
      <c r="R181" s="736">
        <f t="shared" si="254"/>
        <v>0</v>
      </c>
      <c r="S181" s="1154">
        <f t="shared" si="284"/>
        <v>616</v>
      </c>
      <c r="T181" s="735">
        <v>0</v>
      </c>
      <c r="U181" s="736">
        <v>0</v>
      </c>
      <c r="V181" s="734"/>
      <c r="W181" s="739">
        <v>0</v>
      </c>
      <c r="X181" s="743">
        <v>0</v>
      </c>
      <c r="Y181" s="739" t="str">
        <f t="shared" si="255"/>
        <v xml:space="preserve"> </v>
      </c>
      <c r="Z181" s="733">
        <f t="shared" si="285"/>
        <v>133</v>
      </c>
      <c r="AA181" s="732">
        <v>0</v>
      </c>
      <c r="AB181" s="731">
        <v>0</v>
      </c>
      <c r="AC181" s="730">
        <v>0</v>
      </c>
      <c r="AD181" s="730">
        <v>0</v>
      </c>
      <c r="AE181" s="739" t="str">
        <f t="shared" si="256"/>
        <v xml:space="preserve"> </v>
      </c>
      <c r="AF181" s="733">
        <f t="shared" si="286"/>
        <v>63</v>
      </c>
      <c r="AG181" s="739">
        <v>36</v>
      </c>
      <c r="AH181" s="731">
        <v>0</v>
      </c>
      <c r="AI181" s="731">
        <v>0</v>
      </c>
      <c r="AJ181" s="731">
        <v>0</v>
      </c>
      <c r="AK181" s="729" t="str">
        <f t="shared" si="257"/>
        <v xml:space="preserve"> </v>
      </c>
      <c r="AL181" s="731">
        <f t="shared" si="287"/>
        <v>28</v>
      </c>
      <c r="AM181" s="731"/>
      <c r="AN181" s="731"/>
      <c r="AO181" s="731">
        <v>0</v>
      </c>
      <c r="AP181" s="731"/>
      <c r="AQ181" s="728">
        <v>6.416666666666667</v>
      </c>
      <c r="AR181" s="727">
        <v>341</v>
      </c>
      <c r="AS181" s="726">
        <v>6.166666666666667</v>
      </c>
      <c r="AT181" s="725">
        <v>345</v>
      </c>
      <c r="AU181" s="724">
        <f t="shared" si="258"/>
        <v>686</v>
      </c>
      <c r="AV181" s="723">
        <f t="shared" si="288"/>
        <v>61</v>
      </c>
      <c r="AW181" s="722"/>
      <c r="AX181" s="722"/>
      <c r="AY181" s="721">
        <v>0</v>
      </c>
      <c r="AZ181" s="720">
        <v>0</v>
      </c>
      <c r="BA181" s="662">
        <v>0</v>
      </c>
      <c r="BB181" s="662">
        <v>0</v>
      </c>
      <c r="BC181" s="719"/>
      <c r="BD181" s="718">
        <v>66328</v>
      </c>
      <c r="BE181" s="717">
        <f t="shared" si="289"/>
        <v>0</v>
      </c>
      <c r="BF181" s="717"/>
      <c r="BG181" s="716">
        <v>0.96</v>
      </c>
      <c r="BH181" s="715">
        <f t="shared" si="259"/>
        <v>0</v>
      </c>
      <c r="BI181" s="715">
        <f t="shared" si="260"/>
        <v>0</v>
      </c>
      <c r="BJ181" s="714"/>
      <c r="BK181" s="713">
        <v>20</v>
      </c>
      <c r="BL181" s="713">
        <v>10</v>
      </c>
      <c r="BM181" s="712"/>
      <c r="BN181" s="711">
        <v>0</v>
      </c>
      <c r="BO181" s="710">
        <f t="shared" si="290"/>
        <v>0.8</v>
      </c>
      <c r="BP181" s="709">
        <f t="shared" si="261"/>
        <v>0</v>
      </c>
      <c r="BQ181" s="709">
        <f t="shared" si="262"/>
        <v>0</v>
      </c>
      <c r="BR181" s="708"/>
      <c r="BS181" s="712">
        <v>0</v>
      </c>
      <c r="BT181" s="712">
        <v>0</v>
      </c>
      <c r="BU181" s="666"/>
      <c r="BV181" s="707"/>
      <c r="BW181" s="726">
        <v>0</v>
      </c>
      <c r="BX181" s="726"/>
      <c r="BY181" s="726"/>
      <c r="BZ181" s="726"/>
      <c r="CA181" s="665">
        <f t="shared" si="263"/>
        <v>0</v>
      </c>
      <c r="CB181" s="665">
        <f t="shared" si="264"/>
        <v>0</v>
      </c>
      <c r="CC181" s="706">
        <f t="shared" si="291"/>
        <v>0.43</v>
      </c>
      <c r="CD181" s="705">
        <f t="shared" si="265"/>
        <v>0</v>
      </c>
      <c r="CE181" s="710">
        <f t="shared" si="292"/>
        <v>0.05</v>
      </c>
      <c r="CF181" s="704">
        <f t="shared" si="266"/>
        <v>0</v>
      </c>
      <c r="CG181" s="1749"/>
      <c r="CH181" s="704"/>
      <c r="CI181" s="704"/>
      <c r="CJ181" s="704">
        <f t="shared" si="251"/>
        <v>0</v>
      </c>
      <c r="CK181" s="666">
        <v>35</v>
      </c>
      <c r="CL181" s="664">
        <v>0</v>
      </c>
      <c r="CM181" s="1125">
        <v>38.1</v>
      </c>
      <c r="CN181" s="703">
        <v>2</v>
      </c>
      <c r="CO181" s="703">
        <v>72</v>
      </c>
      <c r="CP181" s="703">
        <v>0</v>
      </c>
      <c r="CQ181" s="703"/>
      <c r="CR181" s="703"/>
      <c r="CS181" s="703"/>
      <c r="CT181" s="703"/>
      <c r="CU181" s="950">
        <f t="shared" si="267"/>
        <v>0</v>
      </c>
      <c r="CV181" s="702">
        <f t="shared" si="293"/>
        <v>1</v>
      </c>
      <c r="CW181" s="701">
        <f t="shared" si="268"/>
        <v>0</v>
      </c>
      <c r="CX181" s="700">
        <f t="shared" si="269"/>
        <v>0</v>
      </c>
      <c r="CY181" s="699"/>
      <c r="CZ181" s="698">
        <v>70</v>
      </c>
      <c r="DA181" s="698">
        <v>40</v>
      </c>
      <c r="DB181" s="698">
        <v>0</v>
      </c>
      <c r="DC181" s="697">
        <v>38.1</v>
      </c>
      <c r="DD181" s="1828"/>
      <c r="DE181" s="1828"/>
      <c r="DF181" s="1828"/>
      <c r="DG181" s="696">
        <f t="shared" si="294"/>
        <v>0.43</v>
      </c>
      <c r="DH181" s="695">
        <f t="shared" si="270"/>
        <v>38.1</v>
      </c>
      <c r="DI181" s="702">
        <f t="shared" si="295"/>
        <v>0.56999999999999995</v>
      </c>
      <c r="DJ181" s="694"/>
      <c r="DK181" s="694">
        <f t="shared" si="271"/>
        <v>9.3383100000000017</v>
      </c>
      <c r="DL181" s="694">
        <f t="shared" si="272"/>
        <v>21.716999999999999</v>
      </c>
      <c r="DM181" s="693"/>
      <c r="DN181" s="692">
        <v>70</v>
      </c>
      <c r="DO181" s="692">
        <v>40</v>
      </c>
      <c r="DP181" s="1448">
        <v>170</v>
      </c>
      <c r="DQ181" s="691"/>
      <c r="DR181" s="691"/>
      <c r="DS181" s="690">
        <f t="shared" si="273"/>
        <v>0</v>
      </c>
      <c r="DT181" s="690">
        <f t="shared" si="296"/>
        <v>0</v>
      </c>
      <c r="DU181" s="689">
        <f t="shared" si="297"/>
        <v>0</v>
      </c>
      <c r="DV181" s="688"/>
      <c r="DW181" s="688"/>
      <c r="DX181" s="687">
        <v>3</v>
      </c>
      <c r="DY181" s="686"/>
      <c r="DZ181" s="685">
        <v>2</v>
      </c>
      <c r="EA181" s="684">
        <v>0</v>
      </c>
      <c r="EB181" s="683">
        <f t="shared" si="274"/>
        <v>66.095333280000006</v>
      </c>
      <c r="EC181" s="683">
        <f t="shared" si="298"/>
        <v>0</v>
      </c>
      <c r="ED181" s="683">
        <f t="shared" si="299"/>
        <v>0</v>
      </c>
      <c r="EE181" s="682">
        <f t="shared" si="275"/>
        <v>0</v>
      </c>
      <c r="EF181" s="681">
        <f t="shared" si="276"/>
        <v>9.3383100000000017</v>
      </c>
      <c r="EG181" s="680">
        <f t="shared" si="300"/>
        <v>0</v>
      </c>
      <c r="EH181" s="679">
        <f>SUM(EE$177:EE181)/SUM(EF$177:EF181)</f>
        <v>0.22086932398967743</v>
      </c>
      <c r="EI181" s="678"/>
      <c r="EJ181" s="166">
        <f t="shared" si="277"/>
        <v>61</v>
      </c>
      <c r="EK181" s="677">
        <f t="shared" si="278"/>
        <v>0</v>
      </c>
      <c r="EL181" s="676">
        <f t="shared" si="279"/>
        <v>21.716999999999999</v>
      </c>
      <c r="EM181" s="675">
        <f t="shared" si="280"/>
        <v>2.8088594188884284</v>
      </c>
      <c r="EN181" s="674">
        <f>SUM(EK$7:EK181)/SUM(EL$7:EL181)</f>
        <v>1.0502935613890581</v>
      </c>
      <c r="EO181" s="673"/>
    </row>
    <row r="182" spans="1:146" ht="16.5" thickTop="1" thickBot="1" x14ac:dyDescent="0.3">
      <c r="A182" s="668">
        <v>45694</v>
      </c>
      <c r="C182" s="672"/>
      <c r="D182" s="744">
        <f t="shared" si="281"/>
        <v>39550</v>
      </c>
      <c r="E182" s="743">
        <f t="shared" si="282"/>
        <v>0</v>
      </c>
      <c r="F182" s="743"/>
      <c r="G182" s="742">
        <f t="shared" si="252"/>
        <v>0</v>
      </c>
      <c r="H182" s="741"/>
      <c r="I182" s="740">
        <v>0</v>
      </c>
      <c r="J182" s="740">
        <v>0</v>
      </c>
      <c r="K182" s="739">
        <f t="shared" si="253"/>
        <v>0</v>
      </c>
      <c r="L182" s="738" t="e">
        <f t="shared" si="283"/>
        <v>#REF!</v>
      </c>
      <c r="M182" s="738">
        <v>0</v>
      </c>
      <c r="N182" s="739">
        <v>0</v>
      </c>
      <c r="O182" s="739">
        <v>0</v>
      </c>
      <c r="P182" s="737">
        <v>0</v>
      </c>
      <c r="Q182" s="737">
        <v>0</v>
      </c>
      <c r="R182" s="736">
        <f t="shared" si="254"/>
        <v>0</v>
      </c>
      <c r="S182" s="1154">
        <f t="shared" si="284"/>
        <v>616</v>
      </c>
      <c r="T182" s="735">
        <v>0</v>
      </c>
      <c r="U182" s="736">
        <v>0</v>
      </c>
      <c r="V182" s="734"/>
      <c r="W182" s="739">
        <v>0</v>
      </c>
      <c r="X182" s="743">
        <v>0</v>
      </c>
      <c r="Y182" s="739" t="str">
        <f t="shared" si="255"/>
        <v xml:space="preserve"> </v>
      </c>
      <c r="Z182" s="733">
        <f t="shared" si="285"/>
        <v>133</v>
      </c>
      <c r="AA182" s="732">
        <v>0</v>
      </c>
      <c r="AB182" s="731">
        <v>0</v>
      </c>
      <c r="AC182" s="730">
        <v>0</v>
      </c>
      <c r="AD182" s="730">
        <v>0</v>
      </c>
      <c r="AE182" s="739" t="str">
        <f t="shared" si="256"/>
        <v xml:space="preserve"> </v>
      </c>
      <c r="AF182" s="733">
        <f t="shared" si="286"/>
        <v>63</v>
      </c>
      <c r="AG182" s="739">
        <v>37</v>
      </c>
      <c r="AH182" s="731">
        <v>0</v>
      </c>
      <c r="AI182" s="731">
        <v>0</v>
      </c>
      <c r="AJ182" s="731">
        <v>0</v>
      </c>
      <c r="AK182" s="729" t="str">
        <f t="shared" si="257"/>
        <v xml:space="preserve"> </v>
      </c>
      <c r="AL182" s="731">
        <f t="shared" si="287"/>
        <v>28</v>
      </c>
      <c r="AM182" s="731"/>
      <c r="AN182" s="731"/>
      <c r="AO182" s="731">
        <v>0</v>
      </c>
      <c r="AP182" s="731"/>
      <c r="AQ182" s="728">
        <v>6.708333333333333</v>
      </c>
      <c r="AR182" s="727">
        <v>355</v>
      </c>
      <c r="AS182" s="726">
        <v>6.333333333333333</v>
      </c>
      <c r="AT182" s="725">
        <v>327</v>
      </c>
      <c r="AU182" s="724">
        <f t="shared" si="258"/>
        <v>682</v>
      </c>
      <c r="AV182" s="723">
        <f t="shared" si="288"/>
        <v>-4</v>
      </c>
      <c r="AW182" s="722"/>
      <c r="AX182" s="722"/>
      <c r="AY182" s="721">
        <v>0</v>
      </c>
      <c r="AZ182" s="720">
        <v>0</v>
      </c>
      <c r="BA182" s="662">
        <v>0</v>
      </c>
      <c r="BB182" s="662">
        <v>0</v>
      </c>
      <c r="BC182" s="719"/>
      <c r="BD182" s="718">
        <v>66336</v>
      </c>
      <c r="BE182" s="717">
        <f t="shared" si="289"/>
        <v>8</v>
      </c>
      <c r="BF182" s="717"/>
      <c r="BG182" s="716">
        <v>0.96</v>
      </c>
      <c r="BH182" s="715">
        <f t="shared" si="259"/>
        <v>0.32000000000000028</v>
      </c>
      <c r="BI182" s="715">
        <f t="shared" si="260"/>
        <v>7.68</v>
      </c>
      <c r="BJ182" s="714"/>
      <c r="BK182" s="713">
        <v>65</v>
      </c>
      <c r="BL182" s="713">
        <v>28</v>
      </c>
      <c r="BM182" s="712"/>
      <c r="BN182" s="711">
        <v>0</v>
      </c>
      <c r="BO182" s="710">
        <f t="shared" si="290"/>
        <v>0.8</v>
      </c>
      <c r="BP182" s="709">
        <f t="shared" si="261"/>
        <v>0</v>
      </c>
      <c r="BQ182" s="709">
        <f t="shared" si="262"/>
        <v>0</v>
      </c>
      <c r="BR182" s="708"/>
      <c r="BS182" s="712">
        <v>0</v>
      </c>
      <c r="BT182" s="712">
        <v>0</v>
      </c>
      <c r="BU182" s="666"/>
      <c r="BV182" s="707"/>
      <c r="BW182" s="726">
        <v>14.7</v>
      </c>
      <c r="BX182" s="726"/>
      <c r="BY182" s="726"/>
      <c r="BZ182" s="726">
        <f>BW182/2</f>
        <v>7.35</v>
      </c>
      <c r="CA182" s="665">
        <f t="shared" si="263"/>
        <v>0</v>
      </c>
      <c r="CB182" s="665">
        <f t="shared" si="264"/>
        <v>14.7</v>
      </c>
      <c r="CC182" s="706">
        <f t="shared" si="291"/>
        <v>0.43</v>
      </c>
      <c r="CD182" s="705">
        <f t="shared" si="265"/>
        <v>8.3790000000000013</v>
      </c>
      <c r="CE182" s="710">
        <f t="shared" si="292"/>
        <v>0.05</v>
      </c>
      <c r="CF182" s="704">
        <f t="shared" si="266"/>
        <v>8.3790000000000013</v>
      </c>
      <c r="CG182" s="1749"/>
      <c r="CH182" s="704"/>
      <c r="CI182" s="704"/>
      <c r="CJ182" s="704">
        <f t="shared" si="251"/>
        <v>6.320999999999998</v>
      </c>
      <c r="CK182" s="666">
        <v>28</v>
      </c>
      <c r="CL182" s="664">
        <v>0</v>
      </c>
      <c r="CM182" s="1125">
        <v>19</v>
      </c>
      <c r="CN182" s="703">
        <v>2</v>
      </c>
      <c r="CO182" s="703">
        <v>88</v>
      </c>
      <c r="CP182" s="703">
        <v>0</v>
      </c>
      <c r="CQ182" s="703"/>
      <c r="CR182" s="703"/>
      <c r="CS182" s="703"/>
      <c r="CT182" s="703"/>
      <c r="CU182" s="950">
        <f t="shared" si="267"/>
        <v>0</v>
      </c>
      <c r="CV182" s="702">
        <f t="shared" si="293"/>
        <v>1</v>
      </c>
      <c r="CW182" s="701">
        <f t="shared" si="268"/>
        <v>0</v>
      </c>
      <c r="CX182" s="700">
        <f t="shared" si="269"/>
        <v>0</v>
      </c>
      <c r="CY182" s="699"/>
      <c r="CZ182" s="698">
        <v>75</v>
      </c>
      <c r="DA182" s="698">
        <v>45</v>
      </c>
      <c r="DB182" s="698">
        <v>0</v>
      </c>
      <c r="DC182" s="697">
        <v>19</v>
      </c>
      <c r="DD182" s="1828"/>
      <c r="DE182" s="1828"/>
      <c r="DF182" s="1828"/>
      <c r="DG182" s="696">
        <f t="shared" si="294"/>
        <v>0.43</v>
      </c>
      <c r="DH182" s="695">
        <f t="shared" si="270"/>
        <v>19</v>
      </c>
      <c r="DI182" s="702">
        <f t="shared" si="295"/>
        <v>0.56999999999999995</v>
      </c>
      <c r="DJ182" s="694"/>
      <c r="DK182" s="694">
        <f t="shared" si="271"/>
        <v>4.6569000000000011</v>
      </c>
      <c r="DL182" s="694">
        <f t="shared" si="272"/>
        <v>10.829999999999998</v>
      </c>
      <c r="DM182" s="693"/>
      <c r="DN182" s="692">
        <v>78</v>
      </c>
      <c r="DO182" s="692">
        <v>45</v>
      </c>
      <c r="DP182" s="1448">
        <v>170</v>
      </c>
      <c r="DQ182" s="691"/>
      <c r="DR182" s="691"/>
      <c r="DS182" s="690">
        <f t="shared" si="273"/>
        <v>0</v>
      </c>
      <c r="DT182" s="690">
        <f t="shared" si="296"/>
        <v>0</v>
      </c>
      <c r="DU182" s="689">
        <f t="shared" si="297"/>
        <v>0</v>
      </c>
      <c r="DV182" s="688"/>
      <c r="DW182" s="688"/>
      <c r="DX182" s="687">
        <v>3</v>
      </c>
      <c r="DY182" s="686"/>
      <c r="DZ182" s="685">
        <v>2</v>
      </c>
      <c r="EA182" s="684">
        <v>0</v>
      </c>
      <c r="EB182" s="683">
        <f t="shared" si="274"/>
        <v>66.095333280000006</v>
      </c>
      <c r="EC182" s="683">
        <f t="shared" si="298"/>
        <v>0</v>
      </c>
      <c r="ED182" s="683">
        <f t="shared" si="299"/>
        <v>0</v>
      </c>
      <c r="EE182" s="682">
        <f t="shared" si="275"/>
        <v>0</v>
      </c>
      <c r="EF182" s="681">
        <f t="shared" si="276"/>
        <v>13.355900000000002</v>
      </c>
      <c r="EG182" s="680">
        <f t="shared" si="300"/>
        <v>0</v>
      </c>
      <c r="EH182" s="679">
        <f>SUM(EE$177:EE182)/SUM(EF$177:EF182)</f>
        <v>0.17055666625846772</v>
      </c>
      <c r="EI182" s="678"/>
      <c r="EJ182" s="166">
        <f t="shared" si="277"/>
        <v>-4</v>
      </c>
      <c r="EK182" s="677">
        <f t="shared" si="278"/>
        <v>0</v>
      </c>
      <c r="EL182" s="676">
        <f t="shared" si="279"/>
        <v>24.830999999999996</v>
      </c>
      <c r="EM182" s="675">
        <f t="shared" si="280"/>
        <v>-0.16108896137892154</v>
      </c>
      <c r="EN182" s="674">
        <f>SUM(EK$7:EK182)/SUM(EL$7:EL182)</f>
        <v>1.0493165648748306</v>
      </c>
      <c r="EO182" s="673"/>
    </row>
    <row r="183" spans="1:146" s="954" customFormat="1" ht="16.5" thickTop="1" thickBot="1" x14ac:dyDescent="0.3">
      <c r="A183" s="953">
        <v>45695</v>
      </c>
      <c r="C183" s="955"/>
      <c r="D183" s="956">
        <f t="shared" si="281"/>
        <v>39550</v>
      </c>
      <c r="E183" s="957">
        <f t="shared" si="282"/>
        <v>0</v>
      </c>
      <c r="F183" s="957"/>
      <c r="G183" s="958">
        <f t="shared" si="252"/>
        <v>0</v>
      </c>
      <c r="H183" s="959"/>
      <c r="I183" s="960">
        <v>0</v>
      </c>
      <c r="J183" s="960">
        <v>0</v>
      </c>
      <c r="K183" s="961">
        <f t="shared" si="253"/>
        <v>0</v>
      </c>
      <c r="L183" s="962" t="e">
        <f t="shared" si="283"/>
        <v>#REF!</v>
      </c>
      <c r="M183" s="962">
        <v>0</v>
      </c>
      <c r="N183" s="961">
        <v>0</v>
      </c>
      <c r="O183" s="961">
        <v>0</v>
      </c>
      <c r="P183" s="963">
        <v>46</v>
      </c>
      <c r="Q183" s="963">
        <v>43</v>
      </c>
      <c r="R183" s="964">
        <f t="shared" si="254"/>
        <v>3</v>
      </c>
      <c r="S183" s="1157">
        <f t="shared" si="284"/>
        <v>617</v>
      </c>
      <c r="T183" s="965">
        <v>0</v>
      </c>
      <c r="U183" s="964">
        <v>0</v>
      </c>
      <c r="V183" s="966"/>
      <c r="W183" s="961">
        <v>0</v>
      </c>
      <c r="X183" s="957">
        <v>0</v>
      </c>
      <c r="Y183" s="961" t="str">
        <f t="shared" si="255"/>
        <v xml:space="preserve"> </v>
      </c>
      <c r="Z183" s="967">
        <f t="shared" si="285"/>
        <v>133</v>
      </c>
      <c r="AA183" s="968">
        <v>0</v>
      </c>
      <c r="AB183" s="969">
        <v>0</v>
      </c>
      <c r="AC183" s="970">
        <v>38</v>
      </c>
      <c r="AD183" s="970">
        <v>35</v>
      </c>
      <c r="AE183" s="961">
        <f t="shared" si="256"/>
        <v>3</v>
      </c>
      <c r="AF183" s="967">
        <f t="shared" si="286"/>
        <v>64</v>
      </c>
      <c r="AG183" s="961">
        <v>38</v>
      </c>
      <c r="AH183" s="969">
        <v>0</v>
      </c>
      <c r="AI183" s="969">
        <v>0</v>
      </c>
      <c r="AJ183" s="969">
        <v>0</v>
      </c>
      <c r="AK183" s="971" t="str">
        <f t="shared" si="257"/>
        <v xml:space="preserve"> </v>
      </c>
      <c r="AL183" s="969">
        <f t="shared" si="287"/>
        <v>28</v>
      </c>
      <c r="AM183" s="969"/>
      <c r="AN183" s="969"/>
      <c r="AO183" s="969">
        <v>0</v>
      </c>
      <c r="AP183" s="969"/>
      <c r="AQ183" s="972">
        <v>5.416666666666667</v>
      </c>
      <c r="AR183" s="973">
        <v>283</v>
      </c>
      <c r="AS183" s="974">
        <v>5.25</v>
      </c>
      <c r="AT183" s="975">
        <v>266</v>
      </c>
      <c r="AU183" s="976">
        <f t="shared" si="258"/>
        <v>549</v>
      </c>
      <c r="AV183" s="977">
        <f t="shared" si="288"/>
        <v>-133</v>
      </c>
      <c r="AW183" s="978"/>
      <c r="AX183" s="978"/>
      <c r="AY183" s="979">
        <v>1600</v>
      </c>
      <c r="AZ183" s="980">
        <v>0</v>
      </c>
      <c r="BA183" s="981">
        <v>253</v>
      </c>
      <c r="BB183" s="981">
        <v>237.72</v>
      </c>
      <c r="BC183" s="982"/>
      <c r="BD183" s="983">
        <v>66403</v>
      </c>
      <c r="BE183" s="984">
        <f t="shared" si="289"/>
        <v>67</v>
      </c>
      <c r="BF183" s="984"/>
      <c r="BG183" s="985">
        <v>0.96</v>
      </c>
      <c r="BH183" s="986">
        <f t="shared" si="259"/>
        <v>2.6800000000000068</v>
      </c>
      <c r="BI183" s="986">
        <f t="shared" si="260"/>
        <v>64.319999999999993</v>
      </c>
      <c r="BJ183" s="987"/>
      <c r="BK183" s="988">
        <v>90</v>
      </c>
      <c r="BL183" s="988">
        <v>21</v>
      </c>
      <c r="BM183" s="959"/>
      <c r="BN183" s="989">
        <v>0</v>
      </c>
      <c r="BO183" s="990">
        <f t="shared" si="290"/>
        <v>0.8</v>
      </c>
      <c r="BP183" s="991">
        <f t="shared" si="261"/>
        <v>0</v>
      </c>
      <c r="BQ183" s="991">
        <f t="shared" si="262"/>
        <v>0</v>
      </c>
      <c r="BR183" s="992"/>
      <c r="BS183" s="959">
        <v>0</v>
      </c>
      <c r="BT183" s="959">
        <v>25</v>
      </c>
      <c r="BU183" s="993"/>
      <c r="BV183" s="994"/>
      <c r="BW183" s="974">
        <v>16.8</v>
      </c>
      <c r="BX183" s="974"/>
      <c r="BY183" s="974"/>
      <c r="BZ183" s="974"/>
      <c r="CA183" s="995">
        <f t="shared" si="263"/>
        <v>0</v>
      </c>
      <c r="CB183" s="995">
        <f t="shared" si="264"/>
        <v>16.8</v>
      </c>
      <c r="CC183" s="996">
        <f t="shared" si="291"/>
        <v>0.43</v>
      </c>
      <c r="CD183" s="997">
        <f t="shared" si="265"/>
        <v>9.5760000000000023</v>
      </c>
      <c r="CE183" s="990">
        <f t="shared" si="292"/>
        <v>0.05</v>
      </c>
      <c r="CF183" s="998">
        <f t="shared" si="266"/>
        <v>9.5760000000000023</v>
      </c>
      <c r="CG183" s="1761"/>
      <c r="CH183" s="998"/>
      <c r="CI183" s="998"/>
      <c r="CJ183" s="998">
        <f t="shared" si="251"/>
        <v>7.2239999999999984</v>
      </c>
      <c r="CK183" s="993">
        <v>70</v>
      </c>
      <c r="CL183" s="999">
        <v>23</v>
      </c>
      <c r="CM183" s="1126">
        <v>0</v>
      </c>
      <c r="CN183" s="1000">
        <v>2</v>
      </c>
      <c r="CO183" s="703">
        <v>68</v>
      </c>
      <c r="CP183" s="1000">
        <v>0</v>
      </c>
      <c r="CQ183" s="1000"/>
      <c r="CR183" s="1000"/>
      <c r="CS183" s="1000"/>
      <c r="CT183" s="1000"/>
      <c r="CU183" s="1001">
        <f t="shared" si="267"/>
        <v>0</v>
      </c>
      <c r="CV183" s="1002">
        <f t="shared" si="293"/>
        <v>1</v>
      </c>
      <c r="CW183" s="1003">
        <f t="shared" si="268"/>
        <v>0</v>
      </c>
      <c r="CX183" s="1004">
        <f t="shared" si="269"/>
        <v>0</v>
      </c>
      <c r="CY183" s="1005"/>
      <c r="CZ183" s="698">
        <v>56</v>
      </c>
      <c r="DA183" s="1006">
        <v>46</v>
      </c>
      <c r="DB183" s="1006">
        <v>0</v>
      </c>
      <c r="DC183" s="1007">
        <v>0</v>
      </c>
      <c r="DD183" s="1832"/>
      <c r="DE183" s="1832"/>
      <c r="DF183" s="1832"/>
      <c r="DG183" s="1008">
        <f t="shared" si="294"/>
        <v>0.43</v>
      </c>
      <c r="DH183" s="1009">
        <f t="shared" si="270"/>
        <v>0</v>
      </c>
      <c r="DI183" s="1002">
        <f t="shared" si="295"/>
        <v>0.56999999999999995</v>
      </c>
      <c r="DJ183" s="1010"/>
      <c r="DK183" s="1010">
        <f t="shared" si="271"/>
        <v>0</v>
      </c>
      <c r="DL183" s="1010">
        <f t="shared" si="272"/>
        <v>0</v>
      </c>
      <c r="DM183" s="1011"/>
      <c r="DN183" s="1012">
        <v>60</v>
      </c>
      <c r="DO183" s="1012">
        <v>44</v>
      </c>
      <c r="DP183" s="1451">
        <v>0</v>
      </c>
      <c r="DQ183" s="1013"/>
      <c r="DR183" s="1013"/>
      <c r="DS183" s="1014">
        <f t="shared" si="273"/>
        <v>0</v>
      </c>
      <c r="DT183" s="1014">
        <f t="shared" si="296"/>
        <v>0</v>
      </c>
      <c r="DU183" s="1015">
        <f t="shared" si="297"/>
        <v>0</v>
      </c>
      <c r="DV183" s="1016"/>
      <c r="DW183" s="1016"/>
      <c r="DX183" s="1017">
        <v>3</v>
      </c>
      <c r="DY183" s="1018"/>
      <c r="DZ183" s="1019">
        <v>2</v>
      </c>
      <c r="EA183" s="1020">
        <v>0</v>
      </c>
      <c r="EB183" s="1021">
        <f t="shared" si="274"/>
        <v>66.095333280000006</v>
      </c>
      <c r="EC183" s="1021">
        <f t="shared" si="298"/>
        <v>0</v>
      </c>
      <c r="ED183" s="1021">
        <f t="shared" si="299"/>
        <v>0</v>
      </c>
      <c r="EE183" s="1022">
        <f t="shared" si="275"/>
        <v>0</v>
      </c>
      <c r="EF183" s="1023">
        <f t="shared" si="276"/>
        <v>12.256000000000009</v>
      </c>
      <c r="EG183" s="1024">
        <f t="shared" si="300"/>
        <v>0</v>
      </c>
      <c r="EH183" s="1025">
        <f>SUM(EE$177:EE183)/SUM(EF$177:EF183)</f>
        <v>0.14106851500277762</v>
      </c>
      <c r="EI183" s="1026"/>
      <c r="EJ183" s="1027">
        <f t="shared" si="277"/>
        <v>104.72</v>
      </c>
      <c r="EK183" s="1028">
        <f t="shared" si="278"/>
        <v>237.72</v>
      </c>
      <c r="EL183" s="1029">
        <f t="shared" si="279"/>
        <v>71.543999999999997</v>
      </c>
      <c r="EM183" s="1030">
        <f t="shared" si="280"/>
        <v>1.4637146371463714</v>
      </c>
      <c r="EN183" s="1031">
        <f>SUM(EK$7:EK183)/SUM(EL$7:EL183)</f>
        <v>1.0553933459801037</v>
      </c>
      <c r="EO183" s="1032"/>
      <c r="EP183" s="1033"/>
    </row>
    <row r="184" spans="1:146" s="1036" customFormat="1" ht="16.5" thickTop="1" thickBot="1" x14ac:dyDescent="0.3">
      <c r="A184" s="1035">
        <v>45696</v>
      </c>
      <c r="C184" s="1037"/>
      <c r="D184" s="1038">
        <f t="shared" si="281"/>
        <v>39550</v>
      </c>
      <c r="E184" s="1039">
        <f t="shared" si="282"/>
        <v>0</v>
      </c>
      <c r="F184" s="1039"/>
      <c r="G184" s="1040">
        <f t="shared" si="252"/>
        <v>0</v>
      </c>
      <c r="H184" s="1041"/>
      <c r="I184" s="1042">
        <v>0</v>
      </c>
      <c r="J184" s="1042">
        <v>0</v>
      </c>
      <c r="K184" s="1043">
        <f t="shared" si="253"/>
        <v>0</v>
      </c>
      <c r="L184" s="969" t="e">
        <f t="shared" si="283"/>
        <v>#REF!</v>
      </c>
      <c r="M184" s="969">
        <v>0</v>
      </c>
      <c r="N184" s="1043">
        <v>0</v>
      </c>
      <c r="O184" s="1043">
        <v>0</v>
      </c>
      <c r="P184" s="1042">
        <v>0</v>
      </c>
      <c r="Q184" s="1042">
        <v>0</v>
      </c>
      <c r="R184" s="1043">
        <f t="shared" si="254"/>
        <v>0</v>
      </c>
      <c r="S184" s="1158">
        <f t="shared" si="284"/>
        <v>617</v>
      </c>
      <c r="T184" s="1044">
        <v>0</v>
      </c>
      <c r="U184" s="1043">
        <v>0</v>
      </c>
      <c r="V184" s="1043"/>
      <c r="W184" s="1043">
        <v>0</v>
      </c>
      <c r="X184" s="1039">
        <v>0</v>
      </c>
      <c r="Y184" s="1043" t="str">
        <f t="shared" si="255"/>
        <v xml:space="preserve"> </v>
      </c>
      <c r="Z184" s="1045">
        <f t="shared" si="285"/>
        <v>133</v>
      </c>
      <c r="AA184" s="1046">
        <v>0</v>
      </c>
      <c r="AB184" s="969">
        <v>0</v>
      </c>
      <c r="AC184" s="1047">
        <v>0</v>
      </c>
      <c r="AD184" s="1047">
        <v>0</v>
      </c>
      <c r="AE184" s="1043" t="str">
        <f t="shared" si="256"/>
        <v xml:space="preserve"> </v>
      </c>
      <c r="AF184" s="1045">
        <f t="shared" si="286"/>
        <v>64</v>
      </c>
      <c r="AG184" s="1043">
        <v>39</v>
      </c>
      <c r="AH184" s="969">
        <v>0</v>
      </c>
      <c r="AI184" s="969">
        <v>0</v>
      </c>
      <c r="AJ184" s="969">
        <v>0</v>
      </c>
      <c r="AK184" s="971" t="str">
        <f t="shared" si="257"/>
        <v xml:space="preserve"> </v>
      </c>
      <c r="AL184" s="969">
        <f t="shared" si="287"/>
        <v>28</v>
      </c>
      <c r="AM184" s="969"/>
      <c r="AN184" s="969"/>
      <c r="AO184" s="969">
        <v>0</v>
      </c>
      <c r="AP184" s="969"/>
      <c r="AQ184" s="1048">
        <v>6</v>
      </c>
      <c r="AR184" s="1049">
        <v>317</v>
      </c>
      <c r="AS184" s="988">
        <v>6</v>
      </c>
      <c r="AT184" s="1049">
        <v>299</v>
      </c>
      <c r="AU184" s="1050">
        <f t="shared" si="258"/>
        <v>616</v>
      </c>
      <c r="AV184" s="1051">
        <f t="shared" si="288"/>
        <v>67</v>
      </c>
      <c r="AW184" s="1052"/>
      <c r="AX184" s="1052"/>
      <c r="AY184" s="1053">
        <v>0</v>
      </c>
      <c r="AZ184" s="1053">
        <v>0</v>
      </c>
      <c r="BA184" s="1054">
        <v>0</v>
      </c>
      <c r="BB184" s="1054">
        <v>37.75</v>
      </c>
      <c r="BC184" s="1055"/>
      <c r="BD184" s="983">
        <v>66471</v>
      </c>
      <c r="BE184" s="984">
        <v>67</v>
      </c>
      <c r="BF184" s="984"/>
      <c r="BG184" s="985">
        <v>0.96</v>
      </c>
      <c r="BH184" s="986">
        <f t="shared" si="259"/>
        <v>2.6800000000000068</v>
      </c>
      <c r="BI184" s="986">
        <f t="shared" si="260"/>
        <v>64.319999999999993</v>
      </c>
      <c r="BJ184" s="987"/>
      <c r="BK184" s="988">
        <v>90</v>
      </c>
      <c r="BL184" s="988">
        <v>20</v>
      </c>
      <c r="BM184" s="1041"/>
      <c r="BN184" s="1056">
        <v>0</v>
      </c>
      <c r="BO184" s="1057">
        <f t="shared" si="290"/>
        <v>0.8</v>
      </c>
      <c r="BP184" s="1058">
        <f t="shared" si="261"/>
        <v>0</v>
      </c>
      <c r="BQ184" s="1058">
        <f t="shared" si="262"/>
        <v>0</v>
      </c>
      <c r="BR184" s="1059"/>
      <c r="BS184" s="1041">
        <v>0</v>
      </c>
      <c r="BT184" s="1041">
        <v>0</v>
      </c>
      <c r="BU184" s="1060"/>
      <c r="BV184" s="1061"/>
      <c r="BW184" s="988">
        <v>12</v>
      </c>
      <c r="BX184" s="988"/>
      <c r="BY184" s="988"/>
      <c r="BZ184" s="988"/>
      <c r="CA184" s="988">
        <f t="shared" si="263"/>
        <v>0</v>
      </c>
      <c r="CB184" s="988">
        <f t="shared" si="264"/>
        <v>12</v>
      </c>
      <c r="CC184" s="996">
        <f t="shared" si="291"/>
        <v>0.43</v>
      </c>
      <c r="CD184" s="1062">
        <f t="shared" si="265"/>
        <v>6.8400000000000007</v>
      </c>
      <c r="CE184" s="1057">
        <f t="shared" si="292"/>
        <v>0.05</v>
      </c>
      <c r="CF184" s="1063">
        <f t="shared" si="266"/>
        <v>6.8400000000000007</v>
      </c>
      <c r="CG184" s="1762"/>
      <c r="CH184" s="1063"/>
      <c r="CI184" s="1063"/>
      <c r="CJ184" s="1063">
        <f t="shared" si="251"/>
        <v>5.1599999999999993</v>
      </c>
      <c r="CK184" s="1060">
        <v>41</v>
      </c>
      <c r="CL184" s="1064">
        <v>22</v>
      </c>
      <c r="CM184" s="1126">
        <v>37.6</v>
      </c>
      <c r="CN184" s="1065">
        <v>2</v>
      </c>
      <c r="CO184" s="703">
        <v>80</v>
      </c>
      <c r="CP184" s="1065">
        <v>0</v>
      </c>
      <c r="CQ184" s="1065"/>
      <c r="CR184" s="1065"/>
      <c r="CS184" s="1065"/>
      <c r="CT184" s="1065"/>
      <c r="CU184" s="1066">
        <f t="shared" si="267"/>
        <v>0</v>
      </c>
      <c r="CV184" s="985">
        <f t="shared" si="293"/>
        <v>1</v>
      </c>
      <c r="CW184" s="1058">
        <f t="shared" si="268"/>
        <v>0</v>
      </c>
      <c r="CX184" s="1067">
        <f t="shared" si="269"/>
        <v>0</v>
      </c>
      <c r="CY184" s="1068"/>
      <c r="CZ184" s="698">
        <v>56</v>
      </c>
      <c r="DA184" s="1069">
        <v>46</v>
      </c>
      <c r="DB184" s="1069">
        <v>0</v>
      </c>
      <c r="DC184" s="1070">
        <v>37.6</v>
      </c>
      <c r="DD184" s="1833"/>
      <c r="DE184" s="1833"/>
      <c r="DF184" s="1833"/>
      <c r="DG184" s="1071">
        <f t="shared" si="294"/>
        <v>0.43</v>
      </c>
      <c r="DH184" s="984">
        <f t="shared" si="270"/>
        <v>37.6</v>
      </c>
      <c r="DI184" s="985">
        <f t="shared" si="295"/>
        <v>0.56999999999999995</v>
      </c>
      <c r="DJ184" s="986"/>
      <c r="DK184" s="986">
        <f t="shared" si="271"/>
        <v>9.2157600000000031</v>
      </c>
      <c r="DL184" s="986">
        <f t="shared" si="272"/>
        <v>21.431999999999999</v>
      </c>
      <c r="DM184" s="1072"/>
      <c r="DN184" s="1069">
        <v>70</v>
      </c>
      <c r="DO184" s="1069">
        <v>44</v>
      </c>
      <c r="DP184" s="1452">
        <v>170</v>
      </c>
      <c r="DQ184" s="1073"/>
      <c r="DR184" s="1073"/>
      <c r="DS184" s="1074">
        <f t="shared" si="273"/>
        <v>0</v>
      </c>
      <c r="DT184" s="1074">
        <f t="shared" si="296"/>
        <v>0</v>
      </c>
      <c r="DU184" s="1075">
        <f t="shared" si="297"/>
        <v>0</v>
      </c>
      <c r="DV184" s="1076"/>
      <c r="DW184" s="1076"/>
      <c r="DX184" s="1077">
        <v>3</v>
      </c>
      <c r="DY184" s="1078"/>
      <c r="DZ184" s="1079">
        <v>2</v>
      </c>
      <c r="EA184" s="1080">
        <v>0</v>
      </c>
      <c r="EB184" s="1081">
        <f t="shared" si="274"/>
        <v>66.095333280000006</v>
      </c>
      <c r="EC184" s="1081">
        <f t="shared" si="298"/>
        <v>0</v>
      </c>
      <c r="ED184" s="1081">
        <f t="shared" si="299"/>
        <v>0</v>
      </c>
      <c r="EE184" s="1082">
        <f t="shared" si="275"/>
        <v>0</v>
      </c>
      <c r="EF184" s="1083">
        <f t="shared" si="276"/>
        <v>18.73576000000001</v>
      </c>
      <c r="EG184" s="1084">
        <f t="shared" si="300"/>
        <v>0</v>
      </c>
      <c r="EH184" s="1085">
        <f>SUM(EE$177:EE184)/SUM(EF$177:EF184)</f>
        <v>0.11157812756281008</v>
      </c>
      <c r="EI184" s="1086"/>
      <c r="EJ184" s="1087">
        <f t="shared" si="277"/>
        <v>307</v>
      </c>
      <c r="EK184" s="1088">
        <v>240</v>
      </c>
      <c r="EL184" s="1089">
        <f t="shared" si="279"/>
        <v>90.911999999999992</v>
      </c>
      <c r="EM184" s="1090">
        <f t="shared" si="280"/>
        <v>3.3768919394579378</v>
      </c>
      <c r="EN184" s="1085">
        <f>SUM(EK$7:EK184)/SUM(EL$7:EL184)</f>
        <v>1.0607571460097234</v>
      </c>
      <c r="EO184" s="1091"/>
      <c r="EP184" s="1092"/>
    </row>
    <row r="185" spans="1:146" s="154" customFormat="1" ht="16.5" thickTop="1" thickBot="1" x14ac:dyDescent="0.3">
      <c r="A185" s="810">
        <v>45697</v>
      </c>
      <c r="C185" s="811"/>
      <c r="D185" s="812">
        <f t="shared" si="281"/>
        <v>39550</v>
      </c>
      <c r="E185" s="813">
        <f t="shared" si="282"/>
        <v>0</v>
      </c>
      <c r="F185" s="813"/>
      <c r="G185" s="814">
        <f t="shared" si="252"/>
        <v>0</v>
      </c>
      <c r="H185" s="815"/>
      <c r="I185" s="816">
        <v>0</v>
      </c>
      <c r="J185" s="816">
        <v>0</v>
      </c>
      <c r="K185" s="817">
        <f t="shared" si="253"/>
        <v>0</v>
      </c>
      <c r="L185" s="731" t="e">
        <f t="shared" si="283"/>
        <v>#REF!</v>
      </c>
      <c r="M185" s="731">
        <v>0</v>
      </c>
      <c r="N185" s="817">
        <v>0</v>
      </c>
      <c r="O185" s="817">
        <v>0</v>
      </c>
      <c r="P185" s="816">
        <v>0</v>
      </c>
      <c r="Q185" s="816">
        <v>0</v>
      </c>
      <c r="R185" s="817">
        <f t="shared" si="254"/>
        <v>0</v>
      </c>
      <c r="S185" s="1155">
        <f t="shared" si="284"/>
        <v>617</v>
      </c>
      <c r="T185" s="818">
        <v>0</v>
      </c>
      <c r="U185" s="817">
        <v>0</v>
      </c>
      <c r="V185" s="817"/>
      <c r="W185" s="817">
        <v>0</v>
      </c>
      <c r="X185" s="813">
        <v>0</v>
      </c>
      <c r="Y185" s="817" t="str">
        <f t="shared" si="255"/>
        <v xml:space="preserve"> </v>
      </c>
      <c r="Z185" s="819">
        <f t="shared" si="285"/>
        <v>133</v>
      </c>
      <c r="AA185" s="820">
        <v>0</v>
      </c>
      <c r="AB185" s="731">
        <v>0</v>
      </c>
      <c r="AC185" s="821">
        <v>0</v>
      </c>
      <c r="AD185" s="821">
        <v>0</v>
      </c>
      <c r="AE185" s="817" t="str">
        <f t="shared" si="256"/>
        <v xml:space="preserve"> </v>
      </c>
      <c r="AF185" s="819">
        <f t="shared" si="286"/>
        <v>64</v>
      </c>
      <c r="AG185" s="817">
        <v>40</v>
      </c>
      <c r="AH185" s="731">
        <v>0</v>
      </c>
      <c r="AI185" s="731">
        <v>0</v>
      </c>
      <c r="AJ185" s="731">
        <v>0</v>
      </c>
      <c r="AK185" s="729" t="str">
        <f t="shared" si="257"/>
        <v xml:space="preserve"> </v>
      </c>
      <c r="AL185" s="731">
        <f t="shared" si="287"/>
        <v>28</v>
      </c>
      <c r="AM185" s="731"/>
      <c r="AN185" s="731"/>
      <c r="AO185" s="731">
        <v>0</v>
      </c>
      <c r="AP185" s="731"/>
      <c r="AQ185" s="822">
        <v>6.666666666666667</v>
      </c>
      <c r="AR185" s="823">
        <v>355</v>
      </c>
      <c r="AS185" s="713">
        <v>6.333333333333333</v>
      </c>
      <c r="AT185" s="823">
        <v>327</v>
      </c>
      <c r="AU185" s="824">
        <f t="shared" si="258"/>
        <v>682</v>
      </c>
      <c r="AV185" s="825">
        <f t="shared" si="288"/>
        <v>66</v>
      </c>
      <c r="AW185" s="826"/>
      <c r="AX185" s="826"/>
      <c r="AY185" s="827">
        <v>0</v>
      </c>
      <c r="AZ185" s="827">
        <v>0</v>
      </c>
      <c r="BA185" s="828">
        <v>0</v>
      </c>
      <c r="BB185" s="828">
        <v>0</v>
      </c>
      <c r="BC185" s="829"/>
      <c r="BD185" s="718">
        <v>66527</v>
      </c>
      <c r="BE185" s="717">
        <f t="shared" si="289"/>
        <v>56</v>
      </c>
      <c r="BF185" s="717"/>
      <c r="BG185" s="716">
        <v>0.96</v>
      </c>
      <c r="BH185" s="715">
        <f t="shared" si="259"/>
        <v>2.240000000000002</v>
      </c>
      <c r="BI185" s="715">
        <f t="shared" si="260"/>
        <v>53.76</v>
      </c>
      <c r="BJ185" s="714"/>
      <c r="BK185" s="713">
        <v>90</v>
      </c>
      <c r="BL185" s="713">
        <v>35</v>
      </c>
      <c r="BM185" s="830"/>
      <c r="BN185" s="831">
        <v>0</v>
      </c>
      <c r="BO185" s="832">
        <f t="shared" si="290"/>
        <v>0.8</v>
      </c>
      <c r="BP185" s="833">
        <f t="shared" si="261"/>
        <v>0</v>
      </c>
      <c r="BQ185" s="833">
        <f t="shared" si="262"/>
        <v>0</v>
      </c>
      <c r="BR185" s="834"/>
      <c r="BS185" s="830">
        <v>0</v>
      </c>
      <c r="BT185" s="830">
        <v>0</v>
      </c>
      <c r="BU185" s="835"/>
      <c r="BV185" s="938" t="s">
        <v>178</v>
      </c>
      <c r="BW185" s="713">
        <v>0</v>
      </c>
      <c r="BX185" s="713"/>
      <c r="BY185" s="713"/>
      <c r="BZ185" s="713"/>
      <c r="CA185" s="713">
        <f t="shared" si="263"/>
        <v>0</v>
      </c>
      <c r="CB185" s="713">
        <f t="shared" si="264"/>
        <v>0</v>
      </c>
      <c r="CC185" s="706">
        <f t="shared" si="291"/>
        <v>0.43</v>
      </c>
      <c r="CD185" s="837">
        <f t="shared" si="265"/>
        <v>0</v>
      </c>
      <c r="CE185" s="832">
        <f t="shared" si="292"/>
        <v>0.05</v>
      </c>
      <c r="CF185" s="838">
        <f t="shared" si="266"/>
        <v>0</v>
      </c>
      <c r="CG185" s="1759"/>
      <c r="CH185" s="838"/>
      <c r="CI185" s="838"/>
      <c r="CJ185" s="838">
        <f t="shared" si="251"/>
        <v>0</v>
      </c>
      <c r="CK185" s="835">
        <v>29</v>
      </c>
      <c r="CL185" s="839">
        <v>35</v>
      </c>
      <c r="CM185" s="1125">
        <v>17.5</v>
      </c>
      <c r="CN185" s="840">
        <v>2</v>
      </c>
      <c r="CO185" s="703">
        <v>85</v>
      </c>
      <c r="CP185" s="840">
        <v>0</v>
      </c>
      <c r="CQ185" s="840"/>
      <c r="CR185" s="840"/>
      <c r="CS185" s="840"/>
      <c r="CT185" s="840"/>
      <c r="CU185" s="951">
        <f t="shared" si="267"/>
        <v>0</v>
      </c>
      <c r="CV185" s="716">
        <f t="shared" si="293"/>
        <v>1</v>
      </c>
      <c r="CW185" s="833">
        <f t="shared" si="268"/>
        <v>0</v>
      </c>
      <c r="CX185" s="841">
        <f t="shared" si="269"/>
        <v>0</v>
      </c>
      <c r="CY185" s="842"/>
      <c r="CZ185" s="698">
        <v>58</v>
      </c>
      <c r="DA185" s="843">
        <v>49</v>
      </c>
      <c r="DB185" s="843">
        <v>0</v>
      </c>
      <c r="DC185" s="844">
        <v>17.5</v>
      </c>
      <c r="DD185" s="1829"/>
      <c r="DE185" s="1829"/>
      <c r="DF185" s="1829"/>
      <c r="DG185" s="845">
        <f t="shared" si="294"/>
        <v>0.43</v>
      </c>
      <c r="DH185" s="717">
        <f t="shared" si="270"/>
        <v>17.5</v>
      </c>
      <c r="DI185" s="716">
        <f t="shared" si="295"/>
        <v>0.56999999999999995</v>
      </c>
      <c r="DJ185" s="715"/>
      <c r="DK185" s="715">
        <f t="shared" si="271"/>
        <v>4.2892500000000009</v>
      </c>
      <c r="DL185" s="715">
        <f t="shared" si="272"/>
        <v>9.9749999999999996</v>
      </c>
      <c r="DM185" s="846"/>
      <c r="DN185" s="843">
        <v>80</v>
      </c>
      <c r="DO185" s="843">
        <v>46</v>
      </c>
      <c r="DP185" s="1449">
        <v>170</v>
      </c>
      <c r="DQ185" s="847"/>
      <c r="DR185" s="847"/>
      <c r="DS185" s="848">
        <f t="shared" si="273"/>
        <v>0</v>
      </c>
      <c r="DT185" s="848">
        <f t="shared" si="296"/>
        <v>0</v>
      </c>
      <c r="DU185" s="849">
        <f t="shared" si="297"/>
        <v>0</v>
      </c>
      <c r="DV185" s="850"/>
      <c r="DW185" s="850"/>
      <c r="DX185" s="851">
        <v>4</v>
      </c>
      <c r="DY185" s="852"/>
      <c r="DZ185" s="853">
        <v>2</v>
      </c>
      <c r="EA185" s="854">
        <v>0</v>
      </c>
      <c r="EB185" s="855">
        <f t="shared" si="274"/>
        <v>66.095333280000006</v>
      </c>
      <c r="EC185" s="855">
        <f t="shared" si="298"/>
        <v>0</v>
      </c>
      <c r="ED185" s="855">
        <f t="shared" si="299"/>
        <v>0</v>
      </c>
      <c r="EE185" s="856">
        <f t="shared" si="275"/>
        <v>0</v>
      </c>
      <c r="EF185" s="857">
        <f t="shared" si="276"/>
        <v>6.5292500000000029</v>
      </c>
      <c r="EG185" s="858">
        <f t="shared" si="300"/>
        <v>0</v>
      </c>
      <c r="EH185" s="859">
        <f>SUM(EE$177:EE185)/SUM(EF$177:EF185)</f>
        <v>0.10400140193889811</v>
      </c>
      <c r="EI185" s="860"/>
      <c r="EJ185" s="861">
        <f t="shared" si="277"/>
        <v>66</v>
      </c>
      <c r="EK185" s="862">
        <f t="shared" ref="EK185:EK204" si="301">E185+BB185</f>
        <v>0</v>
      </c>
      <c r="EL185" s="863">
        <f t="shared" si="279"/>
        <v>63.734999999999999</v>
      </c>
      <c r="EM185" s="864">
        <f t="shared" si="280"/>
        <v>1.0355377735937867</v>
      </c>
      <c r="EN185" s="859">
        <f>SUM(EK$7:EK185)/SUM(EL$7:EL185)</f>
        <v>1.0582457363408679</v>
      </c>
      <c r="EO185" s="934"/>
      <c r="EP185" s="511"/>
    </row>
    <row r="186" spans="1:146" ht="16.5" thickTop="1" thickBot="1" x14ac:dyDescent="0.3">
      <c r="A186" s="668">
        <v>45698</v>
      </c>
      <c r="C186" s="672"/>
      <c r="D186" s="744">
        <f t="shared" si="281"/>
        <v>39550</v>
      </c>
      <c r="E186" s="743">
        <f t="shared" si="282"/>
        <v>0</v>
      </c>
      <c r="F186" s="743"/>
      <c r="G186" s="742">
        <f t="shared" si="252"/>
        <v>0</v>
      </c>
      <c r="H186" s="741"/>
      <c r="I186" s="740">
        <v>0</v>
      </c>
      <c r="J186" s="740">
        <v>0</v>
      </c>
      <c r="K186" s="739">
        <f t="shared" si="253"/>
        <v>0</v>
      </c>
      <c r="L186" s="738" t="e">
        <f t="shared" si="283"/>
        <v>#REF!</v>
      </c>
      <c r="M186" s="738">
        <v>0</v>
      </c>
      <c r="N186" s="739">
        <v>0</v>
      </c>
      <c r="O186" s="739">
        <v>0</v>
      </c>
      <c r="P186" s="737">
        <v>46</v>
      </c>
      <c r="Q186" s="737">
        <v>43</v>
      </c>
      <c r="R186" s="736">
        <f t="shared" si="254"/>
        <v>3</v>
      </c>
      <c r="S186" s="1154">
        <f t="shared" si="284"/>
        <v>618</v>
      </c>
      <c r="T186" s="735">
        <v>0</v>
      </c>
      <c r="U186" s="736">
        <v>0</v>
      </c>
      <c r="V186" s="734"/>
      <c r="W186" s="739">
        <v>0</v>
      </c>
      <c r="X186" s="743">
        <v>0</v>
      </c>
      <c r="Y186" s="739" t="str">
        <f t="shared" si="255"/>
        <v xml:space="preserve"> </v>
      </c>
      <c r="Z186" s="733">
        <f t="shared" si="285"/>
        <v>133</v>
      </c>
      <c r="AA186" s="732">
        <v>0</v>
      </c>
      <c r="AB186" s="731">
        <v>0</v>
      </c>
      <c r="AC186" s="730">
        <v>40</v>
      </c>
      <c r="AD186" s="730">
        <v>38</v>
      </c>
      <c r="AE186" s="739">
        <f t="shared" si="256"/>
        <v>2</v>
      </c>
      <c r="AF186" s="733">
        <f t="shared" si="286"/>
        <v>65</v>
      </c>
      <c r="AG186" s="739">
        <v>41</v>
      </c>
      <c r="AH186" s="731">
        <v>0</v>
      </c>
      <c r="AI186" s="731">
        <v>0</v>
      </c>
      <c r="AJ186" s="731">
        <v>0</v>
      </c>
      <c r="AK186" s="729" t="str">
        <f t="shared" si="257"/>
        <v xml:space="preserve"> </v>
      </c>
      <c r="AL186" s="731">
        <f t="shared" si="287"/>
        <v>28</v>
      </c>
      <c r="AM186" s="731"/>
      <c r="AN186" s="731"/>
      <c r="AO186" s="731">
        <v>0</v>
      </c>
      <c r="AP186" s="731"/>
      <c r="AQ186" s="728">
        <v>7.333333333333333</v>
      </c>
      <c r="AR186" s="727">
        <v>393</v>
      </c>
      <c r="AS186" s="726">
        <v>6.916666666666667</v>
      </c>
      <c r="AT186" s="725">
        <v>359</v>
      </c>
      <c r="AU186" s="724">
        <f t="shared" si="258"/>
        <v>752</v>
      </c>
      <c r="AV186" s="723">
        <f t="shared" si="288"/>
        <v>70</v>
      </c>
      <c r="AW186" s="722"/>
      <c r="AX186" s="722"/>
      <c r="AY186" s="721">
        <v>1550</v>
      </c>
      <c r="AZ186" s="720">
        <v>0</v>
      </c>
      <c r="BA186" s="662">
        <v>250</v>
      </c>
      <c r="BB186" s="662">
        <v>0</v>
      </c>
      <c r="BC186" s="719"/>
      <c r="BD186" s="718">
        <v>66599</v>
      </c>
      <c r="BE186" s="717">
        <f t="shared" si="289"/>
        <v>72</v>
      </c>
      <c r="BF186" s="717"/>
      <c r="BG186" s="716">
        <v>0.96</v>
      </c>
      <c r="BH186" s="715">
        <f t="shared" si="259"/>
        <v>2.8799999999999955</v>
      </c>
      <c r="BI186" s="715">
        <f t="shared" si="260"/>
        <v>69.12</v>
      </c>
      <c r="BJ186" s="714"/>
      <c r="BK186" s="713">
        <v>90</v>
      </c>
      <c r="BL186" s="713">
        <v>40</v>
      </c>
      <c r="BM186" s="712"/>
      <c r="BN186" s="711">
        <v>0</v>
      </c>
      <c r="BO186" s="710">
        <f t="shared" si="290"/>
        <v>0.8</v>
      </c>
      <c r="BP186" s="709">
        <f t="shared" si="261"/>
        <v>0</v>
      </c>
      <c r="BQ186" s="709">
        <f t="shared" si="262"/>
        <v>0</v>
      </c>
      <c r="BR186" s="708"/>
      <c r="BS186" s="712">
        <v>0</v>
      </c>
      <c r="BT186" s="712">
        <v>0</v>
      </c>
      <c r="BU186" s="666"/>
      <c r="BV186" s="938" t="s">
        <v>178</v>
      </c>
      <c r="BW186" s="726">
        <v>1.2</v>
      </c>
      <c r="BX186" s="726"/>
      <c r="BY186" s="726"/>
      <c r="BZ186" s="726"/>
      <c r="CA186" s="665">
        <f t="shared" si="263"/>
        <v>0</v>
      </c>
      <c r="CB186" s="665">
        <f t="shared" si="264"/>
        <v>1.2</v>
      </c>
      <c r="CC186" s="706">
        <f t="shared" si="291"/>
        <v>0.43</v>
      </c>
      <c r="CD186" s="705">
        <f t="shared" si="265"/>
        <v>0.68400000000000005</v>
      </c>
      <c r="CE186" s="710">
        <f t="shared" si="292"/>
        <v>0.05</v>
      </c>
      <c r="CF186" s="704">
        <f t="shared" si="266"/>
        <v>0.68400000000000005</v>
      </c>
      <c r="CG186" s="1749"/>
      <c r="CH186" s="704"/>
      <c r="CI186" s="704"/>
      <c r="CJ186" s="704">
        <f t="shared" si="251"/>
        <v>0.5159999999999999</v>
      </c>
      <c r="CK186" s="666">
        <v>50</v>
      </c>
      <c r="CL186" s="664" t="s">
        <v>199</v>
      </c>
      <c r="CM186" s="1125">
        <v>0</v>
      </c>
      <c r="CN186" s="703">
        <v>2</v>
      </c>
      <c r="CO186" s="703">
        <v>86</v>
      </c>
      <c r="CP186" s="703">
        <v>0</v>
      </c>
      <c r="CQ186" s="703"/>
      <c r="CR186" s="703"/>
      <c r="CS186" s="703"/>
      <c r="CT186" s="703"/>
      <c r="CU186" s="950">
        <f t="shared" si="267"/>
        <v>0</v>
      </c>
      <c r="CV186" s="702">
        <f t="shared" si="293"/>
        <v>1</v>
      </c>
      <c r="CW186" s="701">
        <f t="shared" si="268"/>
        <v>0</v>
      </c>
      <c r="CX186" s="700">
        <f t="shared" si="269"/>
        <v>0</v>
      </c>
      <c r="CY186" s="699"/>
      <c r="CZ186" s="698">
        <v>60</v>
      </c>
      <c r="DA186" s="698">
        <v>50</v>
      </c>
      <c r="DB186" s="698">
        <v>0</v>
      </c>
      <c r="DC186" s="697">
        <v>0</v>
      </c>
      <c r="DD186" s="1828"/>
      <c r="DE186" s="1828"/>
      <c r="DF186" s="1828"/>
      <c r="DG186" s="696">
        <f t="shared" si="294"/>
        <v>0.43</v>
      </c>
      <c r="DH186" s="695">
        <f t="shared" si="270"/>
        <v>0</v>
      </c>
      <c r="DI186" s="702">
        <f t="shared" si="295"/>
        <v>0.56999999999999995</v>
      </c>
      <c r="DJ186" s="694"/>
      <c r="DK186" s="694">
        <f t="shared" si="271"/>
        <v>0</v>
      </c>
      <c r="DL186" s="694">
        <f t="shared" si="272"/>
        <v>0</v>
      </c>
      <c r="DM186" s="693"/>
      <c r="DN186" s="692">
        <v>63</v>
      </c>
      <c r="DO186" s="692">
        <v>50</v>
      </c>
      <c r="DP186" s="1448" t="s">
        <v>191</v>
      </c>
      <c r="DQ186" s="691"/>
      <c r="DR186" s="691"/>
      <c r="DS186" s="690">
        <f t="shared" si="273"/>
        <v>0</v>
      </c>
      <c r="DT186" s="690">
        <f t="shared" si="296"/>
        <v>0</v>
      </c>
      <c r="DU186" s="689">
        <f t="shared" si="297"/>
        <v>0</v>
      </c>
      <c r="DV186" s="688"/>
      <c r="DW186" s="688"/>
      <c r="DX186" s="687">
        <v>4</v>
      </c>
      <c r="DY186" s="686"/>
      <c r="DZ186" s="685">
        <v>2</v>
      </c>
      <c r="EA186" s="684">
        <v>0</v>
      </c>
      <c r="EB186" s="683">
        <f t="shared" si="274"/>
        <v>66.095333280000006</v>
      </c>
      <c r="EC186" s="683">
        <f t="shared" si="298"/>
        <v>0</v>
      </c>
      <c r="ED186" s="683">
        <f t="shared" si="299"/>
        <v>0</v>
      </c>
      <c r="EE186" s="682">
        <f t="shared" si="275"/>
        <v>0</v>
      </c>
      <c r="EF186" s="681">
        <f t="shared" si="276"/>
        <v>3.5639999999999956</v>
      </c>
      <c r="EG186" s="680">
        <f t="shared" si="300"/>
        <v>0</v>
      </c>
      <c r="EH186" s="679">
        <f>SUM(EE$177:EE186)/SUM(EF$177:EF186)</f>
        <v>0.10028425572284638</v>
      </c>
      <c r="EI186" s="678"/>
      <c r="EJ186" s="166">
        <f t="shared" si="277"/>
        <v>70</v>
      </c>
      <c r="EK186" s="677">
        <f t="shared" si="301"/>
        <v>0</v>
      </c>
      <c r="EL186" s="676">
        <f t="shared" si="279"/>
        <v>69.63600000000001</v>
      </c>
      <c r="EM186" s="675">
        <f t="shared" si="280"/>
        <v>1.0052271813429834</v>
      </c>
      <c r="EN186" s="674">
        <f>SUM(EK$7:EK186)/SUM(EL$7:EL186)</f>
        <v>1.0555153633373457</v>
      </c>
      <c r="EO186" s="673"/>
    </row>
    <row r="187" spans="1:146" ht="16.5" thickTop="1" thickBot="1" x14ac:dyDescent="0.3">
      <c r="A187" s="668">
        <v>45699</v>
      </c>
      <c r="C187" s="672"/>
      <c r="D187" s="744">
        <f t="shared" si="281"/>
        <v>39550</v>
      </c>
      <c r="E187" s="743">
        <f t="shared" si="282"/>
        <v>0</v>
      </c>
      <c r="F187" s="743"/>
      <c r="G187" s="742">
        <f t="shared" si="252"/>
        <v>0</v>
      </c>
      <c r="H187" s="741"/>
      <c r="I187" s="740">
        <v>0</v>
      </c>
      <c r="J187" s="740">
        <v>0</v>
      </c>
      <c r="K187" s="739">
        <f t="shared" si="253"/>
        <v>0</v>
      </c>
      <c r="L187" s="738" t="e">
        <f t="shared" si="283"/>
        <v>#REF!</v>
      </c>
      <c r="M187" s="738">
        <v>0</v>
      </c>
      <c r="N187" s="739">
        <v>0</v>
      </c>
      <c r="O187" s="739">
        <v>0</v>
      </c>
      <c r="P187" s="737">
        <v>46</v>
      </c>
      <c r="Q187" s="737">
        <v>43</v>
      </c>
      <c r="R187" s="736">
        <f t="shared" si="254"/>
        <v>3</v>
      </c>
      <c r="S187" s="1154">
        <f t="shared" si="284"/>
        <v>619</v>
      </c>
      <c r="T187" s="735">
        <v>0</v>
      </c>
      <c r="U187" s="736">
        <v>0</v>
      </c>
      <c r="V187" s="734"/>
      <c r="W187" s="739" t="s">
        <v>195</v>
      </c>
      <c r="X187" s="743" t="s">
        <v>196</v>
      </c>
      <c r="Y187" s="739" t="e">
        <f t="shared" si="255"/>
        <v>#VALUE!</v>
      </c>
      <c r="Z187" s="733">
        <f t="shared" si="285"/>
        <v>134</v>
      </c>
      <c r="AA187" s="732">
        <v>0</v>
      </c>
      <c r="AB187" s="731">
        <v>0</v>
      </c>
      <c r="AC187" s="730">
        <v>40</v>
      </c>
      <c r="AD187" s="730">
        <v>36</v>
      </c>
      <c r="AE187" s="739">
        <f t="shared" si="256"/>
        <v>4</v>
      </c>
      <c r="AF187" s="733">
        <f t="shared" si="286"/>
        <v>66</v>
      </c>
      <c r="AG187" s="739">
        <v>42</v>
      </c>
      <c r="AH187" s="731">
        <v>0</v>
      </c>
      <c r="AI187" s="731">
        <v>0</v>
      </c>
      <c r="AJ187" s="731">
        <v>0</v>
      </c>
      <c r="AK187" s="729" t="str">
        <f t="shared" si="257"/>
        <v xml:space="preserve"> </v>
      </c>
      <c r="AL187" s="731">
        <f t="shared" si="287"/>
        <v>28</v>
      </c>
      <c r="AM187" s="731"/>
      <c r="AN187" s="731"/>
      <c r="AO187" s="731">
        <v>0</v>
      </c>
      <c r="AP187" s="731"/>
      <c r="AQ187" s="728">
        <v>5.916666666666667</v>
      </c>
      <c r="AR187" s="727">
        <v>312</v>
      </c>
      <c r="AS187" s="726">
        <v>5.75</v>
      </c>
      <c r="AT187" s="725">
        <v>294</v>
      </c>
      <c r="AU187" s="724">
        <f t="shared" si="258"/>
        <v>606</v>
      </c>
      <c r="AV187" s="723">
        <f t="shared" si="288"/>
        <v>-146</v>
      </c>
      <c r="AW187" s="722"/>
      <c r="AX187" s="722"/>
      <c r="AY187" s="721">
        <v>1600</v>
      </c>
      <c r="AZ187" s="720">
        <v>0</v>
      </c>
      <c r="BA187" s="662">
        <v>252</v>
      </c>
      <c r="BB187" s="662">
        <v>254.54</v>
      </c>
      <c r="BC187" s="719"/>
      <c r="BD187" s="718">
        <v>66659</v>
      </c>
      <c r="BE187" s="717">
        <f t="shared" si="289"/>
        <v>60</v>
      </c>
      <c r="BF187" s="717"/>
      <c r="BG187" s="716">
        <v>0.96</v>
      </c>
      <c r="BH187" s="715">
        <f t="shared" si="259"/>
        <v>2.4000000000000057</v>
      </c>
      <c r="BI187" s="715">
        <f t="shared" si="260"/>
        <v>57.599999999999994</v>
      </c>
      <c r="BJ187" s="714"/>
      <c r="BK187" s="713">
        <v>90</v>
      </c>
      <c r="BL187" s="713">
        <v>40</v>
      </c>
      <c r="BM187" s="712"/>
      <c r="BN187" s="711">
        <v>0</v>
      </c>
      <c r="BO187" s="710">
        <f t="shared" si="290"/>
        <v>0.8</v>
      </c>
      <c r="BP187" s="709">
        <f t="shared" si="261"/>
        <v>0</v>
      </c>
      <c r="BQ187" s="709">
        <f t="shared" si="262"/>
        <v>0</v>
      </c>
      <c r="BR187" s="708"/>
      <c r="BS187" s="712">
        <v>0</v>
      </c>
      <c r="BT187" s="712">
        <v>46</v>
      </c>
      <c r="BU187" s="666"/>
      <c r="BV187" s="938" t="s">
        <v>178</v>
      </c>
      <c r="BW187" s="726">
        <v>0</v>
      </c>
      <c r="BX187" s="726"/>
      <c r="BY187" s="726"/>
      <c r="BZ187" s="726"/>
      <c r="CA187" s="665">
        <f t="shared" si="263"/>
        <v>0</v>
      </c>
      <c r="CB187" s="665">
        <f t="shared" si="264"/>
        <v>0</v>
      </c>
      <c r="CC187" s="706">
        <f t="shared" si="291"/>
        <v>0.43</v>
      </c>
      <c r="CD187" s="705">
        <f t="shared" si="265"/>
        <v>0</v>
      </c>
      <c r="CE187" s="710">
        <f t="shared" si="292"/>
        <v>0.05</v>
      </c>
      <c r="CF187" s="704">
        <f t="shared" si="266"/>
        <v>0</v>
      </c>
      <c r="CG187" s="1749"/>
      <c r="CH187" s="704"/>
      <c r="CI187" s="704"/>
      <c r="CJ187" s="704">
        <f t="shared" si="251"/>
        <v>0</v>
      </c>
      <c r="CK187" s="666">
        <v>46</v>
      </c>
      <c r="CL187" s="664" t="s">
        <v>198</v>
      </c>
      <c r="CM187" s="1125">
        <v>37.6</v>
      </c>
      <c r="CN187" s="703">
        <v>2</v>
      </c>
      <c r="CO187" s="703">
        <v>80</v>
      </c>
      <c r="CP187" s="703">
        <v>0</v>
      </c>
      <c r="CQ187" s="703"/>
      <c r="CR187" s="703"/>
      <c r="CS187" s="703"/>
      <c r="CT187" s="703"/>
      <c r="CU187" s="950">
        <f t="shared" si="267"/>
        <v>0</v>
      </c>
      <c r="CV187" s="702">
        <f t="shared" si="293"/>
        <v>1</v>
      </c>
      <c r="CW187" s="701">
        <f t="shared" si="268"/>
        <v>0</v>
      </c>
      <c r="CX187" s="700">
        <f t="shared" si="269"/>
        <v>0</v>
      </c>
      <c r="CY187" s="699"/>
      <c r="CZ187" s="698">
        <v>60</v>
      </c>
      <c r="DA187" s="698">
        <v>50</v>
      </c>
      <c r="DB187" s="698">
        <v>0</v>
      </c>
      <c r="DC187" s="697">
        <v>37.6</v>
      </c>
      <c r="DD187" s="1828"/>
      <c r="DE187" s="1828"/>
      <c r="DF187" s="1828"/>
      <c r="DG187" s="696">
        <f t="shared" si="294"/>
        <v>0.43</v>
      </c>
      <c r="DH187" s="695">
        <f t="shared" si="270"/>
        <v>37.6</v>
      </c>
      <c r="DI187" s="702">
        <f t="shared" si="295"/>
        <v>0.56999999999999995</v>
      </c>
      <c r="DJ187" s="694"/>
      <c r="DK187" s="694">
        <f t="shared" si="271"/>
        <v>9.2157600000000031</v>
      </c>
      <c r="DL187" s="694">
        <f t="shared" si="272"/>
        <v>21.431999999999999</v>
      </c>
      <c r="DM187" s="693"/>
      <c r="DN187" s="692">
        <v>60</v>
      </c>
      <c r="DO187" s="692">
        <v>50</v>
      </c>
      <c r="DP187" s="1448">
        <v>170</v>
      </c>
      <c r="DQ187" s="691"/>
      <c r="DR187" s="691"/>
      <c r="DS187" s="690">
        <f t="shared" si="273"/>
        <v>0</v>
      </c>
      <c r="DT187" s="690">
        <f t="shared" si="296"/>
        <v>0</v>
      </c>
      <c r="DU187" s="689">
        <f t="shared" si="297"/>
        <v>0</v>
      </c>
      <c r="DV187" s="688"/>
      <c r="DW187" s="688"/>
      <c r="DX187" s="687">
        <v>4</v>
      </c>
      <c r="DY187" s="686"/>
      <c r="DZ187" s="685">
        <v>2</v>
      </c>
      <c r="EA187" s="684">
        <v>0</v>
      </c>
      <c r="EB187" s="683">
        <f t="shared" si="274"/>
        <v>66.095333280000006</v>
      </c>
      <c r="EC187" s="683">
        <f t="shared" si="298"/>
        <v>0</v>
      </c>
      <c r="ED187" s="683">
        <f t="shared" si="299"/>
        <v>0</v>
      </c>
      <c r="EE187" s="682">
        <f t="shared" si="275"/>
        <v>0</v>
      </c>
      <c r="EF187" s="681">
        <f t="shared" si="276"/>
        <v>11.615760000000009</v>
      </c>
      <c r="EG187" s="680">
        <f t="shared" si="300"/>
        <v>0</v>
      </c>
      <c r="EH187" s="679">
        <f>SUM(EE$177:EE187)/SUM(EF$177:EF187)</f>
        <v>8.9821184883346061E-2</v>
      </c>
      <c r="EI187" s="678"/>
      <c r="EJ187" s="166">
        <f t="shared" si="277"/>
        <v>108.53999999999999</v>
      </c>
      <c r="EK187" s="677">
        <f t="shared" si="301"/>
        <v>254.54</v>
      </c>
      <c r="EL187" s="676">
        <f t="shared" si="279"/>
        <v>79.031999999999996</v>
      </c>
      <c r="EM187" s="675">
        <f t="shared" si="280"/>
        <v>1.3733677497722441</v>
      </c>
      <c r="EN187" s="674">
        <f>SUM(EK$7:EK187)/SUM(EL$7:EL187)</f>
        <v>1.0618370628455505</v>
      </c>
      <c r="EO187" s="673"/>
    </row>
    <row r="188" spans="1:146" ht="16.5" thickTop="1" thickBot="1" x14ac:dyDescent="0.3">
      <c r="A188" s="668">
        <v>45700</v>
      </c>
      <c r="C188" s="672"/>
      <c r="D188" s="744">
        <f t="shared" si="281"/>
        <v>39550</v>
      </c>
      <c r="E188" s="743">
        <f t="shared" si="282"/>
        <v>0</v>
      </c>
      <c r="F188" s="743"/>
      <c r="G188" s="742">
        <f t="shared" si="252"/>
        <v>0</v>
      </c>
      <c r="H188" s="741"/>
      <c r="I188" s="740">
        <v>0</v>
      </c>
      <c r="J188" s="740">
        <v>0</v>
      </c>
      <c r="K188" s="739">
        <f t="shared" si="253"/>
        <v>0</v>
      </c>
      <c r="L188" s="738" t="e">
        <f t="shared" si="283"/>
        <v>#REF!</v>
      </c>
      <c r="M188" s="738">
        <v>0</v>
      </c>
      <c r="N188" s="739">
        <v>0</v>
      </c>
      <c r="O188" s="739">
        <v>0</v>
      </c>
      <c r="P188" s="737">
        <v>46</v>
      </c>
      <c r="Q188" s="737">
        <v>42</v>
      </c>
      <c r="R188" s="736">
        <f t="shared" si="254"/>
        <v>4</v>
      </c>
      <c r="S188" s="1154">
        <f t="shared" si="284"/>
        <v>620</v>
      </c>
      <c r="T188" s="735">
        <v>0</v>
      </c>
      <c r="U188" s="736">
        <v>0</v>
      </c>
      <c r="V188" s="734"/>
      <c r="W188" s="739" t="s">
        <v>197</v>
      </c>
      <c r="X188" s="743" t="s">
        <v>196</v>
      </c>
      <c r="Y188" s="739" t="e">
        <f t="shared" si="255"/>
        <v>#VALUE!</v>
      </c>
      <c r="Z188" s="733">
        <f t="shared" si="285"/>
        <v>135</v>
      </c>
      <c r="AA188" s="732">
        <v>0</v>
      </c>
      <c r="AB188" s="731">
        <v>0</v>
      </c>
      <c r="AC188" s="730">
        <v>40</v>
      </c>
      <c r="AD188" s="730">
        <v>34</v>
      </c>
      <c r="AE188" s="739">
        <f t="shared" si="256"/>
        <v>6</v>
      </c>
      <c r="AF188" s="733">
        <f t="shared" si="286"/>
        <v>67</v>
      </c>
      <c r="AG188" s="739">
        <v>43</v>
      </c>
      <c r="AH188" s="731">
        <v>0</v>
      </c>
      <c r="AI188" s="731">
        <v>0</v>
      </c>
      <c r="AJ188" s="731">
        <v>0</v>
      </c>
      <c r="AK188" s="729" t="str">
        <f t="shared" si="257"/>
        <v xml:space="preserve"> </v>
      </c>
      <c r="AL188" s="731">
        <f t="shared" si="287"/>
        <v>28</v>
      </c>
      <c r="AM188" s="731"/>
      <c r="AN188" s="731"/>
      <c r="AO188" s="731">
        <v>0</v>
      </c>
      <c r="AP188" s="731"/>
      <c r="AQ188" s="728">
        <v>4.833333333333333</v>
      </c>
      <c r="AR188" s="727">
        <v>307</v>
      </c>
      <c r="AS188" s="726">
        <v>4.5</v>
      </c>
      <c r="AT188" s="725">
        <v>280</v>
      </c>
      <c r="AU188" s="724">
        <f t="shared" si="258"/>
        <v>587</v>
      </c>
      <c r="AV188" s="723">
        <f t="shared" si="288"/>
        <v>-19</v>
      </c>
      <c r="AW188" s="722"/>
      <c r="AX188" s="722"/>
      <c r="AY188" s="721">
        <v>1650</v>
      </c>
      <c r="AZ188" s="720">
        <v>0</v>
      </c>
      <c r="BA188" s="662">
        <v>250</v>
      </c>
      <c r="BB188" s="662">
        <v>199</v>
      </c>
      <c r="BC188" s="719"/>
      <c r="BD188" s="718">
        <v>66705</v>
      </c>
      <c r="BE188" s="717">
        <f t="shared" si="289"/>
        <v>46</v>
      </c>
      <c r="BF188" s="717"/>
      <c r="BG188" s="716">
        <v>0.96</v>
      </c>
      <c r="BH188" s="715">
        <f t="shared" si="259"/>
        <v>1.8400000000000034</v>
      </c>
      <c r="BI188" s="715">
        <f t="shared" si="260"/>
        <v>44.16</v>
      </c>
      <c r="BJ188" s="714"/>
      <c r="BK188" s="713">
        <v>85</v>
      </c>
      <c r="BL188" s="713">
        <v>0</v>
      </c>
      <c r="BM188" s="712"/>
      <c r="BN188" s="711">
        <v>0</v>
      </c>
      <c r="BO188" s="710">
        <f t="shared" si="290"/>
        <v>0.8</v>
      </c>
      <c r="BP188" s="709">
        <f t="shared" si="261"/>
        <v>0</v>
      </c>
      <c r="BQ188" s="709">
        <f t="shared" si="262"/>
        <v>0</v>
      </c>
      <c r="BR188" s="708"/>
      <c r="BS188" s="712">
        <v>0</v>
      </c>
      <c r="BT188" s="712">
        <v>0</v>
      </c>
      <c r="BU188" s="666"/>
      <c r="BV188" s="938" t="s">
        <v>178</v>
      </c>
      <c r="BW188" s="726">
        <v>5.4</v>
      </c>
      <c r="BX188" s="726"/>
      <c r="BY188" s="726"/>
      <c r="BZ188" s="726"/>
      <c r="CA188" s="665">
        <f t="shared" si="263"/>
        <v>0</v>
      </c>
      <c r="CB188" s="665">
        <f t="shared" si="264"/>
        <v>5.4</v>
      </c>
      <c r="CC188" s="706">
        <f t="shared" si="291"/>
        <v>0.43</v>
      </c>
      <c r="CD188" s="705">
        <f t="shared" si="265"/>
        <v>3.0780000000000007</v>
      </c>
      <c r="CE188" s="710">
        <f t="shared" si="292"/>
        <v>0.05</v>
      </c>
      <c r="CF188" s="704">
        <f t="shared" si="266"/>
        <v>3.0780000000000007</v>
      </c>
      <c r="CG188" s="1749"/>
      <c r="CH188" s="704"/>
      <c r="CI188" s="704"/>
      <c r="CJ188" s="704">
        <f t="shared" si="251"/>
        <v>2.3219999999999996</v>
      </c>
      <c r="CK188" s="666">
        <v>0</v>
      </c>
      <c r="CL188" s="664">
        <v>0</v>
      </c>
      <c r="CM188" s="1125">
        <v>15</v>
      </c>
      <c r="CN188" s="703">
        <v>2</v>
      </c>
      <c r="CO188" s="703">
        <v>88</v>
      </c>
      <c r="CP188" s="703">
        <v>8564.1</v>
      </c>
      <c r="CQ188" s="703"/>
      <c r="CR188" s="703"/>
      <c r="CS188" s="703"/>
      <c r="CT188" s="703"/>
      <c r="CU188" s="950">
        <f t="shared" si="267"/>
        <v>0</v>
      </c>
      <c r="CV188" s="702">
        <f t="shared" si="293"/>
        <v>1</v>
      </c>
      <c r="CW188" s="701">
        <f t="shared" si="268"/>
        <v>0</v>
      </c>
      <c r="CX188" s="700">
        <f t="shared" si="269"/>
        <v>0</v>
      </c>
      <c r="CY188" s="699"/>
      <c r="CZ188" s="698">
        <v>58</v>
      </c>
      <c r="DA188" s="698">
        <v>48</v>
      </c>
      <c r="DB188" s="698">
        <v>0</v>
      </c>
      <c r="DC188" s="697">
        <v>15</v>
      </c>
      <c r="DD188" s="1828"/>
      <c r="DE188" s="1828"/>
      <c r="DF188" s="1828"/>
      <c r="DG188" s="696">
        <f t="shared" si="294"/>
        <v>0.43</v>
      </c>
      <c r="DH188" s="695">
        <f t="shared" si="270"/>
        <v>15</v>
      </c>
      <c r="DI188" s="702">
        <f t="shared" si="295"/>
        <v>0.56999999999999995</v>
      </c>
      <c r="DJ188" s="694"/>
      <c r="DK188" s="694">
        <f t="shared" si="271"/>
        <v>3.6765000000000012</v>
      </c>
      <c r="DL188" s="694">
        <f t="shared" si="272"/>
        <v>8.5499999999999989</v>
      </c>
      <c r="DM188" s="693"/>
      <c r="DN188" s="692">
        <v>80</v>
      </c>
      <c r="DO188" s="692">
        <v>45</v>
      </c>
      <c r="DP188" s="1448">
        <v>0</v>
      </c>
      <c r="DQ188" s="691"/>
      <c r="DR188" s="691"/>
      <c r="DS188" s="690">
        <f t="shared" si="273"/>
        <v>0</v>
      </c>
      <c r="DT188" s="690">
        <f t="shared" si="296"/>
        <v>0</v>
      </c>
      <c r="DU188" s="689">
        <f t="shared" si="297"/>
        <v>0</v>
      </c>
      <c r="DV188" s="688"/>
      <c r="DW188" s="688"/>
      <c r="DX188" s="687">
        <v>4</v>
      </c>
      <c r="DY188" s="686"/>
      <c r="DZ188" s="685">
        <v>2</v>
      </c>
      <c r="EA188" s="684">
        <v>0</v>
      </c>
      <c r="EB188" s="683">
        <f t="shared" si="274"/>
        <v>66.095333280000006</v>
      </c>
      <c r="EC188" s="683">
        <f t="shared" si="298"/>
        <v>0</v>
      </c>
      <c r="ED188" s="683">
        <f t="shared" si="299"/>
        <v>0</v>
      </c>
      <c r="EE188" s="682">
        <f t="shared" si="275"/>
        <v>0</v>
      </c>
      <c r="EF188" s="681">
        <f t="shared" si="276"/>
        <v>8.5945000000000054</v>
      </c>
      <c r="EG188" s="680">
        <f t="shared" si="300"/>
        <v>0</v>
      </c>
      <c r="EH188" s="679">
        <f>SUM(EE$177:EE188)/SUM(EF$177:EF188)</f>
        <v>8.3384190741002756E-2</v>
      </c>
      <c r="EI188" s="678"/>
      <c r="EJ188" s="166">
        <f t="shared" si="277"/>
        <v>180</v>
      </c>
      <c r="EK188" s="677">
        <f t="shared" si="301"/>
        <v>199</v>
      </c>
      <c r="EL188" s="676">
        <f t="shared" si="279"/>
        <v>55.031999999999996</v>
      </c>
      <c r="EM188" s="675">
        <f t="shared" si="280"/>
        <v>3.270824247710423</v>
      </c>
      <c r="EN188" s="674">
        <f>SUM(EK$7:EK188)/SUM(EL$7:EL188)</f>
        <v>1.0670194145412122</v>
      </c>
      <c r="EO188" s="673"/>
    </row>
    <row r="189" spans="1:146" ht="16.5" thickTop="1" thickBot="1" x14ac:dyDescent="0.3">
      <c r="A189" s="668">
        <v>45701</v>
      </c>
      <c r="C189" s="672"/>
      <c r="D189" s="744">
        <f t="shared" si="281"/>
        <v>39550</v>
      </c>
      <c r="E189" s="743">
        <f t="shared" si="282"/>
        <v>0</v>
      </c>
      <c r="F189" s="743"/>
      <c r="G189" s="742">
        <f t="shared" si="252"/>
        <v>0</v>
      </c>
      <c r="H189" s="741"/>
      <c r="I189" s="740">
        <v>0</v>
      </c>
      <c r="J189" s="740">
        <v>0</v>
      </c>
      <c r="K189" s="739">
        <f t="shared" si="253"/>
        <v>0</v>
      </c>
      <c r="L189" s="738" t="e">
        <f t="shared" si="283"/>
        <v>#REF!</v>
      </c>
      <c r="M189" s="738">
        <v>0</v>
      </c>
      <c r="N189" s="739">
        <v>0</v>
      </c>
      <c r="O189" s="739">
        <v>0</v>
      </c>
      <c r="P189" s="737">
        <v>0</v>
      </c>
      <c r="Q189" s="737">
        <v>0</v>
      </c>
      <c r="R189" s="736">
        <f t="shared" si="254"/>
        <v>0</v>
      </c>
      <c r="S189" s="1154">
        <f t="shared" si="284"/>
        <v>620</v>
      </c>
      <c r="T189" s="735">
        <v>0</v>
      </c>
      <c r="U189" s="736">
        <v>0</v>
      </c>
      <c r="V189" s="734"/>
      <c r="W189" s="739">
        <v>0</v>
      </c>
      <c r="X189" s="743">
        <v>0</v>
      </c>
      <c r="Y189" s="739" t="str">
        <f t="shared" si="255"/>
        <v xml:space="preserve"> </v>
      </c>
      <c r="Z189" s="733">
        <f t="shared" si="285"/>
        <v>135</v>
      </c>
      <c r="AA189" s="732">
        <v>0</v>
      </c>
      <c r="AB189" s="731">
        <v>0</v>
      </c>
      <c r="AC189" s="730">
        <v>0</v>
      </c>
      <c r="AD189" s="730">
        <v>0</v>
      </c>
      <c r="AE189" s="739" t="str">
        <f t="shared" si="256"/>
        <v xml:space="preserve"> </v>
      </c>
      <c r="AF189" s="733">
        <f t="shared" si="286"/>
        <v>67</v>
      </c>
      <c r="AG189" s="739">
        <v>44</v>
      </c>
      <c r="AH189" s="731">
        <v>0</v>
      </c>
      <c r="AI189" s="731">
        <v>0</v>
      </c>
      <c r="AJ189" s="731">
        <v>0</v>
      </c>
      <c r="AK189" s="729" t="str">
        <f t="shared" si="257"/>
        <v xml:space="preserve"> </v>
      </c>
      <c r="AL189" s="731">
        <f t="shared" si="287"/>
        <v>28</v>
      </c>
      <c r="AM189" s="731"/>
      <c r="AN189" s="731"/>
      <c r="AO189" s="731">
        <v>0</v>
      </c>
      <c r="AP189" s="731"/>
      <c r="AQ189" s="728">
        <v>4.333333333333333</v>
      </c>
      <c r="AR189" s="727">
        <v>220</v>
      </c>
      <c r="AS189" s="726">
        <v>3.9166666666666665</v>
      </c>
      <c r="AT189" s="725">
        <v>192</v>
      </c>
      <c r="AU189" s="724">
        <f t="shared" si="258"/>
        <v>412</v>
      </c>
      <c r="AV189" s="723">
        <f t="shared" si="288"/>
        <v>-175</v>
      </c>
      <c r="AW189" s="722"/>
      <c r="AX189" s="722"/>
      <c r="AY189" s="721">
        <v>0</v>
      </c>
      <c r="AZ189" s="720">
        <v>0</v>
      </c>
      <c r="BA189" s="662">
        <v>0</v>
      </c>
      <c r="BB189" s="662">
        <v>79</v>
      </c>
      <c r="BC189" s="719"/>
      <c r="BD189" s="718">
        <v>66763</v>
      </c>
      <c r="BE189" s="717">
        <f t="shared" si="289"/>
        <v>58</v>
      </c>
      <c r="BF189" s="717"/>
      <c r="BG189" s="716">
        <v>0.96</v>
      </c>
      <c r="BH189" s="715">
        <f t="shared" si="259"/>
        <v>2.3200000000000003</v>
      </c>
      <c r="BI189" s="715">
        <f t="shared" si="260"/>
        <v>55.68</v>
      </c>
      <c r="BJ189" s="714"/>
      <c r="BK189" s="713">
        <v>85</v>
      </c>
      <c r="BL189" s="713">
        <v>30</v>
      </c>
      <c r="BM189" s="712"/>
      <c r="BN189" s="711">
        <v>0</v>
      </c>
      <c r="BO189" s="710">
        <f t="shared" si="290"/>
        <v>0.8</v>
      </c>
      <c r="BP189" s="709">
        <f t="shared" si="261"/>
        <v>0</v>
      </c>
      <c r="BQ189" s="709">
        <f t="shared" si="262"/>
        <v>0</v>
      </c>
      <c r="BR189" s="708"/>
      <c r="BS189" s="712">
        <v>30</v>
      </c>
      <c r="BT189" s="712">
        <v>35</v>
      </c>
      <c r="BU189" s="666"/>
      <c r="BV189" s="938" t="s">
        <v>178</v>
      </c>
      <c r="BW189" s="149">
        <v>6</v>
      </c>
      <c r="BX189" s="149"/>
      <c r="BY189" s="149"/>
      <c r="BZ189" s="726"/>
      <c r="CA189" s="665">
        <f t="shared" si="263"/>
        <v>0</v>
      </c>
      <c r="CB189" s="665">
        <f t="shared" si="264"/>
        <v>6</v>
      </c>
      <c r="CC189" s="706">
        <f t="shared" si="291"/>
        <v>0.43</v>
      </c>
      <c r="CD189" s="705">
        <f t="shared" si="265"/>
        <v>3.4200000000000004</v>
      </c>
      <c r="CE189" s="710">
        <f t="shared" si="292"/>
        <v>0.05</v>
      </c>
      <c r="CF189" s="704">
        <f t="shared" si="266"/>
        <v>3.4200000000000004</v>
      </c>
      <c r="CG189" s="1749"/>
      <c r="CH189" s="704"/>
      <c r="CI189" s="704"/>
      <c r="CJ189" s="704">
        <f t="shared" si="251"/>
        <v>2.5799999999999996</v>
      </c>
      <c r="CK189" s="666">
        <v>40</v>
      </c>
      <c r="CL189" s="664">
        <v>0</v>
      </c>
      <c r="CM189" s="1125">
        <v>0</v>
      </c>
      <c r="CN189" s="703">
        <v>2</v>
      </c>
      <c r="CO189" s="703">
        <v>70</v>
      </c>
      <c r="CP189" s="703">
        <v>8564.1</v>
      </c>
      <c r="CQ189" s="703">
        <f t="shared" ref="CQ189:CQ190" si="302">CP189-CP188</f>
        <v>0</v>
      </c>
      <c r="CR189" s="703"/>
      <c r="CS189" s="703"/>
      <c r="CT189" s="703"/>
      <c r="CU189" s="950">
        <f t="shared" si="267"/>
        <v>0</v>
      </c>
      <c r="CV189" s="702">
        <f t="shared" si="293"/>
        <v>1</v>
      </c>
      <c r="CW189" s="701">
        <f t="shared" si="268"/>
        <v>0</v>
      </c>
      <c r="CX189" s="700">
        <f t="shared" si="269"/>
        <v>0</v>
      </c>
      <c r="CY189" s="699"/>
      <c r="CZ189" s="698">
        <v>58</v>
      </c>
      <c r="DA189" s="698">
        <v>48</v>
      </c>
      <c r="DB189" s="698">
        <v>30</v>
      </c>
      <c r="DC189" s="697">
        <v>0</v>
      </c>
      <c r="DD189" s="1828"/>
      <c r="DE189" s="1828"/>
      <c r="DF189" s="1828"/>
      <c r="DG189" s="696">
        <f t="shared" si="294"/>
        <v>0.43</v>
      </c>
      <c r="DH189" s="695">
        <f t="shared" si="270"/>
        <v>0</v>
      </c>
      <c r="DI189" s="702">
        <f t="shared" si="295"/>
        <v>0.56999999999999995</v>
      </c>
      <c r="DJ189" s="694"/>
      <c r="DK189" s="694">
        <f t="shared" si="271"/>
        <v>0</v>
      </c>
      <c r="DL189" s="694">
        <f t="shared" si="272"/>
        <v>0</v>
      </c>
      <c r="DM189" s="693"/>
      <c r="DN189" s="692">
        <v>58</v>
      </c>
      <c r="DO189" s="692">
        <v>48</v>
      </c>
      <c r="DP189" s="1448" t="s">
        <v>191</v>
      </c>
      <c r="DQ189" s="691"/>
      <c r="DR189" s="691"/>
      <c r="DS189" s="690">
        <f t="shared" si="273"/>
        <v>0</v>
      </c>
      <c r="DT189" s="690">
        <f t="shared" si="296"/>
        <v>0</v>
      </c>
      <c r="DU189" s="689">
        <f t="shared" si="297"/>
        <v>0</v>
      </c>
      <c r="DV189" s="688"/>
      <c r="DW189" s="688"/>
      <c r="DX189" s="687">
        <v>3</v>
      </c>
      <c r="DY189" s="686"/>
      <c r="DZ189" s="685">
        <v>3</v>
      </c>
      <c r="EA189" s="684">
        <v>0</v>
      </c>
      <c r="EB189" s="683">
        <f t="shared" si="274"/>
        <v>99.142999920000008</v>
      </c>
      <c r="EC189" s="683">
        <f t="shared" si="298"/>
        <v>33.047666640000003</v>
      </c>
      <c r="ED189" s="683">
        <f t="shared" si="299"/>
        <v>0</v>
      </c>
      <c r="EE189" s="682">
        <f t="shared" si="275"/>
        <v>33.047666640000003</v>
      </c>
      <c r="EF189" s="681">
        <f t="shared" si="276"/>
        <v>5.74</v>
      </c>
      <c r="EG189" s="680">
        <f t="shared" si="300"/>
        <v>5.7574332125435541</v>
      </c>
      <c r="EH189" s="679">
        <f>SUM(EE$177:EE189)/SUM(EF$177:EF189)</f>
        <v>0.34255398573418067</v>
      </c>
      <c r="EI189" s="678"/>
      <c r="EJ189" s="166">
        <f t="shared" si="277"/>
        <v>-96</v>
      </c>
      <c r="EK189" s="677">
        <f t="shared" si="301"/>
        <v>79</v>
      </c>
      <c r="EL189" s="676">
        <f t="shared" si="279"/>
        <v>58.26</v>
      </c>
      <c r="EM189" s="675">
        <f t="shared" si="280"/>
        <v>-1.6477857878475799</v>
      </c>
      <c r="EN189" s="674">
        <f>SUM(EK$7:EK189)/SUM(EL$7:EL189)</f>
        <v>1.0676387737599671</v>
      </c>
      <c r="EO189" s="673"/>
    </row>
    <row r="190" spans="1:146" s="1095" customFormat="1" ht="16.5" thickTop="1" thickBot="1" x14ac:dyDescent="0.3">
      <c r="A190" s="1094">
        <v>45702</v>
      </c>
      <c r="C190" s="93"/>
      <c r="D190" s="94">
        <f t="shared" si="281"/>
        <v>39550</v>
      </c>
      <c r="E190" s="95">
        <f t="shared" si="282"/>
        <v>0</v>
      </c>
      <c r="F190" s="95"/>
      <c r="G190" s="96">
        <f t="shared" si="252"/>
        <v>0</v>
      </c>
      <c r="H190" s="118"/>
      <c r="I190" s="97">
        <v>0</v>
      </c>
      <c r="J190" s="97">
        <v>0</v>
      </c>
      <c r="K190" s="98">
        <f t="shared" si="253"/>
        <v>0</v>
      </c>
      <c r="L190" s="99" t="e">
        <f t="shared" si="283"/>
        <v>#REF!</v>
      </c>
      <c r="M190" s="99">
        <v>0</v>
      </c>
      <c r="N190" s="98">
        <v>0</v>
      </c>
      <c r="O190" s="98">
        <v>0</v>
      </c>
      <c r="P190" s="406">
        <v>0</v>
      </c>
      <c r="Q190" s="406">
        <v>0</v>
      </c>
      <c r="R190" s="407">
        <f t="shared" si="254"/>
        <v>0</v>
      </c>
      <c r="S190" s="1150">
        <f t="shared" si="284"/>
        <v>620</v>
      </c>
      <c r="T190" s="408">
        <v>0</v>
      </c>
      <c r="U190" s="407">
        <v>0</v>
      </c>
      <c r="V190" s="103"/>
      <c r="W190" s="98">
        <v>0</v>
      </c>
      <c r="X190" s="95">
        <v>0</v>
      </c>
      <c r="Y190" s="98" t="str">
        <f t="shared" si="255"/>
        <v xml:space="preserve"> </v>
      </c>
      <c r="Z190" s="101">
        <f t="shared" si="285"/>
        <v>135</v>
      </c>
      <c r="AA190" s="102">
        <v>0</v>
      </c>
      <c r="AB190" s="150">
        <v>0</v>
      </c>
      <c r="AC190" s="104">
        <v>0</v>
      </c>
      <c r="AD190" s="104">
        <v>0</v>
      </c>
      <c r="AE190" s="98" t="str">
        <f t="shared" si="256"/>
        <v xml:space="preserve"> </v>
      </c>
      <c r="AF190" s="101">
        <f t="shared" si="286"/>
        <v>67</v>
      </c>
      <c r="AG190" s="98">
        <v>45</v>
      </c>
      <c r="AH190" s="150">
        <v>0</v>
      </c>
      <c r="AI190" s="150">
        <v>0</v>
      </c>
      <c r="AJ190" s="150">
        <v>0</v>
      </c>
      <c r="AK190" s="581" t="str">
        <f t="shared" si="257"/>
        <v xml:space="preserve"> </v>
      </c>
      <c r="AL190" s="150">
        <f t="shared" si="287"/>
        <v>28</v>
      </c>
      <c r="AM190" s="150"/>
      <c r="AN190" s="150"/>
      <c r="AO190" s="150">
        <v>0</v>
      </c>
      <c r="AP190" s="150"/>
      <c r="AQ190" s="106">
        <v>5.458333333333333</v>
      </c>
      <c r="AR190" s="107">
        <v>283</v>
      </c>
      <c r="AS190" s="105">
        <v>5.166666666666667</v>
      </c>
      <c r="AT190" s="108">
        <v>261</v>
      </c>
      <c r="AU190" s="498">
        <f t="shared" si="258"/>
        <v>544</v>
      </c>
      <c r="AV190" s="1096">
        <f t="shared" si="288"/>
        <v>132</v>
      </c>
      <c r="AW190" s="109"/>
      <c r="AX190" s="109"/>
      <c r="AY190" s="110">
        <v>0</v>
      </c>
      <c r="AZ190" s="111">
        <v>0</v>
      </c>
      <c r="BA190" s="112">
        <v>0</v>
      </c>
      <c r="BB190" s="112">
        <v>0</v>
      </c>
      <c r="BC190" s="1097"/>
      <c r="BD190" s="936">
        <v>66834</v>
      </c>
      <c r="BE190" s="151">
        <f t="shared" si="289"/>
        <v>71</v>
      </c>
      <c r="BF190" s="151"/>
      <c r="BG190" s="152">
        <v>0.96</v>
      </c>
      <c r="BH190" s="1098">
        <f t="shared" si="259"/>
        <v>2.8400000000000034</v>
      </c>
      <c r="BI190" s="1098">
        <f t="shared" si="260"/>
        <v>68.16</v>
      </c>
      <c r="BJ190" s="1099"/>
      <c r="BK190" s="1100">
        <v>0</v>
      </c>
      <c r="BL190" s="1100">
        <v>0</v>
      </c>
      <c r="BM190" s="118"/>
      <c r="BN190" s="119">
        <v>0</v>
      </c>
      <c r="BO190" s="120">
        <f t="shared" si="290"/>
        <v>0.8</v>
      </c>
      <c r="BP190" s="121">
        <f t="shared" si="261"/>
        <v>0</v>
      </c>
      <c r="BQ190" s="121">
        <f t="shared" si="262"/>
        <v>0</v>
      </c>
      <c r="BR190" s="122"/>
      <c r="BS190" s="118">
        <v>0</v>
      </c>
      <c r="BT190" s="118">
        <v>0</v>
      </c>
      <c r="BU190" s="155"/>
      <c r="BV190" s="938"/>
      <c r="BW190" s="105">
        <v>0</v>
      </c>
      <c r="BX190" s="105"/>
      <c r="BY190" s="105"/>
      <c r="BZ190" s="105"/>
      <c r="CA190" s="124">
        <f t="shared" si="263"/>
        <v>0</v>
      </c>
      <c r="CB190" s="124">
        <f t="shared" si="264"/>
        <v>0</v>
      </c>
      <c r="CC190" s="1101">
        <f t="shared" si="291"/>
        <v>0.43</v>
      </c>
      <c r="CD190" s="1102">
        <f t="shared" si="265"/>
        <v>0</v>
      </c>
      <c r="CE190" s="120">
        <f t="shared" si="292"/>
        <v>0.05</v>
      </c>
      <c r="CF190" s="1103">
        <f t="shared" si="266"/>
        <v>0</v>
      </c>
      <c r="CG190" s="1763"/>
      <c r="CH190" s="1103"/>
      <c r="CI190" s="1103"/>
      <c r="CJ190" s="1103">
        <f t="shared" si="251"/>
        <v>0</v>
      </c>
      <c r="CK190" s="155">
        <v>0</v>
      </c>
      <c r="CL190" s="398">
        <v>35</v>
      </c>
      <c r="CM190" s="1127">
        <v>38</v>
      </c>
      <c r="CN190" s="25">
        <v>2</v>
      </c>
      <c r="CO190" s="703">
        <v>80</v>
      </c>
      <c r="CP190" s="25">
        <v>8570.1</v>
      </c>
      <c r="CQ190" s="25">
        <f t="shared" si="302"/>
        <v>6</v>
      </c>
      <c r="CR190" s="25"/>
      <c r="CS190" s="25"/>
      <c r="CT190" s="25"/>
      <c r="CU190" s="1104">
        <f t="shared" si="267"/>
        <v>0</v>
      </c>
      <c r="CV190" s="1105">
        <f t="shared" si="293"/>
        <v>1</v>
      </c>
      <c r="CW190" s="1106">
        <f t="shared" si="268"/>
        <v>0</v>
      </c>
      <c r="CX190" s="1107">
        <f t="shared" si="269"/>
        <v>0</v>
      </c>
      <c r="CY190" s="1108"/>
      <c r="CZ190" s="698">
        <v>0</v>
      </c>
      <c r="DA190" s="549">
        <v>25</v>
      </c>
      <c r="DB190" s="549">
        <v>0</v>
      </c>
      <c r="DC190" s="132">
        <f>CM190</f>
        <v>38</v>
      </c>
      <c r="DD190" s="1820"/>
      <c r="DE190" s="1820"/>
      <c r="DF190" s="1820"/>
      <c r="DG190" s="133">
        <f t="shared" si="294"/>
        <v>0.43</v>
      </c>
      <c r="DH190" s="1109">
        <f t="shared" si="270"/>
        <v>38</v>
      </c>
      <c r="DI190" s="1105">
        <f t="shared" si="295"/>
        <v>0.56999999999999995</v>
      </c>
      <c r="DJ190" s="1110"/>
      <c r="DK190" s="1110">
        <f t="shared" si="271"/>
        <v>9.3138000000000023</v>
      </c>
      <c r="DL190" s="1110">
        <f t="shared" si="272"/>
        <v>21.659999999999997</v>
      </c>
      <c r="DM190" s="1111"/>
      <c r="DN190" s="128">
        <v>60</v>
      </c>
      <c r="DO190" s="128">
        <v>25</v>
      </c>
      <c r="DP190" s="1453">
        <v>160</v>
      </c>
      <c r="DQ190" s="135"/>
      <c r="DR190" s="135"/>
      <c r="DS190" s="136">
        <f t="shared" si="273"/>
        <v>0</v>
      </c>
      <c r="DT190" s="136">
        <f t="shared" si="296"/>
        <v>0</v>
      </c>
      <c r="DU190" s="137">
        <f t="shared" si="297"/>
        <v>0</v>
      </c>
      <c r="DV190" s="563"/>
      <c r="DW190" s="563"/>
      <c r="DX190" s="138">
        <v>3</v>
      </c>
      <c r="DY190" s="139"/>
      <c r="DZ190" s="140">
        <v>3</v>
      </c>
      <c r="EA190" s="141">
        <v>0</v>
      </c>
      <c r="EB190" s="142">
        <f t="shared" si="274"/>
        <v>99.142999920000008</v>
      </c>
      <c r="EC190" s="142">
        <f t="shared" si="298"/>
        <v>0</v>
      </c>
      <c r="ED190" s="142">
        <f t="shared" si="299"/>
        <v>0</v>
      </c>
      <c r="EE190" s="1112">
        <f t="shared" si="275"/>
        <v>0</v>
      </c>
      <c r="EF190" s="1113">
        <f t="shared" si="276"/>
        <v>12.153800000000006</v>
      </c>
      <c r="EG190" s="143">
        <f t="shared" si="300"/>
        <v>0</v>
      </c>
      <c r="EH190" s="1114">
        <f>SUM(EE$177:EE190)/SUM(EF$177:EF190)</f>
        <v>0.31234564003163234</v>
      </c>
      <c r="EI190" s="145"/>
      <c r="EJ190" s="1115">
        <f t="shared" si="277"/>
        <v>132</v>
      </c>
      <c r="EK190" s="376">
        <f t="shared" si="301"/>
        <v>0</v>
      </c>
      <c r="EL190" s="146">
        <f t="shared" si="279"/>
        <v>89.82</v>
      </c>
      <c r="EM190" s="147">
        <f t="shared" si="280"/>
        <v>1.4696058784235138</v>
      </c>
      <c r="EN190" s="1116">
        <f>SUM(EK$7:EK190)/SUM(EL$7:EL190)</f>
        <v>1.0641225007901502</v>
      </c>
      <c r="EO190" s="148"/>
      <c r="EP190" s="1117"/>
    </row>
    <row r="191" spans="1:146" s="954" customFormat="1" ht="16.5" thickTop="1" thickBot="1" x14ac:dyDescent="0.3">
      <c r="A191" s="953">
        <v>45703</v>
      </c>
      <c r="C191" s="955"/>
      <c r="D191" s="956">
        <f t="shared" si="281"/>
        <v>39550</v>
      </c>
      <c r="E191" s="957">
        <f t="shared" si="282"/>
        <v>0</v>
      </c>
      <c r="F191" s="957"/>
      <c r="G191" s="958">
        <f t="shared" si="252"/>
        <v>0</v>
      </c>
      <c r="H191" s="959"/>
      <c r="I191" s="960">
        <v>0</v>
      </c>
      <c r="J191" s="960">
        <v>0</v>
      </c>
      <c r="K191" s="961">
        <f t="shared" si="253"/>
        <v>0</v>
      </c>
      <c r="L191" s="962" t="e">
        <f t="shared" si="283"/>
        <v>#REF!</v>
      </c>
      <c r="M191" s="962">
        <v>0</v>
      </c>
      <c r="N191" s="961">
        <v>0</v>
      </c>
      <c r="O191" s="961">
        <v>0</v>
      </c>
      <c r="P191" s="963">
        <v>0</v>
      </c>
      <c r="Q191" s="963">
        <v>0</v>
      </c>
      <c r="R191" s="964">
        <f t="shared" si="254"/>
        <v>0</v>
      </c>
      <c r="S191" s="1157">
        <f t="shared" si="284"/>
        <v>620</v>
      </c>
      <c r="T191" s="965">
        <v>0</v>
      </c>
      <c r="U191" s="964">
        <v>0</v>
      </c>
      <c r="V191" s="966"/>
      <c r="W191" s="961">
        <v>0</v>
      </c>
      <c r="X191" s="957">
        <v>0</v>
      </c>
      <c r="Y191" s="961" t="str">
        <f t="shared" si="255"/>
        <v xml:space="preserve"> </v>
      </c>
      <c r="Z191" s="967">
        <f t="shared" si="285"/>
        <v>135</v>
      </c>
      <c r="AA191" s="968">
        <v>0</v>
      </c>
      <c r="AB191" s="969">
        <v>0</v>
      </c>
      <c r="AC191" s="970">
        <v>0</v>
      </c>
      <c r="AD191" s="970">
        <v>0</v>
      </c>
      <c r="AE191" s="961" t="str">
        <f t="shared" si="256"/>
        <v xml:space="preserve"> </v>
      </c>
      <c r="AF191" s="967">
        <f t="shared" si="286"/>
        <v>67</v>
      </c>
      <c r="AG191" s="961">
        <v>46</v>
      </c>
      <c r="AH191" s="969">
        <v>0</v>
      </c>
      <c r="AI191" s="969">
        <v>0</v>
      </c>
      <c r="AJ191" s="969">
        <v>0</v>
      </c>
      <c r="AK191" s="971" t="str">
        <f t="shared" si="257"/>
        <v xml:space="preserve"> </v>
      </c>
      <c r="AL191" s="969">
        <f t="shared" si="287"/>
        <v>28</v>
      </c>
      <c r="AM191" s="969"/>
      <c r="AN191" s="969"/>
      <c r="AO191" s="969">
        <v>0</v>
      </c>
      <c r="AP191" s="969"/>
      <c r="AQ191" s="972">
        <v>6.083333333333333</v>
      </c>
      <c r="AR191" s="973">
        <v>321</v>
      </c>
      <c r="AS191" s="974">
        <v>5.583333333333333</v>
      </c>
      <c r="AT191" s="975">
        <v>285</v>
      </c>
      <c r="AU191" s="976">
        <f t="shared" si="258"/>
        <v>606</v>
      </c>
      <c r="AV191" s="977">
        <f t="shared" si="288"/>
        <v>62</v>
      </c>
      <c r="AW191" s="978"/>
      <c r="AX191" s="978"/>
      <c r="AY191" s="979">
        <v>0</v>
      </c>
      <c r="AZ191" s="980">
        <v>0</v>
      </c>
      <c r="BA191" s="981">
        <v>0</v>
      </c>
      <c r="BB191" s="981">
        <v>0</v>
      </c>
      <c r="BC191" s="982"/>
      <c r="BD191" s="983">
        <v>66889</v>
      </c>
      <c r="BE191" s="984">
        <f t="shared" si="289"/>
        <v>55</v>
      </c>
      <c r="BF191" s="984"/>
      <c r="BG191" s="985">
        <v>0.96</v>
      </c>
      <c r="BH191" s="986">
        <f t="shared" si="259"/>
        <v>2.2000000000000028</v>
      </c>
      <c r="BI191" s="986">
        <f t="shared" si="260"/>
        <v>52.8</v>
      </c>
      <c r="BJ191" s="987"/>
      <c r="BK191" s="988">
        <v>90</v>
      </c>
      <c r="BL191" s="988">
        <v>25</v>
      </c>
      <c r="BM191" s="959"/>
      <c r="BN191" s="989">
        <v>0</v>
      </c>
      <c r="BO191" s="990">
        <f t="shared" si="290"/>
        <v>0.8</v>
      </c>
      <c r="BP191" s="991">
        <f t="shared" si="261"/>
        <v>0</v>
      </c>
      <c r="BQ191" s="991">
        <f t="shared" si="262"/>
        <v>0</v>
      </c>
      <c r="BR191" s="992"/>
      <c r="BS191" s="959">
        <v>0</v>
      </c>
      <c r="BT191" s="959">
        <v>40</v>
      </c>
      <c r="BU191" s="993"/>
      <c r="BV191" s="994"/>
      <c r="BW191" s="974">
        <v>0</v>
      </c>
      <c r="BX191" s="974"/>
      <c r="BY191" s="974"/>
      <c r="BZ191" s="974"/>
      <c r="CA191" s="995">
        <f t="shared" si="263"/>
        <v>0</v>
      </c>
      <c r="CB191" s="995">
        <f t="shared" si="264"/>
        <v>0</v>
      </c>
      <c r="CC191" s="996">
        <f t="shared" si="291"/>
        <v>0.43</v>
      </c>
      <c r="CD191" s="997">
        <f t="shared" si="265"/>
        <v>0</v>
      </c>
      <c r="CE191" s="990">
        <f t="shared" si="292"/>
        <v>0.05</v>
      </c>
      <c r="CF191" s="998">
        <f t="shared" si="266"/>
        <v>0</v>
      </c>
      <c r="CG191" s="1761"/>
      <c r="CH191" s="998"/>
      <c r="CI191" s="998"/>
      <c r="CJ191" s="998">
        <f t="shared" si="251"/>
        <v>0</v>
      </c>
      <c r="CK191" s="993">
        <v>39</v>
      </c>
      <c r="CL191" s="999">
        <v>35</v>
      </c>
      <c r="CM191" s="1128">
        <v>39.200000000000003</v>
      </c>
      <c r="CN191" s="1034">
        <v>1</v>
      </c>
      <c r="CO191" s="703">
        <v>60</v>
      </c>
      <c r="CP191" s="1034">
        <v>8593.7000000000007</v>
      </c>
      <c r="CQ191" s="1034">
        <f>CP191-CP190</f>
        <v>23.600000000000364</v>
      </c>
      <c r="CR191" s="1131"/>
      <c r="CS191" s="1120">
        <f>CU191/CQ191</f>
        <v>1.6610169491525169</v>
      </c>
      <c r="CT191" s="1120"/>
      <c r="CU191" s="1001">
        <f t="shared" si="267"/>
        <v>39.200000000000003</v>
      </c>
      <c r="CV191" s="1002">
        <f t="shared" si="293"/>
        <v>1</v>
      </c>
      <c r="CW191" s="1003">
        <f t="shared" si="268"/>
        <v>0</v>
      </c>
      <c r="CX191" s="1004">
        <f t="shared" si="269"/>
        <v>39.200000000000003</v>
      </c>
      <c r="CY191" s="1005"/>
      <c r="CZ191" s="698">
        <v>20</v>
      </c>
      <c r="DA191" s="1006">
        <v>16</v>
      </c>
      <c r="DB191" s="1006">
        <v>30</v>
      </c>
      <c r="DC191" s="1007">
        <v>0</v>
      </c>
      <c r="DD191" s="1832"/>
      <c r="DE191" s="1832"/>
      <c r="DF191" s="1832"/>
      <c r="DG191" s="1008">
        <f t="shared" si="294"/>
        <v>0.43</v>
      </c>
      <c r="DH191" s="1009">
        <f t="shared" si="270"/>
        <v>0</v>
      </c>
      <c r="DI191" s="1002">
        <f t="shared" si="295"/>
        <v>0.56999999999999995</v>
      </c>
      <c r="DJ191" s="1010"/>
      <c r="DK191" s="1010">
        <f t="shared" si="271"/>
        <v>0</v>
      </c>
      <c r="DL191" s="1010">
        <f t="shared" si="272"/>
        <v>0</v>
      </c>
      <c r="DM191" s="1011"/>
      <c r="DN191" s="1012">
        <v>60</v>
      </c>
      <c r="DO191" s="1012">
        <v>14</v>
      </c>
      <c r="DP191" s="1451">
        <v>0</v>
      </c>
      <c r="DQ191" s="1013"/>
      <c r="DR191" s="1013"/>
      <c r="DS191" s="1014">
        <f t="shared" si="273"/>
        <v>0</v>
      </c>
      <c r="DT191" s="1014">
        <f t="shared" si="296"/>
        <v>0</v>
      </c>
      <c r="DU191" s="1015">
        <f t="shared" si="297"/>
        <v>0</v>
      </c>
      <c r="DV191" s="1016"/>
      <c r="DW191" s="1016"/>
      <c r="DX191" s="1017">
        <v>4</v>
      </c>
      <c r="DY191" s="1018"/>
      <c r="DZ191" s="1019">
        <v>3</v>
      </c>
      <c r="EA191" s="1020">
        <v>0</v>
      </c>
      <c r="EB191" s="1021">
        <f t="shared" si="274"/>
        <v>99.142999920000008</v>
      </c>
      <c r="EC191" s="1021">
        <f t="shared" si="298"/>
        <v>0</v>
      </c>
      <c r="ED191" s="1021">
        <f t="shared" si="299"/>
        <v>0</v>
      </c>
      <c r="EE191" s="1022">
        <f t="shared" si="275"/>
        <v>0</v>
      </c>
      <c r="EF191" s="1023">
        <f t="shared" si="276"/>
        <v>2.2000000000000028</v>
      </c>
      <c r="EG191" s="1024">
        <f t="shared" si="300"/>
        <v>0</v>
      </c>
      <c r="EH191" s="1025">
        <f>SUM(EE$177:EE191)/SUM(EF$177:EF191)</f>
        <v>0.30743807386641148</v>
      </c>
      <c r="EI191" s="1026"/>
      <c r="EJ191" s="1027">
        <f t="shared" si="277"/>
        <v>62</v>
      </c>
      <c r="EK191" s="1028">
        <f t="shared" si="301"/>
        <v>0</v>
      </c>
      <c r="EL191" s="1029">
        <f t="shared" si="279"/>
        <v>92</v>
      </c>
      <c r="EM191" s="1030">
        <f t="shared" si="280"/>
        <v>0.67391304347826086</v>
      </c>
      <c r="EN191" s="1031">
        <f>SUM(EK$7:EK191)/SUM(EL$7:EL191)</f>
        <v>1.0605448162315849</v>
      </c>
      <c r="EO191" s="1032"/>
      <c r="EP191" s="1033"/>
    </row>
    <row r="192" spans="1:146" s="954" customFormat="1" ht="16.5" thickTop="1" thickBot="1" x14ac:dyDescent="0.3">
      <c r="A192" s="953">
        <v>45704</v>
      </c>
      <c r="C192" s="955"/>
      <c r="D192" s="956">
        <f t="shared" si="281"/>
        <v>39550</v>
      </c>
      <c r="E192" s="957">
        <f t="shared" si="282"/>
        <v>0</v>
      </c>
      <c r="F192" s="957"/>
      <c r="G192" s="958">
        <f t="shared" si="252"/>
        <v>0</v>
      </c>
      <c r="H192" s="959"/>
      <c r="I192" s="960">
        <v>0</v>
      </c>
      <c r="J192" s="960">
        <v>0</v>
      </c>
      <c r="K192" s="961">
        <f t="shared" si="253"/>
        <v>0</v>
      </c>
      <c r="L192" s="962" t="e">
        <f t="shared" si="283"/>
        <v>#REF!</v>
      </c>
      <c r="M192" s="962">
        <v>0</v>
      </c>
      <c r="N192" s="961">
        <v>0</v>
      </c>
      <c r="O192" s="961">
        <v>0</v>
      </c>
      <c r="P192" s="963">
        <v>0</v>
      </c>
      <c r="Q192" s="963">
        <v>0</v>
      </c>
      <c r="R192" s="964">
        <f t="shared" si="254"/>
        <v>0</v>
      </c>
      <c r="S192" s="1157">
        <f t="shared" si="284"/>
        <v>620</v>
      </c>
      <c r="T192" s="965">
        <v>0</v>
      </c>
      <c r="U192" s="964">
        <v>0</v>
      </c>
      <c r="V192" s="966"/>
      <c r="W192" s="961">
        <v>0</v>
      </c>
      <c r="X192" s="957">
        <v>0</v>
      </c>
      <c r="Y192" s="961" t="str">
        <f t="shared" si="255"/>
        <v xml:space="preserve"> </v>
      </c>
      <c r="Z192" s="967">
        <f t="shared" si="285"/>
        <v>135</v>
      </c>
      <c r="AA192" s="968">
        <v>0</v>
      </c>
      <c r="AB192" s="969">
        <v>0</v>
      </c>
      <c r="AC192" s="970">
        <v>0</v>
      </c>
      <c r="AD192" s="970">
        <v>0</v>
      </c>
      <c r="AE192" s="961" t="str">
        <f t="shared" si="256"/>
        <v xml:space="preserve"> </v>
      </c>
      <c r="AF192" s="967">
        <f t="shared" si="286"/>
        <v>67</v>
      </c>
      <c r="AG192" s="961">
        <v>47</v>
      </c>
      <c r="AH192" s="969">
        <v>0</v>
      </c>
      <c r="AI192" s="969">
        <v>0</v>
      </c>
      <c r="AJ192" s="969">
        <v>0</v>
      </c>
      <c r="AK192" s="971" t="str">
        <f t="shared" si="257"/>
        <v xml:space="preserve"> </v>
      </c>
      <c r="AL192" s="969">
        <f t="shared" si="287"/>
        <v>28</v>
      </c>
      <c r="AM192" s="969"/>
      <c r="AN192" s="969"/>
      <c r="AO192" s="969">
        <v>0</v>
      </c>
      <c r="AP192" s="969"/>
      <c r="AQ192" s="972">
        <v>6.583333333333333</v>
      </c>
      <c r="AR192" s="973">
        <v>350</v>
      </c>
      <c r="AS192" s="974">
        <v>6.083333333333333</v>
      </c>
      <c r="AT192" s="975">
        <v>315</v>
      </c>
      <c r="AU192" s="976">
        <f t="shared" si="258"/>
        <v>665</v>
      </c>
      <c r="AV192" s="977">
        <f t="shared" si="288"/>
        <v>59</v>
      </c>
      <c r="AW192" s="978"/>
      <c r="AX192" s="978"/>
      <c r="AY192" s="979">
        <v>0</v>
      </c>
      <c r="AZ192" s="980">
        <v>0</v>
      </c>
      <c r="BA192" s="981">
        <v>0</v>
      </c>
      <c r="BB192" s="981">
        <v>0</v>
      </c>
      <c r="BC192" s="982"/>
      <c r="BD192" s="983">
        <v>66945</v>
      </c>
      <c r="BE192" s="984">
        <f t="shared" si="289"/>
        <v>56</v>
      </c>
      <c r="BF192" s="984"/>
      <c r="BG192" s="985">
        <v>0.96</v>
      </c>
      <c r="BH192" s="986">
        <f t="shared" si="259"/>
        <v>2.240000000000002</v>
      </c>
      <c r="BI192" s="986">
        <f t="shared" si="260"/>
        <v>53.76</v>
      </c>
      <c r="BJ192" s="987"/>
      <c r="BK192" s="988">
        <v>90</v>
      </c>
      <c r="BL192" s="988">
        <v>27</v>
      </c>
      <c r="BM192" s="959"/>
      <c r="BN192" s="989">
        <v>0</v>
      </c>
      <c r="BO192" s="990">
        <f t="shared" si="290"/>
        <v>0.8</v>
      </c>
      <c r="BP192" s="991">
        <f t="shared" si="261"/>
        <v>0</v>
      </c>
      <c r="BQ192" s="991">
        <f t="shared" si="262"/>
        <v>0</v>
      </c>
      <c r="BR192" s="992"/>
      <c r="BS192" s="959">
        <v>0</v>
      </c>
      <c r="BT192" s="959">
        <v>0</v>
      </c>
      <c r="BU192" s="993"/>
      <c r="BV192" s="994"/>
      <c r="BW192" s="974">
        <v>0</v>
      </c>
      <c r="BX192" s="974"/>
      <c r="BY192" s="974"/>
      <c r="BZ192" s="974"/>
      <c r="CA192" s="995">
        <f t="shared" si="263"/>
        <v>0</v>
      </c>
      <c r="CB192" s="995">
        <f t="shared" si="264"/>
        <v>0</v>
      </c>
      <c r="CC192" s="996">
        <f t="shared" si="291"/>
        <v>0.43</v>
      </c>
      <c r="CD192" s="997">
        <f t="shared" si="265"/>
        <v>0</v>
      </c>
      <c r="CE192" s="990">
        <f t="shared" si="292"/>
        <v>0.05</v>
      </c>
      <c r="CF192" s="998">
        <f t="shared" si="266"/>
        <v>0</v>
      </c>
      <c r="CG192" s="1761"/>
      <c r="CH192" s="998"/>
      <c r="CI192" s="998"/>
      <c r="CJ192" s="998">
        <f t="shared" si="251"/>
        <v>0</v>
      </c>
      <c r="CK192" s="993">
        <v>39</v>
      </c>
      <c r="CL192" s="999">
        <v>30</v>
      </c>
      <c r="CM192" s="1129">
        <v>0.1</v>
      </c>
      <c r="CN192" s="1093">
        <v>1</v>
      </c>
      <c r="CO192" s="703">
        <v>59</v>
      </c>
      <c r="CP192" s="1093">
        <v>8608.4</v>
      </c>
      <c r="CQ192" s="1093">
        <f>CP192-CP191</f>
        <v>14.699999999998909</v>
      </c>
      <c r="CR192" s="1131"/>
      <c r="CS192" s="1120">
        <f>CU192/CQ192</f>
        <v>6.8027210884358796E-3</v>
      </c>
      <c r="CT192" s="1120"/>
      <c r="CU192" s="1001">
        <f t="shared" si="267"/>
        <v>0.1</v>
      </c>
      <c r="CV192" s="1002">
        <f t="shared" si="293"/>
        <v>1</v>
      </c>
      <c r="CW192" s="1003">
        <f t="shared" si="268"/>
        <v>0</v>
      </c>
      <c r="CX192" s="1004">
        <f t="shared" si="269"/>
        <v>0.1</v>
      </c>
      <c r="CY192" s="1005"/>
      <c r="CZ192" s="698">
        <v>12</v>
      </c>
      <c r="DA192" s="1006">
        <v>14</v>
      </c>
      <c r="DB192" s="1006">
        <v>0</v>
      </c>
      <c r="DC192" s="1007">
        <v>0</v>
      </c>
      <c r="DD192" s="1832"/>
      <c r="DE192" s="1832"/>
      <c r="DF192" s="1832"/>
      <c r="DG192" s="1008">
        <f t="shared" si="294"/>
        <v>0.43</v>
      </c>
      <c r="DH192" s="1009">
        <f t="shared" si="270"/>
        <v>0</v>
      </c>
      <c r="DI192" s="1002">
        <f t="shared" si="295"/>
        <v>0.56999999999999995</v>
      </c>
      <c r="DJ192" s="1010"/>
      <c r="DK192" s="1010">
        <f t="shared" si="271"/>
        <v>0</v>
      </c>
      <c r="DL192" s="1010">
        <f t="shared" si="272"/>
        <v>0</v>
      </c>
      <c r="DM192" s="1011"/>
      <c r="DN192" s="1012">
        <v>49</v>
      </c>
      <c r="DO192" s="1012">
        <v>10</v>
      </c>
      <c r="DP192" s="1451" t="s">
        <v>191</v>
      </c>
      <c r="DQ192" s="1013"/>
      <c r="DR192" s="1013"/>
      <c r="DS192" s="1014">
        <f t="shared" si="273"/>
        <v>0</v>
      </c>
      <c r="DT192" s="1014">
        <f t="shared" si="296"/>
        <v>0</v>
      </c>
      <c r="DU192" s="1015">
        <f t="shared" si="297"/>
        <v>0</v>
      </c>
      <c r="DV192" s="1016"/>
      <c r="DW192" s="1016"/>
      <c r="DX192" s="1017">
        <v>4</v>
      </c>
      <c r="DY192" s="1018"/>
      <c r="DZ192" s="1019">
        <v>3</v>
      </c>
      <c r="EA192" s="1020">
        <v>0</v>
      </c>
      <c r="EB192" s="1021">
        <f t="shared" si="274"/>
        <v>99.142999920000008</v>
      </c>
      <c r="EC192" s="1021">
        <f t="shared" si="298"/>
        <v>0</v>
      </c>
      <c r="ED192" s="1021">
        <f t="shared" si="299"/>
        <v>0</v>
      </c>
      <c r="EE192" s="1022">
        <f t="shared" si="275"/>
        <v>0</v>
      </c>
      <c r="EF192" s="1023">
        <f t="shared" si="276"/>
        <v>2.240000000000002</v>
      </c>
      <c r="EG192" s="1024">
        <f t="shared" si="300"/>
        <v>0</v>
      </c>
      <c r="EH192" s="1025">
        <f>SUM(EE$177:EE192)/SUM(EF$177:EF192)</f>
        <v>0.30259723081462953</v>
      </c>
      <c r="EI192" s="1026"/>
      <c r="EJ192" s="1027">
        <f t="shared" si="277"/>
        <v>59</v>
      </c>
      <c r="EK192" s="1028">
        <f t="shared" si="301"/>
        <v>0</v>
      </c>
      <c r="EL192" s="1029">
        <f t="shared" si="279"/>
        <v>53.86</v>
      </c>
      <c r="EM192" s="1030">
        <f t="shared" si="280"/>
        <v>1.0954326030449313</v>
      </c>
      <c r="EN192" s="1031">
        <f>SUM(EK$7:EK192)/SUM(EL$7:EL192)</f>
        <v>1.058461457820367</v>
      </c>
      <c r="EO192" s="1032"/>
      <c r="EP192" s="1033"/>
    </row>
    <row r="193" spans="1:145" ht="16.5" thickTop="1" thickBot="1" x14ac:dyDescent="0.3">
      <c r="A193" s="668">
        <v>45705</v>
      </c>
      <c r="C193" s="672"/>
      <c r="D193" s="744">
        <f t="shared" si="281"/>
        <v>39550</v>
      </c>
      <c r="E193" s="743">
        <f t="shared" si="282"/>
        <v>0</v>
      </c>
      <c r="F193" s="743"/>
      <c r="G193" s="742">
        <f t="shared" si="252"/>
        <v>0</v>
      </c>
      <c r="H193" s="741"/>
      <c r="I193" s="740">
        <v>0</v>
      </c>
      <c r="J193" s="740">
        <v>0</v>
      </c>
      <c r="K193" s="739">
        <f t="shared" si="253"/>
        <v>0</v>
      </c>
      <c r="L193" s="738" t="e">
        <f t="shared" si="283"/>
        <v>#REF!</v>
      </c>
      <c r="M193" s="738">
        <v>0</v>
      </c>
      <c r="N193" s="739">
        <v>0</v>
      </c>
      <c r="O193" s="739">
        <v>0</v>
      </c>
      <c r="P193" s="737">
        <v>0</v>
      </c>
      <c r="Q193" s="737">
        <v>0</v>
      </c>
      <c r="R193" s="736">
        <f t="shared" si="254"/>
        <v>0</v>
      </c>
      <c r="S193" s="1154">
        <f t="shared" si="284"/>
        <v>620</v>
      </c>
      <c r="T193" s="735">
        <v>0</v>
      </c>
      <c r="U193" s="736">
        <v>0</v>
      </c>
      <c r="V193" s="734"/>
      <c r="W193" s="739">
        <v>0</v>
      </c>
      <c r="X193" s="743">
        <v>0</v>
      </c>
      <c r="Y193" s="739" t="str">
        <f t="shared" si="255"/>
        <v xml:space="preserve"> </v>
      </c>
      <c r="Z193" s="733">
        <f t="shared" si="285"/>
        <v>135</v>
      </c>
      <c r="AA193" s="732">
        <v>0</v>
      </c>
      <c r="AB193" s="731">
        <v>0</v>
      </c>
      <c r="AC193" s="730">
        <v>0</v>
      </c>
      <c r="AD193" s="730">
        <v>0</v>
      </c>
      <c r="AE193" s="739" t="str">
        <f t="shared" si="256"/>
        <v xml:space="preserve"> </v>
      </c>
      <c r="AF193" s="733">
        <f t="shared" si="286"/>
        <v>67</v>
      </c>
      <c r="AG193" s="739">
        <v>48</v>
      </c>
      <c r="AH193" s="731">
        <v>0</v>
      </c>
      <c r="AI193" s="731">
        <v>0</v>
      </c>
      <c r="AJ193" s="731">
        <v>0</v>
      </c>
      <c r="AK193" s="729" t="str">
        <f t="shared" si="257"/>
        <v xml:space="preserve"> </v>
      </c>
      <c r="AL193" s="731">
        <f t="shared" si="287"/>
        <v>28</v>
      </c>
      <c r="AM193" s="731"/>
      <c r="AN193" s="731"/>
      <c r="AO193" s="731">
        <v>0</v>
      </c>
      <c r="AP193" s="731"/>
      <c r="AQ193" s="728">
        <v>7.25</v>
      </c>
      <c r="AR193" s="727">
        <v>389</v>
      </c>
      <c r="AS193" s="726">
        <v>6.833333333333333</v>
      </c>
      <c r="AT193" s="725">
        <v>354</v>
      </c>
      <c r="AU193" s="724">
        <f t="shared" si="258"/>
        <v>743</v>
      </c>
      <c r="AV193" s="723">
        <f t="shared" si="288"/>
        <v>78</v>
      </c>
      <c r="AW193" s="722"/>
      <c r="AX193" s="722"/>
      <c r="AY193" s="721">
        <v>0</v>
      </c>
      <c r="AZ193" s="720">
        <v>0</v>
      </c>
      <c r="BA193" s="662">
        <v>0</v>
      </c>
      <c r="BB193" s="662">
        <v>0</v>
      </c>
      <c r="BC193" s="719"/>
      <c r="BD193" s="718">
        <v>66989</v>
      </c>
      <c r="BE193" s="717">
        <f t="shared" si="289"/>
        <v>44</v>
      </c>
      <c r="BF193" s="717"/>
      <c r="BG193" s="716">
        <v>0.96</v>
      </c>
      <c r="BH193" s="715">
        <f t="shared" si="259"/>
        <v>1.7600000000000051</v>
      </c>
      <c r="BI193" s="715">
        <f t="shared" si="260"/>
        <v>42.239999999999995</v>
      </c>
      <c r="BJ193" s="714"/>
      <c r="BK193" s="713">
        <v>70</v>
      </c>
      <c r="BL193" s="713">
        <v>28</v>
      </c>
      <c r="BM193" s="712"/>
      <c r="BN193" s="711">
        <v>0</v>
      </c>
      <c r="BO193" s="710">
        <f t="shared" si="290"/>
        <v>0.8</v>
      </c>
      <c r="BP193" s="709">
        <f t="shared" si="261"/>
        <v>0</v>
      </c>
      <c r="BQ193" s="709">
        <f t="shared" si="262"/>
        <v>0</v>
      </c>
      <c r="BR193" s="708"/>
      <c r="BS193" s="712">
        <v>30</v>
      </c>
      <c r="BT193" s="712">
        <v>30</v>
      </c>
      <c r="BU193" s="666"/>
      <c r="BV193" s="707"/>
      <c r="BW193" s="726">
        <v>0</v>
      </c>
      <c r="BX193" s="726"/>
      <c r="BY193" s="726"/>
      <c r="BZ193" s="726"/>
      <c r="CA193" s="665">
        <f t="shared" si="263"/>
        <v>0</v>
      </c>
      <c r="CB193" s="665">
        <f t="shared" si="264"/>
        <v>0</v>
      </c>
      <c r="CC193" s="706">
        <f t="shared" si="291"/>
        <v>0.43</v>
      </c>
      <c r="CD193" s="705">
        <f t="shared" si="265"/>
        <v>0</v>
      </c>
      <c r="CE193" s="710">
        <f t="shared" si="292"/>
        <v>0.05</v>
      </c>
      <c r="CF193" s="704">
        <f t="shared" si="266"/>
        <v>0</v>
      </c>
      <c r="CG193" s="1749"/>
      <c r="CH193" s="704"/>
      <c r="CI193" s="704"/>
      <c r="CJ193" s="704">
        <f t="shared" si="251"/>
        <v>0</v>
      </c>
      <c r="CK193" s="666">
        <v>0</v>
      </c>
      <c r="CL193" s="664">
        <v>0</v>
      </c>
      <c r="CM193" s="1130">
        <v>33.700000000000003</v>
      </c>
      <c r="CN193" s="703">
        <v>2</v>
      </c>
      <c r="CO193" s="703">
        <v>75</v>
      </c>
      <c r="CP193" s="703">
        <v>8608.4</v>
      </c>
      <c r="CQ193" s="703">
        <f>CP193-CP192</f>
        <v>0</v>
      </c>
      <c r="CR193" s="703"/>
      <c r="CS193" s="703">
        <v>0</v>
      </c>
      <c r="CT193" s="703"/>
      <c r="CU193" s="950">
        <f t="shared" si="267"/>
        <v>0</v>
      </c>
      <c r="CV193" s="702">
        <f t="shared" si="293"/>
        <v>1</v>
      </c>
      <c r="CW193" s="701">
        <f t="shared" si="268"/>
        <v>0</v>
      </c>
      <c r="CX193" s="700">
        <f t="shared" si="269"/>
        <v>0</v>
      </c>
      <c r="CY193" s="699"/>
      <c r="CZ193" s="698">
        <v>0</v>
      </c>
      <c r="DA193" s="698">
        <v>15</v>
      </c>
      <c r="DB193" s="698">
        <v>30</v>
      </c>
      <c r="DC193" s="697">
        <f>CM193</f>
        <v>33.700000000000003</v>
      </c>
      <c r="DD193" s="1828"/>
      <c r="DE193" s="1828"/>
      <c r="DF193" s="1828"/>
      <c r="DG193" s="696">
        <f t="shared" si="294"/>
        <v>0.43</v>
      </c>
      <c r="DH193" s="695">
        <f t="shared" si="270"/>
        <v>33.700000000000003</v>
      </c>
      <c r="DI193" s="702">
        <f t="shared" si="295"/>
        <v>0.56999999999999995</v>
      </c>
      <c r="DJ193" s="694"/>
      <c r="DK193" s="694">
        <f t="shared" si="271"/>
        <v>8.2598700000000029</v>
      </c>
      <c r="DL193" s="694">
        <f t="shared" si="272"/>
        <v>19.209</v>
      </c>
      <c r="DM193" s="693"/>
      <c r="DN193" s="692">
        <v>60</v>
      </c>
      <c r="DO193" s="692">
        <v>12</v>
      </c>
      <c r="DP193" s="1448">
        <v>180</v>
      </c>
      <c r="DQ193" s="691"/>
      <c r="DR193" s="691"/>
      <c r="DS193" s="690">
        <f t="shared" si="273"/>
        <v>0</v>
      </c>
      <c r="DT193" s="690">
        <f t="shared" si="296"/>
        <v>0</v>
      </c>
      <c r="DU193" s="689">
        <f t="shared" si="297"/>
        <v>0</v>
      </c>
      <c r="DV193" s="688"/>
      <c r="DW193" s="688"/>
      <c r="DX193" s="687">
        <v>4</v>
      </c>
      <c r="DY193" s="686"/>
      <c r="DZ193" s="685">
        <v>3</v>
      </c>
      <c r="EA193" s="684">
        <v>0</v>
      </c>
      <c r="EB193" s="683">
        <f t="shared" si="274"/>
        <v>99.142999920000008</v>
      </c>
      <c r="EC193" s="683">
        <f t="shared" si="298"/>
        <v>0</v>
      </c>
      <c r="ED193" s="683">
        <f t="shared" si="299"/>
        <v>0</v>
      </c>
      <c r="EE193" s="682">
        <f t="shared" si="275"/>
        <v>0</v>
      </c>
      <c r="EF193" s="681">
        <f t="shared" si="276"/>
        <v>10.019870000000008</v>
      </c>
      <c r="EG193" s="680">
        <f t="shared" si="300"/>
        <v>0</v>
      </c>
      <c r="EH193" s="679">
        <f>SUM(EE$177:EE193)/SUM(EF$177:EF193)</f>
        <v>0.28268670180183297</v>
      </c>
      <c r="EI193" s="678"/>
      <c r="EJ193" s="166">
        <f t="shared" si="277"/>
        <v>78</v>
      </c>
      <c r="EK193" s="677">
        <f t="shared" si="301"/>
        <v>0</v>
      </c>
      <c r="EL193" s="676">
        <f t="shared" si="279"/>
        <v>61.448999999999998</v>
      </c>
      <c r="EM193" s="675">
        <f t="shared" si="280"/>
        <v>1.2693453107454964</v>
      </c>
      <c r="EN193" s="674">
        <f>SUM(EK$7:EK193)/SUM(EL$7:EL193)</f>
        <v>1.0560945233963077</v>
      </c>
      <c r="EO193" s="673"/>
    </row>
    <row r="194" spans="1:145" ht="16.5" thickTop="1" thickBot="1" x14ac:dyDescent="0.3">
      <c r="A194" s="668">
        <v>45706</v>
      </c>
      <c r="C194" s="672"/>
      <c r="D194" s="744">
        <f t="shared" si="281"/>
        <v>39550</v>
      </c>
      <c r="E194" s="743">
        <f t="shared" si="282"/>
        <v>0</v>
      </c>
      <c r="F194" s="743"/>
      <c r="G194" s="742">
        <f t="shared" si="252"/>
        <v>0</v>
      </c>
      <c r="H194" s="741"/>
      <c r="I194" s="740">
        <v>0</v>
      </c>
      <c r="J194" s="740">
        <v>0</v>
      </c>
      <c r="K194" s="739">
        <f t="shared" si="253"/>
        <v>0</v>
      </c>
      <c r="L194" s="738" t="e">
        <f t="shared" si="283"/>
        <v>#REF!</v>
      </c>
      <c r="M194" s="738">
        <v>0</v>
      </c>
      <c r="N194" s="739">
        <v>0</v>
      </c>
      <c r="O194" s="739">
        <v>0</v>
      </c>
      <c r="P194" s="737">
        <v>0</v>
      </c>
      <c r="Q194" s="737">
        <v>0</v>
      </c>
      <c r="R194" s="736">
        <f t="shared" si="254"/>
        <v>0</v>
      </c>
      <c r="S194" s="1154">
        <f t="shared" si="284"/>
        <v>620</v>
      </c>
      <c r="T194" s="735">
        <v>0</v>
      </c>
      <c r="U194" s="736">
        <v>0</v>
      </c>
      <c r="V194" s="734"/>
      <c r="W194" s="739">
        <v>0</v>
      </c>
      <c r="X194" s="743">
        <v>0</v>
      </c>
      <c r="Y194" s="739" t="str">
        <f t="shared" si="255"/>
        <v xml:space="preserve"> </v>
      </c>
      <c r="Z194" s="733">
        <f t="shared" si="285"/>
        <v>135</v>
      </c>
      <c r="AA194" s="732">
        <v>0</v>
      </c>
      <c r="AB194" s="731">
        <v>0</v>
      </c>
      <c r="AC194" s="730">
        <v>0</v>
      </c>
      <c r="AD194" s="730">
        <v>0</v>
      </c>
      <c r="AE194" s="739" t="str">
        <f t="shared" si="256"/>
        <v xml:space="preserve"> </v>
      </c>
      <c r="AF194" s="733">
        <f t="shared" si="286"/>
        <v>67</v>
      </c>
      <c r="AG194" s="739">
        <v>49</v>
      </c>
      <c r="AH194" s="731">
        <v>0</v>
      </c>
      <c r="AI194" s="731">
        <v>0</v>
      </c>
      <c r="AJ194" s="731">
        <v>0</v>
      </c>
      <c r="AK194" s="729" t="str">
        <f t="shared" si="257"/>
        <v xml:space="preserve"> </v>
      </c>
      <c r="AL194" s="731">
        <f t="shared" si="287"/>
        <v>28</v>
      </c>
      <c r="AM194" s="731"/>
      <c r="AN194" s="731"/>
      <c r="AO194" s="731">
        <v>0</v>
      </c>
      <c r="AP194" s="731"/>
      <c r="AQ194" s="728">
        <v>6.083333333333333</v>
      </c>
      <c r="AR194" s="727">
        <v>321</v>
      </c>
      <c r="AS194" s="726">
        <v>5.625</v>
      </c>
      <c r="AT194" s="725">
        <v>287</v>
      </c>
      <c r="AU194" s="724">
        <f t="shared" si="258"/>
        <v>608</v>
      </c>
      <c r="AV194" s="723">
        <f t="shared" si="288"/>
        <v>-135</v>
      </c>
      <c r="AW194" s="722"/>
      <c r="AX194" s="722"/>
      <c r="AY194" s="721">
        <v>0</v>
      </c>
      <c r="AZ194" s="720">
        <v>0</v>
      </c>
      <c r="BA194" s="662">
        <v>0</v>
      </c>
      <c r="BB194" s="662">
        <v>142.99</v>
      </c>
      <c r="BC194" s="719"/>
      <c r="BD194" s="718">
        <v>67048</v>
      </c>
      <c r="BE194" s="717">
        <f t="shared" si="289"/>
        <v>59</v>
      </c>
      <c r="BF194" s="717"/>
      <c r="BG194" s="716">
        <v>0.96</v>
      </c>
      <c r="BH194" s="715">
        <f t="shared" si="259"/>
        <v>2.3599999999999994</v>
      </c>
      <c r="BI194" s="715">
        <f t="shared" si="260"/>
        <v>56.64</v>
      </c>
      <c r="BJ194" s="714"/>
      <c r="BK194" s="713">
        <v>90</v>
      </c>
      <c r="BL194" s="713">
        <v>30</v>
      </c>
      <c r="BM194" s="712"/>
      <c r="BN194" s="711">
        <v>0</v>
      </c>
      <c r="BO194" s="710">
        <f t="shared" si="290"/>
        <v>0.8</v>
      </c>
      <c r="BP194" s="709">
        <f t="shared" si="261"/>
        <v>0</v>
      </c>
      <c r="BQ194" s="709">
        <f t="shared" si="262"/>
        <v>0</v>
      </c>
      <c r="BR194" s="708"/>
      <c r="BS194" s="712">
        <v>0</v>
      </c>
      <c r="BT194" s="712">
        <v>0</v>
      </c>
      <c r="BU194" s="666"/>
      <c r="BV194" s="707"/>
      <c r="BW194" s="726">
        <v>3.1</v>
      </c>
      <c r="BX194" s="726"/>
      <c r="BY194" s="726"/>
      <c r="BZ194" s="726"/>
      <c r="CA194" s="665">
        <f t="shared" si="263"/>
        <v>0</v>
      </c>
      <c r="CB194" s="665">
        <f t="shared" si="264"/>
        <v>3.1</v>
      </c>
      <c r="CC194" s="706">
        <f t="shared" si="291"/>
        <v>0.43</v>
      </c>
      <c r="CD194" s="705">
        <f t="shared" si="265"/>
        <v>1.7670000000000003</v>
      </c>
      <c r="CE194" s="710">
        <f t="shared" si="292"/>
        <v>0.05</v>
      </c>
      <c r="CF194" s="704">
        <f t="shared" si="266"/>
        <v>1.7670000000000003</v>
      </c>
      <c r="CG194" s="1749"/>
      <c r="CH194" s="704"/>
      <c r="CI194" s="704"/>
      <c r="CJ194" s="704">
        <f>CB194-CF194</f>
        <v>1.3329999999999997</v>
      </c>
      <c r="CK194" s="666">
        <v>80</v>
      </c>
      <c r="CL194" s="664">
        <v>50</v>
      </c>
      <c r="CM194" s="1125">
        <v>21.2</v>
      </c>
      <c r="CN194" s="703">
        <v>2</v>
      </c>
      <c r="CO194" s="703">
        <v>69</v>
      </c>
      <c r="CP194" s="703">
        <v>8608.7000000000007</v>
      </c>
      <c r="CQ194" s="703">
        <f t="shared" ref="CQ194:CQ204" si="303">CP194-CP193</f>
        <v>0.30000000000109139</v>
      </c>
      <c r="CR194" s="703"/>
      <c r="CS194" s="703">
        <v>0</v>
      </c>
      <c r="CT194" s="703"/>
      <c r="CU194" s="950">
        <f t="shared" si="267"/>
        <v>0</v>
      </c>
      <c r="CV194" s="702">
        <f t="shared" si="293"/>
        <v>1</v>
      </c>
      <c r="CW194" s="701">
        <f t="shared" si="268"/>
        <v>0</v>
      </c>
      <c r="CX194" s="700">
        <f t="shared" si="269"/>
        <v>0</v>
      </c>
      <c r="CY194" s="699"/>
      <c r="CZ194" s="698">
        <v>14</v>
      </c>
      <c r="DA194" s="698">
        <v>21</v>
      </c>
      <c r="DB194" s="698">
        <v>0</v>
      </c>
      <c r="DC194" s="697">
        <f>CM194</f>
        <v>21.2</v>
      </c>
      <c r="DD194" s="1828"/>
      <c r="DE194" s="1828"/>
      <c r="DF194" s="1828"/>
      <c r="DG194" s="696">
        <f t="shared" si="294"/>
        <v>0.43</v>
      </c>
      <c r="DH194" s="695">
        <f t="shared" si="270"/>
        <v>21.2</v>
      </c>
      <c r="DI194" s="702">
        <f t="shared" si="295"/>
        <v>0.56999999999999995</v>
      </c>
      <c r="DJ194" s="694"/>
      <c r="DK194" s="694">
        <f t="shared" si="271"/>
        <v>5.1961200000000014</v>
      </c>
      <c r="DL194" s="694">
        <f t="shared" si="272"/>
        <v>12.083999999999998</v>
      </c>
      <c r="DM194" s="693"/>
      <c r="DN194" s="692">
        <v>60</v>
      </c>
      <c r="DO194" s="692">
        <v>20</v>
      </c>
      <c r="DP194" s="1448">
        <v>170</v>
      </c>
      <c r="DQ194" s="691"/>
      <c r="DR194" s="691"/>
      <c r="DS194" s="690">
        <f t="shared" si="273"/>
        <v>0</v>
      </c>
      <c r="DT194" s="690">
        <f t="shared" si="296"/>
        <v>0</v>
      </c>
      <c r="DU194" s="689">
        <f t="shared" si="297"/>
        <v>0</v>
      </c>
      <c r="DV194" s="688"/>
      <c r="DW194" s="688"/>
      <c r="DX194" s="687">
        <v>4</v>
      </c>
      <c r="DY194" s="686"/>
      <c r="DZ194" s="685">
        <v>5</v>
      </c>
      <c r="EA194" s="684">
        <v>3</v>
      </c>
      <c r="EB194" s="683">
        <f t="shared" si="274"/>
        <v>173.50024986</v>
      </c>
      <c r="EC194" s="683">
        <f t="shared" si="298"/>
        <v>74.357249939999988</v>
      </c>
      <c r="ED194" s="683">
        <f t="shared" si="299"/>
        <v>0</v>
      </c>
      <c r="EE194" s="682">
        <f t="shared" si="275"/>
        <v>74.357249939999988</v>
      </c>
      <c r="EF194" s="681">
        <f t="shared" si="276"/>
        <v>9.3231200000000012</v>
      </c>
      <c r="EG194" s="680">
        <f t="shared" si="300"/>
        <v>7.9755757664816045</v>
      </c>
      <c r="EH194" s="679">
        <f>SUM(EE$177:EE194)/SUM(EF$177:EF194)</f>
        <v>0.72649938850372131</v>
      </c>
      <c r="EI194" s="678"/>
      <c r="EJ194" s="166">
        <f t="shared" si="277"/>
        <v>7.9900000000000091</v>
      </c>
      <c r="EK194" s="677">
        <f t="shared" si="301"/>
        <v>142.99</v>
      </c>
      <c r="EL194" s="676">
        <f t="shared" si="279"/>
        <v>70.057000000000002</v>
      </c>
      <c r="EM194" s="675">
        <f t="shared" si="280"/>
        <v>0.1140499878670227</v>
      </c>
      <c r="EN194" s="674">
        <f>SUM(EK$7:EK194)/SUM(EL$7:EL194)</f>
        <v>1.0585992463417666</v>
      </c>
      <c r="EO194" s="673"/>
    </row>
    <row r="195" spans="1:145" ht="16.5" thickTop="1" thickBot="1" x14ac:dyDescent="0.3">
      <c r="A195" s="668">
        <v>45707</v>
      </c>
      <c r="C195" s="672"/>
      <c r="D195" s="744">
        <f t="shared" si="281"/>
        <v>39550</v>
      </c>
      <c r="E195" s="743">
        <f t="shared" si="282"/>
        <v>0</v>
      </c>
      <c r="F195" s="743"/>
      <c r="G195" s="742">
        <f t="shared" si="252"/>
        <v>0</v>
      </c>
      <c r="H195" s="741"/>
      <c r="I195" s="740">
        <v>0</v>
      </c>
      <c r="J195" s="740">
        <v>0</v>
      </c>
      <c r="K195" s="739">
        <f t="shared" si="253"/>
        <v>0</v>
      </c>
      <c r="L195" s="738" t="e">
        <f t="shared" si="283"/>
        <v>#REF!</v>
      </c>
      <c r="M195" s="738">
        <v>0</v>
      </c>
      <c r="N195" s="739">
        <v>0</v>
      </c>
      <c r="O195" s="739">
        <v>0</v>
      </c>
      <c r="P195" s="737">
        <v>0</v>
      </c>
      <c r="Q195" s="737">
        <v>0</v>
      </c>
      <c r="R195" s="736">
        <f t="shared" si="254"/>
        <v>0</v>
      </c>
      <c r="S195" s="1154">
        <f t="shared" si="284"/>
        <v>620</v>
      </c>
      <c r="T195" s="735">
        <v>0</v>
      </c>
      <c r="U195" s="736">
        <v>0</v>
      </c>
      <c r="V195" s="734"/>
      <c r="W195" s="739">
        <v>0</v>
      </c>
      <c r="X195" s="743">
        <v>0</v>
      </c>
      <c r="Y195" s="739" t="str">
        <f t="shared" si="255"/>
        <v xml:space="preserve"> </v>
      </c>
      <c r="Z195" s="733">
        <f t="shared" si="285"/>
        <v>135</v>
      </c>
      <c r="AA195" s="732">
        <v>0</v>
      </c>
      <c r="AB195" s="731">
        <v>0</v>
      </c>
      <c r="AC195" s="730">
        <v>0</v>
      </c>
      <c r="AD195" s="730">
        <v>0</v>
      </c>
      <c r="AE195" s="739" t="str">
        <f t="shared" si="256"/>
        <v xml:space="preserve"> </v>
      </c>
      <c r="AF195" s="733">
        <f t="shared" si="286"/>
        <v>67</v>
      </c>
      <c r="AG195" s="739">
        <v>50</v>
      </c>
      <c r="AH195" s="731">
        <v>0</v>
      </c>
      <c r="AI195" s="731">
        <v>0</v>
      </c>
      <c r="AJ195" s="731">
        <v>0</v>
      </c>
      <c r="AK195" s="729" t="str">
        <f t="shared" si="257"/>
        <v xml:space="preserve"> </v>
      </c>
      <c r="AL195" s="731">
        <f t="shared" si="287"/>
        <v>28</v>
      </c>
      <c r="AM195" s="731"/>
      <c r="AN195" s="731"/>
      <c r="AO195" s="731">
        <v>0</v>
      </c>
      <c r="AP195" s="731"/>
      <c r="AQ195" s="728">
        <v>6</v>
      </c>
      <c r="AR195" s="727">
        <v>317</v>
      </c>
      <c r="AS195" s="726">
        <v>5.583333333333333</v>
      </c>
      <c r="AT195" s="725">
        <v>285</v>
      </c>
      <c r="AU195" s="724">
        <f t="shared" si="258"/>
        <v>602</v>
      </c>
      <c r="AV195" s="723">
        <f t="shared" si="288"/>
        <v>-6</v>
      </c>
      <c r="AW195" s="722"/>
      <c r="AX195" s="722"/>
      <c r="AY195" s="721">
        <v>0</v>
      </c>
      <c r="AZ195" s="720">
        <v>0</v>
      </c>
      <c r="BA195" s="662">
        <v>0</v>
      </c>
      <c r="BB195" s="662">
        <v>0</v>
      </c>
      <c r="BC195" s="719"/>
      <c r="BD195" s="718">
        <v>67093</v>
      </c>
      <c r="BE195" s="717">
        <f t="shared" si="289"/>
        <v>45</v>
      </c>
      <c r="BF195" s="717"/>
      <c r="BG195" s="716">
        <v>0.96</v>
      </c>
      <c r="BH195" s="715">
        <f t="shared" si="259"/>
        <v>1.8000000000000043</v>
      </c>
      <c r="BI195" s="715">
        <f t="shared" si="260"/>
        <v>43.199999999999996</v>
      </c>
      <c r="BJ195" s="714"/>
      <c r="BK195" s="713">
        <v>85</v>
      </c>
      <c r="BL195" s="713">
        <v>30</v>
      </c>
      <c r="BM195" s="712"/>
      <c r="BN195" s="711">
        <v>0</v>
      </c>
      <c r="BO195" s="710">
        <f t="shared" si="290"/>
        <v>0.8</v>
      </c>
      <c r="BP195" s="709">
        <f t="shared" si="261"/>
        <v>0</v>
      </c>
      <c r="BQ195" s="709">
        <f t="shared" si="262"/>
        <v>0</v>
      </c>
      <c r="BR195" s="708"/>
      <c r="BS195" s="712">
        <v>0</v>
      </c>
      <c r="BT195" s="712">
        <v>0</v>
      </c>
      <c r="BU195" s="666"/>
      <c r="BV195" s="707"/>
      <c r="BW195" s="726">
        <v>7.5</v>
      </c>
      <c r="BX195" s="726"/>
      <c r="BY195" s="726"/>
      <c r="BZ195" s="726"/>
      <c r="CA195" s="665">
        <f t="shared" si="263"/>
        <v>0</v>
      </c>
      <c r="CB195" s="665">
        <f t="shared" si="264"/>
        <v>7.5</v>
      </c>
      <c r="CC195" s="706">
        <f t="shared" si="291"/>
        <v>0.43</v>
      </c>
      <c r="CD195" s="705">
        <f t="shared" si="265"/>
        <v>4.2750000000000004</v>
      </c>
      <c r="CE195" s="710">
        <f t="shared" si="292"/>
        <v>0.05</v>
      </c>
      <c r="CF195" s="704">
        <f t="shared" si="266"/>
        <v>4.2750000000000004</v>
      </c>
      <c r="CG195" s="1749"/>
      <c r="CH195" s="704"/>
      <c r="CI195" s="704"/>
      <c r="CJ195" s="704">
        <f t="shared" si="251"/>
        <v>3.2249999999999996</v>
      </c>
      <c r="CK195" s="666">
        <v>65</v>
      </c>
      <c r="CL195" s="664">
        <v>52</v>
      </c>
      <c r="CM195" s="1125">
        <v>17.5</v>
      </c>
      <c r="CN195" s="703">
        <v>2</v>
      </c>
      <c r="CO195" s="703">
        <v>80</v>
      </c>
      <c r="CP195" s="703">
        <v>8608.7000000000007</v>
      </c>
      <c r="CQ195" s="703">
        <f t="shared" si="303"/>
        <v>0</v>
      </c>
      <c r="CR195" s="703"/>
      <c r="CS195" s="703">
        <v>0</v>
      </c>
      <c r="CT195" s="703"/>
      <c r="CU195" s="950">
        <f t="shared" si="267"/>
        <v>0</v>
      </c>
      <c r="CV195" s="702">
        <f t="shared" si="293"/>
        <v>1</v>
      </c>
      <c r="CW195" s="701">
        <f t="shared" si="268"/>
        <v>0</v>
      </c>
      <c r="CX195" s="700">
        <f t="shared" si="269"/>
        <v>0</v>
      </c>
      <c r="CY195" s="699"/>
      <c r="CZ195" s="698">
        <v>30</v>
      </c>
      <c r="DA195" s="698">
        <v>25</v>
      </c>
      <c r="DB195" s="698">
        <v>0</v>
      </c>
      <c r="DC195" s="697">
        <f>CM195</f>
        <v>17.5</v>
      </c>
      <c r="DD195" s="1828"/>
      <c r="DE195" s="1828"/>
      <c r="DF195" s="1828"/>
      <c r="DG195" s="696">
        <f t="shared" si="294"/>
        <v>0.43</v>
      </c>
      <c r="DH195" s="695">
        <f t="shared" si="270"/>
        <v>17.5</v>
      </c>
      <c r="DI195" s="702">
        <f t="shared" si="295"/>
        <v>0.56999999999999995</v>
      </c>
      <c r="DJ195" s="694"/>
      <c r="DK195" s="694">
        <f t="shared" si="271"/>
        <v>4.2892500000000009</v>
      </c>
      <c r="DL195" s="694">
        <f t="shared" si="272"/>
        <v>9.9749999999999996</v>
      </c>
      <c r="DM195" s="693"/>
      <c r="DN195" s="692">
        <v>70</v>
      </c>
      <c r="DO195" s="692">
        <v>25</v>
      </c>
      <c r="DP195" s="1448">
        <v>170</v>
      </c>
      <c r="DQ195" s="691"/>
      <c r="DR195" s="691"/>
      <c r="DS195" s="690">
        <f t="shared" si="273"/>
        <v>0</v>
      </c>
      <c r="DT195" s="690">
        <f t="shared" si="296"/>
        <v>0</v>
      </c>
      <c r="DU195" s="689">
        <f t="shared" si="297"/>
        <v>0</v>
      </c>
      <c r="DV195" s="688"/>
      <c r="DW195" s="688"/>
      <c r="DX195" s="687">
        <v>0</v>
      </c>
      <c r="DY195" s="686"/>
      <c r="DZ195" s="685">
        <v>7</v>
      </c>
      <c r="EA195" s="684">
        <v>6</v>
      </c>
      <c r="EB195" s="683">
        <f t="shared" si="274"/>
        <v>247.8574998</v>
      </c>
      <c r="EC195" s="683">
        <f t="shared" si="298"/>
        <v>74.357249940000003</v>
      </c>
      <c r="ED195" s="683">
        <f t="shared" si="299"/>
        <v>0</v>
      </c>
      <c r="EE195" s="682">
        <f t="shared" si="275"/>
        <v>74.357249940000003</v>
      </c>
      <c r="EF195" s="681">
        <f t="shared" si="276"/>
        <v>10.364250000000006</v>
      </c>
      <c r="EG195" s="680">
        <f>EE195/EF195</f>
        <v>7.1743975627758845</v>
      </c>
      <c r="EH195" s="679">
        <f>SUM(EE$177:EE195)/SUM(EF$177:EF195)</f>
        <v>1.1151047508008036</v>
      </c>
      <c r="EI195" s="678"/>
      <c r="EJ195" s="166">
        <f t="shared" si="277"/>
        <v>-6</v>
      </c>
      <c r="EK195" s="677">
        <f t="shared" si="301"/>
        <v>0</v>
      </c>
      <c r="EL195" s="676">
        <f t="shared" si="279"/>
        <v>56.4</v>
      </c>
      <c r="EM195" s="675">
        <f t="shared" si="280"/>
        <v>-0.10638297872340426</v>
      </c>
      <c r="EN195" s="674">
        <f>SUM(EK$7:EK195)/SUM(EL$7:EL195)</f>
        <v>1.0564364628920238</v>
      </c>
      <c r="EO195" s="673"/>
    </row>
    <row r="196" spans="1:145" ht="16.5" thickTop="1" thickBot="1" x14ac:dyDescent="0.3">
      <c r="A196" s="668">
        <v>45708</v>
      </c>
      <c r="C196" s="672"/>
      <c r="D196" s="744">
        <f t="shared" si="281"/>
        <v>39550</v>
      </c>
      <c r="E196" s="743">
        <f t="shared" si="282"/>
        <v>0</v>
      </c>
      <c r="F196" s="743"/>
      <c r="G196" s="742">
        <f t="shared" si="252"/>
        <v>0</v>
      </c>
      <c r="H196" s="741"/>
      <c r="I196" s="740">
        <v>0</v>
      </c>
      <c r="J196" s="740">
        <v>0</v>
      </c>
      <c r="K196" s="739">
        <f t="shared" si="253"/>
        <v>0</v>
      </c>
      <c r="L196" s="738" t="e">
        <f t="shared" si="283"/>
        <v>#REF!</v>
      </c>
      <c r="M196" s="738">
        <v>0</v>
      </c>
      <c r="N196" s="739">
        <v>0</v>
      </c>
      <c r="O196" s="739">
        <v>0</v>
      </c>
      <c r="P196" s="737">
        <v>50</v>
      </c>
      <c r="Q196" s="737">
        <v>50</v>
      </c>
      <c r="R196" s="736">
        <f t="shared" si="254"/>
        <v>0</v>
      </c>
      <c r="S196" s="1154">
        <f t="shared" si="284"/>
        <v>621</v>
      </c>
      <c r="T196" s="735">
        <v>0</v>
      </c>
      <c r="U196" s="736">
        <v>0</v>
      </c>
      <c r="V196" s="734"/>
      <c r="W196" s="739">
        <v>50</v>
      </c>
      <c r="X196" s="743">
        <v>40</v>
      </c>
      <c r="Y196" s="739">
        <f t="shared" si="255"/>
        <v>10</v>
      </c>
      <c r="Z196" s="733">
        <f t="shared" si="285"/>
        <v>136</v>
      </c>
      <c r="AA196" s="732">
        <v>0</v>
      </c>
      <c r="AB196" s="731">
        <v>0</v>
      </c>
      <c r="AC196" s="730">
        <v>40</v>
      </c>
      <c r="AD196" s="730">
        <v>38</v>
      </c>
      <c r="AE196" s="739">
        <f t="shared" si="256"/>
        <v>2</v>
      </c>
      <c r="AF196" s="733">
        <f t="shared" si="286"/>
        <v>68</v>
      </c>
      <c r="AG196" s="739">
        <v>51</v>
      </c>
      <c r="AH196" s="731">
        <v>0</v>
      </c>
      <c r="AI196" s="731">
        <v>0</v>
      </c>
      <c r="AJ196" s="731">
        <v>0</v>
      </c>
      <c r="AK196" s="729" t="str">
        <f t="shared" si="257"/>
        <v xml:space="preserve"> </v>
      </c>
      <c r="AL196" s="731">
        <f t="shared" si="287"/>
        <v>28</v>
      </c>
      <c r="AM196" s="731"/>
      <c r="AN196" s="731"/>
      <c r="AO196" s="731">
        <v>0</v>
      </c>
      <c r="AP196" s="731"/>
      <c r="AQ196" s="728">
        <v>5.875</v>
      </c>
      <c r="AR196" s="727">
        <v>307</v>
      </c>
      <c r="AS196" s="726">
        <v>4.541666666666667</v>
      </c>
      <c r="AT196" s="725">
        <v>227</v>
      </c>
      <c r="AU196" s="724">
        <f t="shared" si="258"/>
        <v>534</v>
      </c>
      <c r="AV196" s="723">
        <f t="shared" si="288"/>
        <v>-68</v>
      </c>
      <c r="AW196" s="722"/>
      <c r="AX196" s="722"/>
      <c r="AY196" s="721">
        <v>1600</v>
      </c>
      <c r="AZ196" s="720">
        <v>0</v>
      </c>
      <c r="BA196" s="662">
        <v>257</v>
      </c>
      <c r="BB196" s="662">
        <v>234</v>
      </c>
      <c r="BC196" s="719"/>
      <c r="BD196" s="718">
        <v>67150</v>
      </c>
      <c r="BE196" s="717">
        <f t="shared" si="289"/>
        <v>57</v>
      </c>
      <c r="BF196" s="717"/>
      <c r="BG196" s="716">
        <v>0.96</v>
      </c>
      <c r="BH196" s="715">
        <f t="shared" si="259"/>
        <v>2.2800000000000011</v>
      </c>
      <c r="BI196" s="715">
        <f t="shared" si="260"/>
        <v>54.72</v>
      </c>
      <c r="BJ196" s="714"/>
      <c r="BK196" s="713">
        <v>80</v>
      </c>
      <c r="BL196" s="713">
        <v>22</v>
      </c>
      <c r="BM196" s="712"/>
      <c r="BN196" s="711">
        <v>0</v>
      </c>
      <c r="BO196" s="710">
        <f t="shared" si="290"/>
        <v>0.8</v>
      </c>
      <c r="BP196" s="709">
        <f t="shared" si="261"/>
        <v>0</v>
      </c>
      <c r="BQ196" s="709">
        <f t="shared" si="262"/>
        <v>0</v>
      </c>
      <c r="BR196" s="708"/>
      <c r="BS196" s="712">
        <v>30</v>
      </c>
      <c r="BT196" s="712">
        <v>30</v>
      </c>
      <c r="BU196" s="666"/>
      <c r="BV196" s="707"/>
      <c r="BW196" s="726">
        <v>0</v>
      </c>
      <c r="BX196" s="726"/>
      <c r="BY196" s="726"/>
      <c r="BZ196" s="726"/>
      <c r="CA196" s="665">
        <f t="shared" si="263"/>
        <v>0</v>
      </c>
      <c r="CB196" s="665">
        <f t="shared" si="264"/>
        <v>0</v>
      </c>
      <c r="CC196" s="706">
        <f t="shared" si="291"/>
        <v>0.43</v>
      </c>
      <c r="CD196" s="705">
        <f t="shared" si="265"/>
        <v>0</v>
      </c>
      <c r="CE196" s="710">
        <f t="shared" si="292"/>
        <v>0.05</v>
      </c>
      <c r="CF196" s="704">
        <f t="shared" si="266"/>
        <v>0</v>
      </c>
      <c r="CG196" s="1749"/>
      <c r="CH196" s="704"/>
      <c r="CI196" s="704"/>
      <c r="CJ196" s="704">
        <f t="shared" si="251"/>
        <v>0</v>
      </c>
      <c r="CK196" s="666">
        <v>70</v>
      </c>
      <c r="CL196" s="664">
        <v>30</v>
      </c>
      <c r="CM196" s="1125">
        <v>19.399999999999999</v>
      </c>
      <c r="CN196" s="703">
        <v>1</v>
      </c>
      <c r="CO196" s="703">
        <v>80</v>
      </c>
      <c r="CP196" s="703">
        <v>8611.1</v>
      </c>
      <c r="CQ196" s="703">
        <f t="shared" si="303"/>
        <v>2.3999999999996362</v>
      </c>
      <c r="CR196" s="703">
        <v>6.5</v>
      </c>
      <c r="CS196" s="1119">
        <f>CU196/CQ196</f>
        <v>8.0833333333345578</v>
      </c>
      <c r="CT196" s="1142">
        <f>CS196/CQ$4</f>
        <v>1.2278481012660087</v>
      </c>
      <c r="CU196" s="950">
        <f t="shared" si="267"/>
        <v>19.399999999999999</v>
      </c>
      <c r="CV196" s="702">
        <f t="shared" si="293"/>
        <v>1</v>
      </c>
      <c r="CW196" s="701">
        <f t="shared" si="268"/>
        <v>0</v>
      </c>
      <c r="CX196" s="700">
        <f t="shared" si="269"/>
        <v>19.399999999999999</v>
      </c>
      <c r="CY196" s="699"/>
      <c r="CZ196" s="698">
        <v>61</v>
      </c>
      <c r="DA196" s="698">
        <v>44</v>
      </c>
      <c r="DB196" s="698">
        <v>40</v>
      </c>
      <c r="DC196" s="697">
        <v>0</v>
      </c>
      <c r="DD196" s="1828"/>
      <c r="DE196" s="1828"/>
      <c r="DF196" s="1828"/>
      <c r="DG196" s="696">
        <f t="shared" si="294"/>
        <v>0.43</v>
      </c>
      <c r="DH196" s="695">
        <f t="shared" si="270"/>
        <v>0</v>
      </c>
      <c r="DI196" s="702">
        <f t="shared" si="295"/>
        <v>0.56999999999999995</v>
      </c>
      <c r="DJ196" s="694"/>
      <c r="DK196" s="694">
        <f t="shared" si="271"/>
        <v>0</v>
      </c>
      <c r="DL196" s="694">
        <f t="shared" si="272"/>
        <v>0</v>
      </c>
      <c r="DM196" s="693"/>
      <c r="DN196" s="692">
        <v>60</v>
      </c>
      <c r="DO196" s="692">
        <v>44</v>
      </c>
      <c r="DP196" s="1448">
        <v>170</v>
      </c>
      <c r="DQ196" s="691"/>
      <c r="DR196" s="691"/>
      <c r="DS196" s="690">
        <f t="shared" si="273"/>
        <v>0</v>
      </c>
      <c r="DT196" s="690">
        <f t="shared" si="296"/>
        <v>0</v>
      </c>
      <c r="DU196" s="689">
        <f t="shared" si="297"/>
        <v>0</v>
      </c>
      <c r="DV196" s="688"/>
      <c r="DW196" s="688"/>
      <c r="DX196" s="687">
        <v>0</v>
      </c>
      <c r="DY196" s="686"/>
      <c r="DZ196" s="685">
        <v>7</v>
      </c>
      <c r="EA196" s="684">
        <v>6</v>
      </c>
      <c r="EB196" s="683">
        <f t="shared" si="274"/>
        <v>247.8574998</v>
      </c>
      <c r="EC196" s="683">
        <f t="shared" si="298"/>
        <v>0</v>
      </c>
      <c r="ED196" s="683">
        <f t="shared" si="299"/>
        <v>0</v>
      </c>
      <c r="EE196" s="682">
        <f t="shared" si="275"/>
        <v>0</v>
      </c>
      <c r="EF196" s="681">
        <f t="shared" si="276"/>
        <v>2.2800000000000011</v>
      </c>
      <c r="EG196" s="680">
        <f t="shared" si="300"/>
        <v>0</v>
      </c>
      <c r="EH196" s="679">
        <f>SUM(EE$177:EE196)/SUM(EF$177:EF196)</f>
        <v>1.1005138170714874</v>
      </c>
      <c r="EI196" s="678"/>
      <c r="EJ196" s="166">
        <f t="shared" si="277"/>
        <v>166</v>
      </c>
      <c r="EK196" s="677">
        <f t="shared" si="301"/>
        <v>234</v>
      </c>
      <c r="EL196" s="676">
        <f t="shared" si="279"/>
        <v>74.12</v>
      </c>
      <c r="EM196" s="675">
        <f t="shared" si="280"/>
        <v>2.2396114409066379</v>
      </c>
      <c r="EN196" s="674">
        <f>SUM(EK$7:EK196)/SUM(EL$7:EL196)</f>
        <v>1.0620614029679383</v>
      </c>
      <c r="EO196" s="673"/>
    </row>
    <row r="197" spans="1:145" ht="16.5" thickTop="1" thickBot="1" x14ac:dyDescent="0.3">
      <c r="A197" s="668">
        <v>45709</v>
      </c>
      <c r="C197" s="672"/>
      <c r="D197" s="744">
        <f t="shared" si="281"/>
        <v>39550</v>
      </c>
      <c r="E197" s="743">
        <f t="shared" si="282"/>
        <v>0</v>
      </c>
      <c r="F197" s="743"/>
      <c r="G197" s="742">
        <f t="shared" si="252"/>
        <v>0</v>
      </c>
      <c r="H197" s="741"/>
      <c r="I197" s="740">
        <v>0</v>
      </c>
      <c r="J197" s="740">
        <v>0</v>
      </c>
      <c r="K197" s="739">
        <f t="shared" si="253"/>
        <v>0</v>
      </c>
      <c r="L197" s="738" t="e">
        <f t="shared" si="283"/>
        <v>#REF!</v>
      </c>
      <c r="M197" s="738">
        <v>0</v>
      </c>
      <c r="N197" s="739">
        <v>0</v>
      </c>
      <c r="O197" s="739">
        <v>0</v>
      </c>
      <c r="P197" s="737">
        <v>48</v>
      </c>
      <c r="Q197" s="737">
        <v>42</v>
      </c>
      <c r="R197" s="736">
        <f t="shared" si="254"/>
        <v>6</v>
      </c>
      <c r="S197" s="1154">
        <f t="shared" si="284"/>
        <v>622</v>
      </c>
      <c r="T197" s="735">
        <v>0</v>
      </c>
      <c r="U197" s="736">
        <v>0</v>
      </c>
      <c r="V197" s="734"/>
      <c r="W197" s="739">
        <v>0</v>
      </c>
      <c r="X197" s="743">
        <v>0</v>
      </c>
      <c r="Y197" s="739" t="str">
        <f t="shared" si="255"/>
        <v xml:space="preserve"> </v>
      </c>
      <c r="Z197" s="733">
        <f t="shared" si="285"/>
        <v>136</v>
      </c>
      <c r="AA197" s="732">
        <v>0</v>
      </c>
      <c r="AB197" s="731">
        <v>0</v>
      </c>
      <c r="AC197" s="730">
        <v>40</v>
      </c>
      <c r="AD197" s="730">
        <v>40</v>
      </c>
      <c r="AE197" s="739">
        <f t="shared" si="256"/>
        <v>0</v>
      </c>
      <c r="AF197" s="733">
        <f t="shared" si="286"/>
        <v>69</v>
      </c>
      <c r="AG197" s="739">
        <v>52</v>
      </c>
      <c r="AH197" s="731">
        <v>0</v>
      </c>
      <c r="AI197" s="731">
        <v>0</v>
      </c>
      <c r="AJ197" s="731">
        <v>0</v>
      </c>
      <c r="AK197" s="729" t="str">
        <f t="shared" si="257"/>
        <v xml:space="preserve"> </v>
      </c>
      <c r="AL197" s="731">
        <f t="shared" si="287"/>
        <v>28</v>
      </c>
      <c r="AM197" s="731"/>
      <c r="AN197" s="731"/>
      <c r="AO197" s="731">
        <v>0</v>
      </c>
      <c r="AP197" s="731"/>
      <c r="AQ197" s="728">
        <v>4.833333333333333</v>
      </c>
      <c r="AR197" s="727">
        <v>249</v>
      </c>
      <c r="AS197" s="726">
        <v>4.5</v>
      </c>
      <c r="AT197" s="725">
        <v>224</v>
      </c>
      <c r="AU197" s="724">
        <f t="shared" si="258"/>
        <v>473</v>
      </c>
      <c r="AV197" s="723">
        <f t="shared" si="288"/>
        <v>-61</v>
      </c>
      <c r="AW197" s="722"/>
      <c r="AX197" s="722"/>
      <c r="AY197" s="721">
        <v>1700</v>
      </c>
      <c r="AZ197" s="720">
        <v>0</v>
      </c>
      <c r="BA197" s="662">
        <v>249</v>
      </c>
      <c r="BB197" s="662">
        <v>280.33999999999997</v>
      </c>
      <c r="BC197" s="719"/>
      <c r="BD197" s="718">
        <v>67209</v>
      </c>
      <c r="BE197" s="717">
        <f t="shared" si="289"/>
        <v>59</v>
      </c>
      <c r="BF197" s="717"/>
      <c r="BG197" s="716">
        <v>0.96</v>
      </c>
      <c r="BH197" s="715">
        <f t="shared" si="259"/>
        <v>2.3599999999999994</v>
      </c>
      <c r="BI197" s="715">
        <f t="shared" si="260"/>
        <v>56.64</v>
      </c>
      <c r="BJ197" s="714"/>
      <c r="BK197" s="713">
        <v>90</v>
      </c>
      <c r="BL197" s="713">
        <v>12</v>
      </c>
      <c r="BM197" s="712"/>
      <c r="BN197" s="711">
        <v>0</v>
      </c>
      <c r="BO197" s="710">
        <f t="shared" si="290"/>
        <v>0.8</v>
      </c>
      <c r="BP197" s="709">
        <f t="shared" si="261"/>
        <v>0</v>
      </c>
      <c r="BQ197" s="709">
        <f t="shared" si="262"/>
        <v>0</v>
      </c>
      <c r="BR197" s="708"/>
      <c r="BS197" s="712">
        <v>0</v>
      </c>
      <c r="BT197" s="712">
        <v>15</v>
      </c>
      <c r="BU197" s="666"/>
      <c r="BV197" s="707"/>
      <c r="BW197" s="726">
        <v>17.7</v>
      </c>
      <c r="BX197" s="726"/>
      <c r="BY197" s="726"/>
      <c r="BZ197" s="726"/>
      <c r="CA197" s="665">
        <f t="shared" si="263"/>
        <v>0</v>
      </c>
      <c r="CB197" s="665">
        <f t="shared" si="264"/>
        <v>17.7</v>
      </c>
      <c r="CC197" s="706">
        <f t="shared" si="291"/>
        <v>0.43</v>
      </c>
      <c r="CD197" s="705">
        <f t="shared" si="265"/>
        <v>10.089</v>
      </c>
      <c r="CE197" s="710">
        <f t="shared" si="292"/>
        <v>0.05</v>
      </c>
      <c r="CF197" s="704">
        <f t="shared" si="266"/>
        <v>10.089</v>
      </c>
      <c r="CG197" s="1749"/>
      <c r="CH197" s="704"/>
      <c r="CI197" s="704"/>
      <c r="CJ197" s="704">
        <f t="shared" si="251"/>
        <v>7.6109999999999989</v>
      </c>
      <c r="CK197" s="666">
        <v>71</v>
      </c>
      <c r="CL197" s="664">
        <v>5</v>
      </c>
      <c r="CM197" s="1125">
        <v>180.3</v>
      </c>
      <c r="CN197" s="703" t="s">
        <v>190</v>
      </c>
      <c r="CO197" s="703">
        <v>78</v>
      </c>
      <c r="CP197" s="703">
        <v>8633.5</v>
      </c>
      <c r="CQ197" s="703">
        <f t="shared" ref="CQ197" si="304">CP197-CP196</f>
        <v>22.399999999999636</v>
      </c>
      <c r="CR197" s="703">
        <v>6.5</v>
      </c>
      <c r="CS197" s="1119">
        <f t="shared" ref="CS197:CS204" si="305">CU197/CQ197</f>
        <v>6.5758928571429642</v>
      </c>
      <c r="CT197" s="1142">
        <f>CS197/CQ$4</f>
        <v>0.99886980108500711</v>
      </c>
      <c r="CU197" s="950">
        <f t="shared" si="267"/>
        <v>147.30000000000001</v>
      </c>
      <c r="CV197" s="702">
        <f t="shared" si="293"/>
        <v>1</v>
      </c>
      <c r="CW197" s="701">
        <f t="shared" si="268"/>
        <v>0</v>
      </c>
      <c r="CX197" s="700">
        <f t="shared" si="269"/>
        <v>147.30000000000001</v>
      </c>
      <c r="CY197" s="699"/>
      <c r="CZ197" s="698">
        <v>83</v>
      </c>
      <c r="DA197" s="698">
        <v>19</v>
      </c>
      <c r="DB197" s="698">
        <v>30</v>
      </c>
      <c r="DC197" s="697">
        <v>33</v>
      </c>
      <c r="DD197" s="1828"/>
      <c r="DE197" s="1828"/>
      <c r="DF197" s="1828"/>
      <c r="DG197" s="696">
        <f t="shared" si="294"/>
        <v>0.43</v>
      </c>
      <c r="DH197" s="695">
        <f t="shared" si="270"/>
        <v>33</v>
      </c>
      <c r="DI197" s="702">
        <f t="shared" si="295"/>
        <v>0.56999999999999995</v>
      </c>
      <c r="DJ197" s="694"/>
      <c r="DK197" s="694">
        <f t="shared" si="271"/>
        <v>8.088300000000002</v>
      </c>
      <c r="DL197" s="694">
        <f t="shared" si="272"/>
        <v>18.809999999999999</v>
      </c>
      <c r="DM197" s="693"/>
      <c r="DN197" s="692">
        <v>60</v>
      </c>
      <c r="DO197" s="692">
        <v>20</v>
      </c>
      <c r="DP197" s="1448">
        <v>170</v>
      </c>
      <c r="DQ197" s="691"/>
      <c r="DR197" s="691"/>
      <c r="DS197" s="690">
        <f t="shared" si="273"/>
        <v>0</v>
      </c>
      <c r="DT197" s="690">
        <f t="shared" si="296"/>
        <v>0</v>
      </c>
      <c r="DU197" s="689">
        <f t="shared" si="297"/>
        <v>0</v>
      </c>
      <c r="DV197" s="688"/>
      <c r="DW197" s="688"/>
      <c r="DX197" s="687">
        <v>2</v>
      </c>
      <c r="DY197" s="686"/>
      <c r="DZ197" s="685">
        <v>7</v>
      </c>
      <c r="EA197" s="684">
        <v>6</v>
      </c>
      <c r="EB197" s="683">
        <f t="shared" si="274"/>
        <v>247.8574998</v>
      </c>
      <c r="EC197" s="683">
        <f t="shared" si="298"/>
        <v>0</v>
      </c>
      <c r="ED197" s="683">
        <f t="shared" si="299"/>
        <v>0</v>
      </c>
      <c r="EE197" s="682">
        <f t="shared" si="275"/>
        <v>0</v>
      </c>
      <c r="EF197" s="681">
        <f t="shared" si="276"/>
        <v>20.537300000000002</v>
      </c>
      <c r="EG197" s="680">
        <f t="shared" si="300"/>
        <v>0</v>
      </c>
      <c r="EH197" s="679">
        <f>SUM(EE$177:EE197)/SUM(EF$177:EF197)</f>
        <v>0.98448042122307555</v>
      </c>
      <c r="EI197" s="678"/>
      <c r="EJ197" s="166">
        <f t="shared" si="277"/>
        <v>219.33999999999997</v>
      </c>
      <c r="EK197" s="677">
        <f t="shared" si="301"/>
        <v>280.33999999999997</v>
      </c>
      <c r="EL197" s="676">
        <f t="shared" si="279"/>
        <v>230.36100000000002</v>
      </c>
      <c r="EM197" s="675">
        <f t="shared" si="280"/>
        <v>0.95215770030517299</v>
      </c>
      <c r="EN197" s="674">
        <f>SUM(EK$7:EK197)/SUM(EL$7:EL197)</f>
        <v>1.0633398813819257</v>
      </c>
      <c r="EO197" s="673"/>
    </row>
    <row r="198" spans="1:145" ht="16.5" thickTop="1" thickBot="1" x14ac:dyDescent="0.3">
      <c r="A198" s="668">
        <v>45710</v>
      </c>
      <c r="C198" s="672"/>
      <c r="D198" s="744">
        <f t="shared" si="281"/>
        <v>39550</v>
      </c>
      <c r="E198" s="743">
        <f t="shared" si="282"/>
        <v>0</v>
      </c>
      <c r="F198" s="743"/>
      <c r="G198" s="742">
        <f t="shared" si="252"/>
        <v>0</v>
      </c>
      <c r="H198" s="741"/>
      <c r="I198" s="740">
        <v>0</v>
      </c>
      <c r="J198" s="740">
        <v>0</v>
      </c>
      <c r="K198" s="739">
        <f t="shared" si="253"/>
        <v>0</v>
      </c>
      <c r="L198" s="738" t="e">
        <f t="shared" si="283"/>
        <v>#REF!</v>
      </c>
      <c r="M198" s="738">
        <v>0</v>
      </c>
      <c r="N198" s="739">
        <v>0</v>
      </c>
      <c r="O198" s="739">
        <v>0</v>
      </c>
      <c r="P198" s="737">
        <v>0</v>
      </c>
      <c r="Q198" s="737">
        <v>0</v>
      </c>
      <c r="R198" s="736">
        <f t="shared" si="254"/>
        <v>0</v>
      </c>
      <c r="S198" s="1154">
        <f t="shared" si="284"/>
        <v>622</v>
      </c>
      <c r="T198" s="735">
        <v>0</v>
      </c>
      <c r="U198" s="736">
        <v>0</v>
      </c>
      <c r="V198" s="734"/>
      <c r="W198" s="739">
        <v>0</v>
      </c>
      <c r="X198" s="743">
        <v>0</v>
      </c>
      <c r="Y198" s="739" t="str">
        <f t="shared" si="255"/>
        <v xml:space="preserve"> </v>
      </c>
      <c r="Z198" s="733">
        <f t="shared" si="285"/>
        <v>136</v>
      </c>
      <c r="AA198" s="732">
        <v>0</v>
      </c>
      <c r="AB198" s="731">
        <v>0</v>
      </c>
      <c r="AC198" s="730">
        <v>0</v>
      </c>
      <c r="AD198" s="730">
        <v>0</v>
      </c>
      <c r="AE198" s="739" t="str">
        <f t="shared" si="256"/>
        <v xml:space="preserve"> </v>
      </c>
      <c r="AF198" s="733">
        <f t="shared" si="286"/>
        <v>69</v>
      </c>
      <c r="AG198" s="739">
        <v>53</v>
      </c>
      <c r="AH198" s="731">
        <v>0</v>
      </c>
      <c r="AI198" s="731">
        <v>0</v>
      </c>
      <c r="AJ198" s="731">
        <v>0</v>
      </c>
      <c r="AK198" s="729" t="str">
        <f t="shared" si="257"/>
        <v xml:space="preserve"> </v>
      </c>
      <c r="AL198" s="731">
        <f t="shared" si="287"/>
        <v>28</v>
      </c>
      <c r="AM198" s="731"/>
      <c r="AN198" s="731"/>
      <c r="AO198" s="731">
        <v>0</v>
      </c>
      <c r="AP198" s="731"/>
      <c r="AQ198" s="728">
        <v>6.333333333333333</v>
      </c>
      <c r="AR198" s="727">
        <v>336</v>
      </c>
      <c r="AS198" s="726">
        <v>6.083333333333333</v>
      </c>
      <c r="AT198" s="725">
        <v>313</v>
      </c>
      <c r="AU198" s="724">
        <f t="shared" si="258"/>
        <v>649</v>
      </c>
      <c r="AV198" s="723">
        <f t="shared" si="288"/>
        <v>176</v>
      </c>
      <c r="AW198" s="722"/>
      <c r="AX198" s="722"/>
      <c r="AY198" s="721">
        <v>0</v>
      </c>
      <c r="AZ198" s="720">
        <v>0</v>
      </c>
      <c r="BA198" s="662">
        <v>0</v>
      </c>
      <c r="BB198" s="662">
        <v>0</v>
      </c>
      <c r="BC198" s="719"/>
      <c r="BD198" s="718">
        <v>67263</v>
      </c>
      <c r="BE198" s="717">
        <f t="shared" si="289"/>
        <v>54</v>
      </c>
      <c r="BF198" s="717"/>
      <c r="BG198" s="716">
        <v>0.96</v>
      </c>
      <c r="BH198" s="715">
        <f t="shared" si="259"/>
        <v>2.1600000000000037</v>
      </c>
      <c r="BI198" s="715">
        <f t="shared" si="260"/>
        <v>51.839999999999996</v>
      </c>
      <c r="BJ198" s="714"/>
      <c r="BK198" s="713">
        <v>85</v>
      </c>
      <c r="BL198" s="713">
        <v>20</v>
      </c>
      <c r="BM198" s="712"/>
      <c r="BN198" s="711">
        <v>0</v>
      </c>
      <c r="BO198" s="710">
        <f t="shared" si="290"/>
        <v>0.8</v>
      </c>
      <c r="BP198" s="709">
        <f t="shared" si="261"/>
        <v>0</v>
      </c>
      <c r="BQ198" s="709">
        <f t="shared" si="262"/>
        <v>0</v>
      </c>
      <c r="BR198" s="708"/>
      <c r="BS198" s="712">
        <v>0</v>
      </c>
      <c r="BT198" s="712">
        <v>0</v>
      </c>
      <c r="BU198" s="666"/>
      <c r="BV198" s="707"/>
      <c r="BW198" s="726">
        <v>14.4</v>
      </c>
      <c r="BX198" s="726"/>
      <c r="BY198" s="726"/>
      <c r="BZ198" s="726"/>
      <c r="CA198" s="665">
        <f t="shared" si="263"/>
        <v>0</v>
      </c>
      <c r="CB198" s="665">
        <f t="shared" si="264"/>
        <v>14.4</v>
      </c>
      <c r="CC198" s="706">
        <f t="shared" si="291"/>
        <v>0.43</v>
      </c>
      <c r="CD198" s="705">
        <f t="shared" si="265"/>
        <v>8.208000000000002</v>
      </c>
      <c r="CE198" s="710">
        <f t="shared" si="292"/>
        <v>0.05</v>
      </c>
      <c r="CF198" s="704">
        <f t="shared" si="266"/>
        <v>8.208000000000002</v>
      </c>
      <c r="CG198" s="1749"/>
      <c r="CH198" s="704"/>
      <c r="CI198" s="704"/>
      <c r="CJ198" s="704">
        <f t="shared" si="251"/>
        <v>6.1919999999999984</v>
      </c>
      <c r="CK198" s="666">
        <v>69</v>
      </c>
      <c r="CL198" s="664">
        <v>14</v>
      </c>
      <c r="CM198" s="1125">
        <v>123.3</v>
      </c>
      <c r="CN198" s="703" t="s">
        <v>190</v>
      </c>
      <c r="CO198" s="703">
        <v>73</v>
      </c>
      <c r="CP198" s="703">
        <v>8660.6</v>
      </c>
      <c r="CQ198" s="703">
        <f t="shared" si="303"/>
        <v>27.100000000000364</v>
      </c>
      <c r="CR198" s="703">
        <v>6.5</v>
      </c>
      <c r="CS198" s="1119">
        <f t="shared" si="305"/>
        <v>3.9963099630995771</v>
      </c>
      <c r="CT198" s="1142">
        <f>CS198/CQ$4</f>
        <v>0.60703442477461922</v>
      </c>
      <c r="CU198" s="950">
        <f t="shared" si="267"/>
        <v>108.3</v>
      </c>
      <c r="CV198" s="702">
        <f t="shared" si="293"/>
        <v>1</v>
      </c>
      <c r="CW198" s="701">
        <f t="shared" si="268"/>
        <v>0</v>
      </c>
      <c r="CX198" s="700">
        <f t="shared" si="269"/>
        <v>108.3</v>
      </c>
      <c r="CY198" s="699"/>
      <c r="CZ198" s="698">
        <v>82</v>
      </c>
      <c r="DA198" s="698">
        <v>8</v>
      </c>
      <c r="DB198" s="698">
        <v>30</v>
      </c>
      <c r="DC198" s="697">
        <v>15</v>
      </c>
      <c r="DD198" s="1828"/>
      <c r="DE198" s="1828"/>
      <c r="DF198" s="1828"/>
      <c r="DG198" s="696">
        <f t="shared" si="294"/>
        <v>0.43</v>
      </c>
      <c r="DH198" s="695">
        <f t="shared" si="270"/>
        <v>15</v>
      </c>
      <c r="DI198" s="702">
        <f t="shared" si="295"/>
        <v>0.56999999999999995</v>
      </c>
      <c r="DJ198" s="694"/>
      <c r="DK198" s="694">
        <f t="shared" si="271"/>
        <v>3.6765000000000012</v>
      </c>
      <c r="DL198" s="694">
        <f t="shared" si="272"/>
        <v>8.5499999999999989</v>
      </c>
      <c r="DM198" s="693"/>
      <c r="DN198" s="692">
        <v>70</v>
      </c>
      <c r="DO198" s="692">
        <v>2</v>
      </c>
      <c r="DP198" s="1448">
        <v>160</v>
      </c>
      <c r="DQ198" s="691"/>
      <c r="DR198" s="691"/>
      <c r="DS198" s="690">
        <f t="shared" si="273"/>
        <v>0</v>
      </c>
      <c r="DT198" s="690">
        <f t="shared" si="296"/>
        <v>0</v>
      </c>
      <c r="DU198" s="689">
        <f t="shared" si="297"/>
        <v>0</v>
      </c>
      <c r="DV198" s="688"/>
      <c r="DW198" s="688"/>
      <c r="DX198" s="687">
        <v>2</v>
      </c>
      <c r="DY198" s="686"/>
      <c r="DZ198" s="685">
        <v>7</v>
      </c>
      <c r="EA198" s="684">
        <v>6</v>
      </c>
      <c r="EB198" s="683">
        <f t="shared" si="274"/>
        <v>247.8574998</v>
      </c>
      <c r="EC198" s="683">
        <f t="shared" si="298"/>
        <v>0</v>
      </c>
      <c r="ED198" s="683">
        <f t="shared" si="299"/>
        <v>0</v>
      </c>
      <c r="EE198" s="682">
        <f t="shared" si="275"/>
        <v>0</v>
      </c>
      <c r="EF198" s="681">
        <f t="shared" si="276"/>
        <v>14.044500000000006</v>
      </c>
      <c r="EG198" s="680">
        <f t="shared" si="300"/>
        <v>0</v>
      </c>
      <c r="EH198" s="679">
        <f>SUM(EE$177:EE198)/SUM(EF$177:EF198)</f>
        <v>0.91827078444081078</v>
      </c>
      <c r="EI198" s="678"/>
      <c r="EJ198" s="166">
        <f t="shared" si="277"/>
        <v>176</v>
      </c>
      <c r="EK198" s="677">
        <f t="shared" si="301"/>
        <v>0</v>
      </c>
      <c r="EL198" s="676">
        <f t="shared" si="279"/>
        <v>174.88200000000001</v>
      </c>
      <c r="EM198" s="675">
        <f t="shared" si="280"/>
        <v>1.006392882057616</v>
      </c>
      <c r="EN198" s="674">
        <f>SUM(EK$7:EK198)/SUM(EL$7:EL198)</f>
        <v>1.0567185868051177</v>
      </c>
      <c r="EO198" s="673"/>
    </row>
    <row r="199" spans="1:145" ht="16.5" thickTop="1" thickBot="1" x14ac:dyDescent="0.3">
      <c r="A199" s="668">
        <v>45711</v>
      </c>
      <c r="C199" s="672"/>
      <c r="D199" s="744">
        <f t="shared" si="281"/>
        <v>39550</v>
      </c>
      <c r="E199" s="743">
        <f t="shared" si="282"/>
        <v>0</v>
      </c>
      <c r="F199" s="743"/>
      <c r="G199" s="742">
        <f t="shared" si="252"/>
        <v>0</v>
      </c>
      <c r="H199" s="741"/>
      <c r="I199" s="740">
        <v>0</v>
      </c>
      <c r="J199" s="740">
        <v>0</v>
      </c>
      <c r="K199" s="739">
        <f t="shared" si="253"/>
        <v>0</v>
      </c>
      <c r="L199" s="738" t="e">
        <f t="shared" si="283"/>
        <v>#REF!</v>
      </c>
      <c r="M199" s="738">
        <v>0</v>
      </c>
      <c r="N199" s="739">
        <v>0</v>
      </c>
      <c r="O199" s="739">
        <v>0</v>
      </c>
      <c r="P199" s="737">
        <v>48</v>
      </c>
      <c r="Q199" s="737">
        <v>42</v>
      </c>
      <c r="R199" s="736">
        <f t="shared" si="254"/>
        <v>6</v>
      </c>
      <c r="S199" s="1154">
        <f t="shared" si="284"/>
        <v>623</v>
      </c>
      <c r="T199" s="735">
        <v>0</v>
      </c>
      <c r="U199" s="736">
        <v>0</v>
      </c>
      <c r="V199" s="734"/>
      <c r="W199" s="739">
        <v>0</v>
      </c>
      <c r="X199" s="743">
        <v>0</v>
      </c>
      <c r="Y199" s="739" t="str">
        <f t="shared" si="255"/>
        <v xml:space="preserve"> </v>
      </c>
      <c r="Z199" s="733">
        <f t="shared" si="285"/>
        <v>136</v>
      </c>
      <c r="AA199" s="732">
        <v>0</v>
      </c>
      <c r="AB199" s="731">
        <v>0</v>
      </c>
      <c r="AC199" s="730">
        <v>40</v>
      </c>
      <c r="AD199" s="730">
        <v>38</v>
      </c>
      <c r="AE199" s="739">
        <f t="shared" si="256"/>
        <v>2</v>
      </c>
      <c r="AF199" s="733">
        <f t="shared" si="286"/>
        <v>70</v>
      </c>
      <c r="AG199" s="739">
        <v>54</v>
      </c>
      <c r="AH199" s="731">
        <v>0</v>
      </c>
      <c r="AI199" s="731">
        <v>0</v>
      </c>
      <c r="AJ199" s="731">
        <v>0</v>
      </c>
      <c r="AK199" s="729" t="str">
        <f t="shared" si="257"/>
        <v xml:space="preserve"> </v>
      </c>
      <c r="AL199" s="731">
        <f t="shared" si="287"/>
        <v>28</v>
      </c>
      <c r="AM199" s="731"/>
      <c r="AN199" s="731"/>
      <c r="AO199" s="731">
        <v>0</v>
      </c>
      <c r="AP199" s="731"/>
      <c r="AQ199" s="728">
        <v>7.416666666666667</v>
      </c>
      <c r="AR199" s="727">
        <v>398</v>
      </c>
      <c r="AS199" s="726">
        <v>7.083333333333333</v>
      </c>
      <c r="AT199" s="725">
        <v>368</v>
      </c>
      <c r="AU199" s="724">
        <f t="shared" si="258"/>
        <v>766</v>
      </c>
      <c r="AV199" s="723">
        <f t="shared" si="288"/>
        <v>117</v>
      </c>
      <c r="AW199" s="722"/>
      <c r="AX199" s="722"/>
      <c r="AY199" s="721">
        <v>0</v>
      </c>
      <c r="AZ199" s="720">
        <v>0</v>
      </c>
      <c r="BA199" s="662">
        <v>249</v>
      </c>
      <c r="BB199" s="662">
        <v>0</v>
      </c>
      <c r="BC199" s="719"/>
      <c r="BD199" s="718">
        <v>67263</v>
      </c>
      <c r="BE199" s="717">
        <f t="shared" si="289"/>
        <v>0</v>
      </c>
      <c r="BF199" s="717"/>
      <c r="BG199" s="716">
        <v>0.96</v>
      </c>
      <c r="BH199" s="715">
        <f t="shared" si="259"/>
        <v>0</v>
      </c>
      <c r="BI199" s="715">
        <f t="shared" si="260"/>
        <v>0</v>
      </c>
      <c r="BJ199" s="714"/>
      <c r="BK199" s="713">
        <v>0</v>
      </c>
      <c r="BL199" s="713">
        <v>0</v>
      </c>
      <c r="BM199" s="712"/>
      <c r="BN199" s="711">
        <v>0</v>
      </c>
      <c r="BO199" s="710">
        <f t="shared" si="290"/>
        <v>0.8</v>
      </c>
      <c r="BP199" s="709">
        <f t="shared" si="261"/>
        <v>0</v>
      </c>
      <c r="BQ199" s="709">
        <f t="shared" si="262"/>
        <v>0</v>
      </c>
      <c r="BR199" s="708"/>
      <c r="BS199" s="712">
        <v>0</v>
      </c>
      <c r="BT199" s="712">
        <v>0</v>
      </c>
      <c r="BU199" s="666"/>
      <c r="BV199" s="707"/>
      <c r="BW199" s="726">
        <v>7.3</v>
      </c>
      <c r="BX199" s="726"/>
      <c r="BY199" s="726"/>
      <c r="BZ199" s="726"/>
      <c r="CA199" s="665">
        <f t="shared" si="263"/>
        <v>0</v>
      </c>
      <c r="CB199" s="665">
        <f t="shared" si="264"/>
        <v>7.3</v>
      </c>
      <c r="CC199" s="706">
        <f t="shared" si="291"/>
        <v>0.43</v>
      </c>
      <c r="CD199" s="705">
        <f t="shared" si="265"/>
        <v>4.1610000000000005</v>
      </c>
      <c r="CE199" s="710">
        <f t="shared" si="292"/>
        <v>0.05</v>
      </c>
      <c r="CF199" s="704">
        <f t="shared" si="266"/>
        <v>4.1610000000000005</v>
      </c>
      <c r="CG199" s="1749"/>
      <c r="CH199" s="704"/>
      <c r="CI199" s="704"/>
      <c r="CJ199" s="704">
        <f t="shared" si="251"/>
        <v>3.1389999999999993</v>
      </c>
      <c r="CK199" s="666">
        <v>60</v>
      </c>
      <c r="CL199" s="664">
        <v>20</v>
      </c>
      <c r="CM199" s="1125">
        <v>115.6</v>
      </c>
      <c r="CN199" s="703">
        <v>1</v>
      </c>
      <c r="CO199" s="703">
        <v>71</v>
      </c>
      <c r="CP199" s="1119">
        <v>8685</v>
      </c>
      <c r="CQ199" s="703">
        <f t="shared" si="303"/>
        <v>24.399999999999636</v>
      </c>
      <c r="CR199" s="703">
        <v>6.5</v>
      </c>
      <c r="CS199" s="1119">
        <f t="shared" si="305"/>
        <v>4.7377049180328576</v>
      </c>
      <c r="CT199" s="1142">
        <f>CS199/CQ$4</f>
        <v>0.71965137995435802</v>
      </c>
      <c r="CU199" s="950">
        <f t="shared" si="267"/>
        <v>115.6</v>
      </c>
      <c r="CV199" s="702">
        <f t="shared" si="293"/>
        <v>1</v>
      </c>
      <c r="CW199" s="701">
        <f t="shared" si="268"/>
        <v>0</v>
      </c>
      <c r="CX199" s="700">
        <f t="shared" si="269"/>
        <v>115.6</v>
      </c>
      <c r="CY199" s="699"/>
      <c r="CZ199" s="698">
        <v>82</v>
      </c>
      <c r="DA199" s="698">
        <v>10</v>
      </c>
      <c r="DB199" s="698">
        <v>30</v>
      </c>
      <c r="DC199" s="697">
        <v>0</v>
      </c>
      <c r="DD199" s="1828"/>
      <c r="DE199" s="1828"/>
      <c r="DF199" s="1828"/>
      <c r="DG199" s="696">
        <f t="shared" si="294"/>
        <v>0.43</v>
      </c>
      <c r="DH199" s="695">
        <f t="shared" si="270"/>
        <v>0</v>
      </c>
      <c r="DI199" s="702">
        <f t="shared" si="295"/>
        <v>0.56999999999999995</v>
      </c>
      <c r="DJ199" s="694"/>
      <c r="DK199" s="694">
        <f t="shared" si="271"/>
        <v>0</v>
      </c>
      <c r="DL199" s="694">
        <f t="shared" si="272"/>
        <v>0</v>
      </c>
      <c r="DM199" s="693"/>
      <c r="DN199" s="692">
        <v>67</v>
      </c>
      <c r="DO199" s="692">
        <v>4</v>
      </c>
      <c r="DP199" s="1448">
        <v>0</v>
      </c>
      <c r="DQ199" s="691"/>
      <c r="DR199" s="691"/>
      <c r="DS199" s="690">
        <f t="shared" si="273"/>
        <v>0</v>
      </c>
      <c r="DT199" s="690">
        <f t="shared" si="296"/>
        <v>0</v>
      </c>
      <c r="DU199" s="689">
        <f t="shared" si="297"/>
        <v>0</v>
      </c>
      <c r="DV199" s="688"/>
      <c r="DW199" s="688"/>
      <c r="DX199" s="687">
        <v>2</v>
      </c>
      <c r="DY199" s="686"/>
      <c r="DZ199" s="685">
        <v>7</v>
      </c>
      <c r="EA199" s="684">
        <v>6</v>
      </c>
      <c r="EB199" s="683">
        <f t="shared" si="274"/>
        <v>247.8574998</v>
      </c>
      <c r="EC199" s="683">
        <f t="shared" si="298"/>
        <v>0</v>
      </c>
      <c r="ED199" s="683">
        <f t="shared" si="299"/>
        <v>0</v>
      </c>
      <c r="EE199" s="682">
        <f t="shared" si="275"/>
        <v>0</v>
      </c>
      <c r="EF199" s="681">
        <f t="shared" si="276"/>
        <v>4.1610000000000005</v>
      </c>
      <c r="EG199" s="680">
        <f t="shared" si="300"/>
        <v>0</v>
      </c>
      <c r="EH199" s="679">
        <f>SUM(EE$177:EE199)/SUM(EF$177:EF199)</f>
        <v>0.90033138318513017</v>
      </c>
      <c r="EI199" s="678"/>
      <c r="EJ199" s="166">
        <f t="shared" si="277"/>
        <v>117</v>
      </c>
      <c r="EK199" s="677">
        <f t="shared" si="301"/>
        <v>0</v>
      </c>
      <c r="EL199" s="676">
        <f t="shared" si="279"/>
        <v>118.73899999999999</v>
      </c>
      <c r="EM199" s="675">
        <f t="shared" si="280"/>
        <v>0.9853544328316729</v>
      </c>
      <c r="EN199" s="674">
        <f>SUM(EK$7:EK199)/SUM(EL$7:EL199)</f>
        <v>1.0522697531265259</v>
      </c>
      <c r="EO199" s="673"/>
    </row>
    <row r="200" spans="1:145" ht="16.5" thickTop="1" thickBot="1" x14ac:dyDescent="0.3">
      <c r="A200" s="668">
        <v>45712</v>
      </c>
      <c r="C200" s="672"/>
      <c r="D200" s="744">
        <f t="shared" si="281"/>
        <v>39550</v>
      </c>
      <c r="E200" s="743">
        <f t="shared" si="282"/>
        <v>0</v>
      </c>
      <c r="F200" s="743"/>
      <c r="G200" s="742">
        <f t="shared" si="252"/>
        <v>0</v>
      </c>
      <c r="H200" s="741"/>
      <c r="I200" s="740">
        <v>0</v>
      </c>
      <c r="J200" s="740">
        <v>0</v>
      </c>
      <c r="K200" s="739">
        <f t="shared" si="253"/>
        <v>0</v>
      </c>
      <c r="L200" s="738" t="e">
        <f t="shared" si="283"/>
        <v>#REF!</v>
      </c>
      <c r="M200" s="738">
        <v>0</v>
      </c>
      <c r="N200" s="739">
        <v>0</v>
      </c>
      <c r="O200" s="739">
        <v>0</v>
      </c>
      <c r="P200" s="737">
        <v>44</v>
      </c>
      <c r="Q200" s="737">
        <v>40</v>
      </c>
      <c r="R200" s="736">
        <f t="shared" si="254"/>
        <v>4</v>
      </c>
      <c r="S200" s="1154">
        <f t="shared" si="284"/>
        <v>624</v>
      </c>
      <c r="T200" s="735">
        <v>0</v>
      </c>
      <c r="U200" s="736">
        <v>0</v>
      </c>
      <c r="V200" s="734"/>
      <c r="W200" s="739">
        <v>0</v>
      </c>
      <c r="X200" s="743">
        <v>0</v>
      </c>
      <c r="Y200" s="739" t="str">
        <f t="shared" si="255"/>
        <v xml:space="preserve"> </v>
      </c>
      <c r="Z200" s="733">
        <f t="shared" si="285"/>
        <v>136</v>
      </c>
      <c r="AA200" s="732">
        <v>0</v>
      </c>
      <c r="AB200" s="731">
        <v>0</v>
      </c>
      <c r="AC200" s="730">
        <v>40</v>
      </c>
      <c r="AD200" s="730">
        <v>40</v>
      </c>
      <c r="AE200" s="739">
        <f t="shared" si="256"/>
        <v>0</v>
      </c>
      <c r="AF200" s="733">
        <f t="shared" si="286"/>
        <v>71</v>
      </c>
      <c r="AG200" s="739">
        <v>55</v>
      </c>
      <c r="AH200" s="731">
        <v>0</v>
      </c>
      <c r="AI200" s="731">
        <v>0</v>
      </c>
      <c r="AJ200" s="731">
        <v>0</v>
      </c>
      <c r="AK200" s="729" t="str">
        <f t="shared" si="257"/>
        <v xml:space="preserve"> </v>
      </c>
      <c r="AL200" s="731">
        <f t="shared" si="287"/>
        <v>28</v>
      </c>
      <c r="AM200" s="731"/>
      <c r="AN200" s="731"/>
      <c r="AO200" s="731">
        <v>0</v>
      </c>
      <c r="AP200" s="731"/>
      <c r="AQ200" s="728">
        <v>5.583333333333333</v>
      </c>
      <c r="AR200" s="727">
        <v>292</v>
      </c>
      <c r="AS200" s="726">
        <v>5.416666666666667</v>
      </c>
      <c r="AT200" s="725">
        <v>275</v>
      </c>
      <c r="AU200" s="724">
        <f t="shared" si="258"/>
        <v>567</v>
      </c>
      <c r="AV200" s="723">
        <f t="shared" si="288"/>
        <v>-199</v>
      </c>
      <c r="AW200" s="722"/>
      <c r="AX200" s="722"/>
      <c r="AY200" s="721">
        <v>1650</v>
      </c>
      <c r="AZ200" s="720">
        <v>0</v>
      </c>
      <c r="BA200" s="662">
        <v>245</v>
      </c>
      <c r="BB200" s="662">
        <v>240</v>
      </c>
      <c r="BC200" s="719"/>
      <c r="BD200" s="718">
        <v>67265</v>
      </c>
      <c r="BE200" s="717">
        <f t="shared" si="289"/>
        <v>2</v>
      </c>
      <c r="BF200" s="717"/>
      <c r="BG200" s="716">
        <v>0.96</v>
      </c>
      <c r="BH200" s="715">
        <f t="shared" si="259"/>
        <v>8.0000000000000071E-2</v>
      </c>
      <c r="BI200" s="715">
        <f t="shared" si="260"/>
        <v>1.92</v>
      </c>
      <c r="BJ200" s="714"/>
      <c r="BK200" s="713">
        <v>60</v>
      </c>
      <c r="BL200" s="713">
        <v>23</v>
      </c>
      <c r="BM200" s="712"/>
      <c r="BN200" s="711">
        <v>0</v>
      </c>
      <c r="BO200" s="710">
        <f t="shared" si="290"/>
        <v>0.8</v>
      </c>
      <c r="BP200" s="709">
        <f t="shared" si="261"/>
        <v>0</v>
      </c>
      <c r="BQ200" s="709">
        <f t="shared" si="262"/>
        <v>0</v>
      </c>
      <c r="BR200" s="708"/>
      <c r="BS200" s="712">
        <v>0</v>
      </c>
      <c r="BT200" s="712">
        <v>24</v>
      </c>
      <c r="BU200" s="666"/>
      <c r="BV200" s="707"/>
      <c r="BW200" s="726">
        <v>0</v>
      </c>
      <c r="BX200" s="726"/>
      <c r="BY200" s="726"/>
      <c r="BZ200" s="726"/>
      <c r="CA200" s="665">
        <f t="shared" si="263"/>
        <v>0</v>
      </c>
      <c r="CB200" s="665">
        <f t="shared" si="264"/>
        <v>0</v>
      </c>
      <c r="CC200" s="706">
        <f t="shared" si="291"/>
        <v>0.43</v>
      </c>
      <c r="CD200" s="705">
        <f t="shared" si="265"/>
        <v>0</v>
      </c>
      <c r="CE200" s="710">
        <f t="shared" si="292"/>
        <v>0.05</v>
      </c>
      <c r="CF200" s="704">
        <f t="shared" si="266"/>
        <v>0</v>
      </c>
      <c r="CG200" s="1749"/>
      <c r="CH200" s="704"/>
      <c r="CI200" s="704"/>
      <c r="CJ200" s="704">
        <f t="shared" si="251"/>
        <v>0</v>
      </c>
      <c r="CK200" s="666">
        <v>40</v>
      </c>
      <c r="CL200" s="664">
        <v>21</v>
      </c>
      <c r="CM200" s="1125">
        <v>28.5</v>
      </c>
      <c r="CN200" s="703">
        <v>2</v>
      </c>
      <c r="CO200" s="703">
        <v>66</v>
      </c>
      <c r="CP200" s="703">
        <v>8685.2999999999993</v>
      </c>
      <c r="CQ200" s="703">
        <f t="shared" si="303"/>
        <v>0.2999999999992724</v>
      </c>
      <c r="CR200" s="703">
        <v>6.5</v>
      </c>
      <c r="CS200" s="1119"/>
      <c r="CT200" s="1119"/>
      <c r="CU200" s="950">
        <f t="shared" si="267"/>
        <v>0</v>
      </c>
      <c r="CV200" s="702">
        <f t="shared" si="293"/>
        <v>1</v>
      </c>
      <c r="CW200" s="701">
        <f t="shared" si="268"/>
        <v>0</v>
      </c>
      <c r="CX200" s="700">
        <f t="shared" si="269"/>
        <v>0</v>
      </c>
      <c r="CY200" s="699"/>
      <c r="CZ200" s="698">
        <v>70</v>
      </c>
      <c r="DA200" s="698">
        <v>24</v>
      </c>
      <c r="DB200" s="698">
        <v>0</v>
      </c>
      <c r="DC200" s="697">
        <v>28.5</v>
      </c>
      <c r="DD200" s="1828"/>
      <c r="DE200" s="1828"/>
      <c r="DF200" s="1828"/>
      <c r="DG200" s="696">
        <f t="shared" si="294"/>
        <v>0.43</v>
      </c>
      <c r="DH200" s="695">
        <f t="shared" si="270"/>
        <v>28.5</v>
      </c>
      <c r="DI200" s="702">
        <f t="shared" si="295"/>
        <v>0.56999999999999995</v>
      </c>
      <c r="DJ200" s="694"/>
      <c r="DK200" s="694">
        <f t="shared" si="271"/>
        <v>6.9853500000000022</v>
      </c>
      <c r="DL200" s="694">
        <f t="shared" si="272"/>
        <v>16.244999999999997</v>
      </c>
      <c r="DM200" s="693"/>
      <c r="DN200" s="692">
        <v>70</v>
      </c>
      <c r="DO200" s="692">
        <v>20</v>
      </c>
      <c r="DP200" s="1448">
        <v>160</v>
      </c>
      <c r="DQ200" s="691"/>
      <c r="DR200" s="691"/>
      <c r="DS200" s="690">
        <f t="shared" si="273"/>
        <v>0</v>
      </c>
      <c r="DT200" s="690">
        <f t="shared" si="296"/>
        <v>0</v>
      </c>
      <c r="DU200" s="689">
        <f t="shared" si="297"/>
        <v>0</v>
      </c>
      <c r="DV200" s="688"/>
      <c r="DW200" s="688"/>
      <c r="DX200" s="687">
        <v>2</v>
      </c>
      <c r="DY200" s="686"/>
      <c r="DZ200" s="685">
        <v>7</v>
      </c>
      <c r="EA200" s="684">
        <v>6</v>
      </c>
      <c r="EB200" s="683">
        <f t="shared" si="274"/>
        <v>247.8574998</v>
      </c>
      <c r="EC200" s="683">
        <f t="shared" si="298"/>
        <v>0</v>
      </c>
      <c r="ED200" s="683">
        <f t="shared" si="299"/>
        <v>0</v>
      </c>
      <c r="EE200" s="682">
        <f t="shared" si="275"/>
        <v>0</v>
      </c>
      <c r="EF200" s="681">
        <f t="shared" si="276"/>
        <v>7.0653500000000022</v>
      </c>
      <c r="EG200" s="680">
        <f t="shared" si="300"/>
        <v>0</v>
      </c>
      <c r="EH200" s="679">
        <f>SUM(EE$177:EE200)/SUM(EF$177:EF200)</f>
        <v>0.87142439433598706</v>
      </c>
      <c r="EI200" s="678"/>
      <c r="EJ200" s="166">
        <f t="shared" si="277"/>
        <v>41</v>
      </c>
      <c r="EK200" s="677">
        <f t="shared" si="301"/>
        <v>240</v>
      </c>
      <c r="EL200" s="676">
        <f t="shared" si="279"/>
        <v>18.164999999999999</v>
      </c>
      <c r="EM200" s="675">
        <f t="shared" si="280"/>
        <v>2.2570878062207544</v>
      </c>
      <c r="EN200" s="674">
        <f>SUM(EK$7:EK200)/SUM(EL$7:EL200)</f>
        <v>1.0600964958809149</v>
      </c>
      <c r="EO200" s="673"/>
    </row>
    <row r="201" spans="1:145" ht="16.5" thickTop="1" thickBot="1" x14ac:dyDescent="0.3">
      <c r="A201" s="668">
        <v>45713</v>
      </c>
      <c r="C201" s="672"/>
      <c r="D201" s="744">
        <f t="shared" si="281"/>
        <v>39550</v>
      </c>
      <c r="E201" s="743">
        <f t="shared" si="282"/>
        <v>0</v>
      </c>
      <c r="F201" s="743"/>
      <c r="G201" s="742">
        <f t="shared" si="252"/>
        <v>0</v>
      </c>
      <c r="H201" s="741"/>
      <c r="I201" s="740">
        <v>0</v>
      </c>
      <c r="J201" s="740">
        <v>0</v>
      </c>
      <c r="K201" s="739">
        <f t="shared" si="253"/>
        <v>0</v>
      </c>
      <c r="L201" s="738" t="e">
        <f t="shared" si="283"/>
        <v>#REF!</v>
      </c>
      <c r="M201" s="738">
        <v>0</v>
      </c>
      <c r="N201" s="739">
        <v>0</v>
      </c>
      <c r="O201" s="739">
        <v>0</v>
      </c>
      <c r="P201" s="737">
        <v>0</v>
      </c>
      <c r="Q201" s="737">
        <v>0</v>
      </c>
      <c r="R201" s="736">
        <f t="shared" si="254"/>
        <v>0</v>
      </c>
      <c r="S201" s="1154">
        <f t="shared" si="284"/>
        <v>624</v>
      </c>
      <c r="T201" s="735">
        <v>0</v>
      </c>
      <c r="U201" s="736">
        <v>0</v>
      </c>
      <c r="V201" s="734"/>
      <c r="W201" s="739">
        <v>0</v>
      </c>
      <c r="X201" s="743">
        <v>0</v>
      </c>
      <c r="Y201" s="739" t="str">
        <f t="shared" si="255"/>
        <v xml:space="preserve"> </v>
      </c>
      <c r="Z201" s="733">
        <f t="shared" si="285"/>
        <v>136</v>
      </c>
      <c r="AA201" s="732">
        <v>0</v>
      </c>
      <c r="AB201" s="731">
        <v>0</v>
      </c>
      <c r="AC201" s="730">
        <v>0</v>
      </c>
      <c r="AD201" s="730">
        <v>0</v>
      </c>
      <c r="AE201" s="739" t="str">
        <f t="shared" si="256"/>
        <v xml:space="preserve"> </v>
      </c>
      <c r="AF201" s="733">
        <f t="shared" si="286"/>
        <v>71</v>
      </c>
      <c r="AG201" s="739">
        <v>56</v>
      </c>
      <c r="AH201" s="731">
        <v>0</v>
      </c>
      <c r="AI201" s="731">
        <v>0</v>
      </c>
      <c r="AJ201" s="731">
        <v>0</v>
      </c>
      <c r="AK201" s="729" t="str">
        <f t="shared" si="257"/>
        <v xml:space="preserve"> </v>
      </c>
      <c r="AL201" s="731">
        <f t="shared" si="287"/>
        <v>28</v>
      </c>
      <c r="AM201" s="731"/>
      <c r="AN201" s="731"/>
      <c r="AO201" s="731">
        <v>0</v>
      </c>
      <c r="AP201" s="731"/>
      <c r="AQ201" s="728">
        <v>6.5</v>
      </c>
      <c r="AR201" s="727">
        <v>345</v>
      </c>
      <c r="AS201" s="726">
        <v>6.083333333333333</v>
      </c>
      <c r="AT201" s="725">
        <v>313</v>
      </c>
      <c r="AU201" s="724">
        <f t="shared" si="258"/>
        <v>658</v>
      </c>
      <c r="AV201" s="723">
        <f t="shared" si="288"/>
        <v>91</v>
      </c>
      <c r="AW201" s="722"/>
      <c r="AX201" s="722"/>
      <c r="AY201" s="721">
        <v>0</v>
      </c>
      <c r="AZ201" s="720">
        <v>0</v>
      </c>
      <c r="BA201" s="662">
        <v>0</v>
      </c>
      <c r="BB201" s="662">
        <v>0</v>
      </c>
      <c r="BC201" s="719"/>
      <c r="BD201" s="718">
        <v>67265</v>
      </c>
      <c r="BE201" s="717">
        <f t="shared" si="289"/>
        <v>0</v>
      </c>
      <c r="BF201" s="717"/>
      <c r="BG201" s="716">
        <v>0.96</v>
      </c>
      <c r="BH201" s="715">
        <f t="shared" si="259"/>
        <v>0</v>
      </c>
      <c r="BI201" s="715">
        <f t="shared" si="260"/>
        <v>0</v>
      </c>
      <c r="BJ201" s="714"/>
      <c r="BK201" s="713">
        <v>80</v>
      </c>
      <c r="BL201" s="713">
        <v>23</v>
      </c>
      <c r="BM201" s="712"/>
      <c r="BN201" s="711">
        <v>0</v>
      </c>
      <c r="BO201" s="710">
        <f t="shared" si="290"/>
        <v>0.8</v>
      </c>
      <c r="BP201" s="709">
        <f t="shared" si="261"/>
        <v>0</v>
      </c>
      <c r="BQ201" s="709">
        <f t="shared" si="262"/>
        <v>0</v>
      </c>
      <c r="BR201" s="708"/>
      <c r="BS201" s="712">
        <v>0</v>
      </c>
      <c r="BT201" s="712">
        <v>0</v>
      </c>
      <c r="BU201" s="666"/>
      <c r="BV201" s="707"/>
      <c r="BW201" s="726">
        <v>9.9</v>
      </c>
      <c r="BX201" s="726"/>
      <c r="BY201" s="726"/>
      <c r="BZ201" s="726"/>
      <c r="CA201" s="665">
        <f t="shared" si="263"/>
        <v>0</v>
      </c>
      <c r="CB201" s="665">
        <f t="shared" si="264"/>
        <v>9.9</v>
      </c>
      <c r="CC201" s="706">
        <f t="shared" si="291"/>
        <v>0.43</v>
      </c>
      <c r="CD201" s="705">
        <f t="shared" si="265"/>
        <v>5.6430000000000007</v>
      </c>
      <c r="CE201" s="710">
        <f t="shared" si="292"/>
        <v>0.05</v>
      </c>
      <c r="CF201" s="704">
        <f t="shared" si="266"/>
        <v>5.6430000000000007</v>
      </c>
      <c r="CG201" s="1749"/>
      <c r="CH201" s="704"/>
      <c r="CI201" s="704"/>
      <c r="CJ201" s="704">
        <f t="shared" si="251"/>
        <v>4.2569999999999997</v>
      </c>
      <c r="CK201" s="666">
        <v>36</v>
      </c>
      <c r="CL201" s="664">
        <v>23</v>
      </c>
      <c r="CM201" s="1125">
        <v>119.2</v>
      </c>
      <c r="CN201" s="703" t="s">
        <v>190</v>
      </c>
      <c r="CO201" s="703">
        <v>70</v>
      </c>
      <c r="CP201" s="703">
        <v>8700.4</v>
      </c>
      <c r="CQ201" s="703">
        <f t="shared" si="303"/>
        <v>15.100000000000364</v>
      </c>
      <c r="CR201" s="703">
        <v>8</v>
      </c>
      <c r="CS201" s="1119">
        <f t="shared" si="305"/>
        <v>6.7019867549667262</v>
      </c>
      <c r="CT201" s="1142">
        <f>CS201/CT4</f>
        <v>0.81236203090505776</v>
      </c>
      <c r="CU201" s="950">
        <f t="shared" si="267"/>
        <v>101.2</v>
      </c>
      <c r="CV201" s="702">
        <f t="shared" si="293"/>
        <v>1</v>
      </c>
      <c r="CW201" s="701">
        <f t="shared" si="268"/>
        <v>0</v>
      </c>
      <c r="CX201" s="700">
        <f t="shared" si="269"/>
        <v>101.2</v>
      </c>
      <c r="CY201" s="699"/>
      <c r="CZ201" s="698">
        <v>70</v>
      </c>
      <c r="DA201" s="698">
        <v>10</v>
      </c>
      <c r="DB201" s="698">
        <v>30</v>
      </c>
      <c r="DC201" s="697">
        <v>18</v>
      </c>
      <c r="DD201" s="1828"/>
      <c r="DE201" s="1828"/>
      <c r="DF201" s="1828"/>
      <c r="DG201" s="696">
        <f t="shared" si="294"/>
        <v>0.43</v>
      </c>
      <c r="DH201" s="695">
        <f t="shared" si="270"/>
        <v>18</v>
      </c>
      <c r="DI201" s="702">
        <f t="shared" si="295"/>
        <v>0.56999999999999995</v>
      </c>
      <c r="DJ201" s="694"/>
      <c r="DK201" s="694">
        <f t="shared" si="271"/>
        <v>4.4118000000000004</v>
      </c>
      <c r="DL201" s="694">
        <f t="shared" si="272"/>
        <v>10.26</v>
      </c>
      <c r="DM201" s="693"/>
      <c r="DN201" s="692">
        <v>72</v>
      </c>
      <c r="DO201" s="692">
        <v>10</v>
      </c>
      <c r="DP201" s="1448">
        <v>180</v>
      </c>
      <c r="DQ201" s="691"/>
      <c r="DR201" s="691"/>
      <c r="DS201" s="690">
        <f t="shared" si="273"/>
        <v>0</v>
      </c>
      <c r="DT201" s="690">
        <f t="shared" si="296"/>
        <v>0</v>
      </c>
      <c r="DU201" s="689">
        <f t="shared" si="297"/>
        <v>0</v>
      </c>
      <c r="DV201" s="688"/>
      <c r="DW201" s="688"/>
      <c r="DX201" s="687">
        <v>3</v>
      </c>
      <c r="DY201" s="686"/>
      <c r="DZ201" s="685">
        <v>7</v>
      </c>
      <c r="EA201" s="684">
        <v>6</v>
      </c>
      <c r="EB201" s="683">
        <f t="shared" si="274"/>
        <v>247.8574998</v>
      </c>
      <c r="EC201" s="683">
        <f t="shared" si="298"/>
        <v>0</v>
      </c>
      <c r="ED201" s="683">
        <f t="shared" si="299"/>
        <v>0</v>
      </c>
      <c r="EE201" s="682">
        <f t="shared" si="275"/>
        <v>0</v>
      </c>
      <c r="EF201" s="681">
        <f t="shared" si="276"/>
        <v>10.0548</v>
      </c>
      <c r="EG201" s="680">
        <f t="shared" si="300"/>
        <v>0</v>
      </c>
      <c r="EH201" s="679">
        <f>SUM(EE$177:EE201)/SUM(EF$177:EF201)</f>
        <v>0.83334709418245456</v>
      </c>
      <c r="EI201" s="678"/>
      <c r="EJ201" s="166">
        <f t="shared" si="277"/>
        <v>91</v>
      </c>
      <c r="EK201" s="677">
        <f t="shared" si="301"/>
        <v>0</v>
      </c>
      <c r="EL201" s="676">
        <f t="shared" si="279"/>
        <v>115.71700000000001</v>
      </c>
      <c r="EM201" s="675">
        <f t="shared" si="280"/>
        <v>0.78640130663601704</v>
      </c>
      <c r="EN201" s="674">
        <f>SUM(EK$7:EK201)/SUM(EL$7:EL201)</f>
        <v>1.0557675784710956</v>
      </c>
      <c r="EO201" s="673"/>
    </row>
    <row r="202" spans="1:145" ht="16.5" thickTop="1" thickBot="1" x14ac:dyDescent="0.3">
      <c r="A202" s="668">
        <v>45714</v>
      </c>
      <c r="C202" s="672"/>
      <c r="D202" s="744">
        <f t="shared" si="281"/>
        <v>39550</v>
      </c>
      <c r="E202" s="743">
        <f t="shared" si="282"/>
        <v>0</v>
      </c>
      <c r="F202" s="743"/>
      <c r="G202" s="742">
        <f t="shared" si="252"/>
        <v>0</v>
      </c>
      <c r="H202" s="741"/>
      <c r="I202" s="740">
        <v>0</v>
      </c>
      <c r="J202" s="740">
        <v>0</v>
      </c>
      <c r="K202" s="739">
        <f t="shared" si="253"/>
        <v>0</v>
      </c>
      <c r="L202" s="738" t="e">
        <f t="shared" si="283"/>
        <v>#REF!</v>
      </c>
      <c r="M202" s="738">
        <v>0</v>
      </c>
      <c r="N202" s="739">
        <v>0</v>
      </c>
      <c r="O202" s="739">
        <v>0</v>
      </c>
      <c r="P202" s="737">
        <v>40</v>
      </c>
      <c r="Q202" s="737">
        <v>40</v>
      </c>
      <c r="R202" s="736">
        <f t="shared" si="254"/>
        <v>0</v>
      </c>
      <c r="S202" s="1154">
        <f t="shared" si="284"/>
        <v>625</v>
      </c>
      <c r="T202" s="735">
        <v>0</v>
      </c>
      <c r="U202" s="736">
        <v>0</v>
      </c>
      <c r="V202" s="734"/>
      <c r="W202" s="739" t="s">
        <v>198</v>
      </c>
      <c r="X202" s="743" t="s">
        <v>198</v>
      </c>
      <c r="Y202" s="739" t="e">
        <f t="shared" si="255"/>
        <v>#VALUE!</v>
      </c>
      <c r="Z202" s="733">
        <f t="shared" si="285"/>
        <v>137</v>
      </c>
      <c r="AA202" s="732">
        <v>0</v>
      </c>
      <c r="AB202" s="731">
        <v>0</v>
      </c>
      <c r="AC202" s="730">
        <v>40</v>
      </c>
      <c r="AD202" s="730">
        <v>38</v>
      </c>
      <c r="AE202" s="739">
        <f t="shared" si="256"/>
        <v>2</v>
      </c>
      <c r="AF202" s="733">
        <f t="shared" si="286"/>
        <v>72</v>
      </c>
      <c r="AG202" s="739">
        <v>57</v>
      </c>
      <c r="AH202" s="731">
        <v>0</v>
      </c>
      <c r="AI202" s="731">
        <v>0</v>
      </c>
      <c r="AJ202" s="731">
        <v>0</v>
      </c>
      <c r="AK202" s="729" t="str">
        <f t="shared" si="257"/>
        <v xml:space="preserve"> </v>
      </c>
      <c r="AL202" s="731">
        <f t="shared" si="287"/>
        <v>28</v>
      </c>
      <c r="AM202" s="731"/>
      <c r="AN202" s="731"/>
      <c r="AO202" s="731">
        <v>0</v>
      </c>
      <c r="AP202" s="731"/>
      <c r="AQ202" s="728">
        <v>7.083333333333333</v>
      </c>
      <c r="AR202" s="727">
        <v>379</v>
      </c>
      <c r="AS202" s="726">
        <v>6.666666666666667</v>
      </c>
      <c r="AT202" s="725">
        <v>401</v>
      </c>
      <c r="AU202" s="724">
        <f t="shared" si="258"/>
        <v>780</v>
      </c>
      <c r="AV202" s="723">
        <f t="shared" si="288"/>
        <v>122</v>
      </c>
      <c r="AW202" s="722"/>
      <c r="AX202" s="722"/>
      <c r="AY202" s="721">
        <v>1650</v>
      </c>
      <c r="AZ202" s="720">
        <v>0</v>
      </c>
      <c r="BA202" s="662">
        <v>244</v>
      </c>
      <c r="BB202" s="662">
        <v>155</v>
      </c>
      <c r="BC202" s="719"/>
      <c r="BD202" s="718">
        <v>67315</v>
      </c>
      <c r="BE202" s="717">
        <f t="shared" si="289"/>
        <v>50</v>
      </c>
      <c r="BF202" s="717"/>
      <c r="BG202" s="716">
        <v>0.96</v>
      </c>
      <c r="BH202" s="715">
        <f t="shared" si="259"/>
        <v>2</v>
      </c>
      <c r="BI202" s="715">
        <f t="shared" si="260"/>
        <v>48</v>
      </c>
      <c r="BJ202" s="714"/>
      <c r="BK202" s="713">
        <v>89</v>
      </c>
      <c r="BL202" s="713">
        <v>20</v>
      </c>
      <c r="BM202" s="712"/>
      <c r="BN202" s="711">
        <v>0</v>
      </c>
      <c r="BO202" s="710">
        <f t="shared" si="290"/>
        <v>0.8</v>
      </c>
      <c r="BP202" s="709">
        <f t="shared" si="261"/>
        <v>0</v>
      </c>
      <c r="BQ202" s="709">
        <f t="shared" si="262"/>
        <v>0</v>
      </c>
      <c r="BR202" s="708"/>
      <c r="BS202" s="712">
        <v>0</v>
      </c>
      <c r="BT202" s="712">
        <v>0</v>
      </c>
      <c r="BU202" s="666"/>
      <c r="BV202" s="707"/>
      <c r="BW202" s="726">
        <v>0</v>
      </c>
      <c r="BX202" s="726"/>
      <c r="BY202" s="726"/>
      <c r="BZ202" s="726"/>
      <c r="CA202" s="665">
        <f t="shared" si="263"/>
        <v>0</v>
      </c>
      <c r="CB202" s="665">
        <f t="shared" si="264"/>
        <v>0</v>
      </c>
      <c r="CC202" s="706">
        <f t="shared" si="291"/>
        <v>0.43</v>
      </c>
      <c r="CD202" s="705">
        <f t="shared" si="265"/>
        <v>0</v>
      </c>
      <c r="CE202" s="710">
        <f t="shared" si="292"/>
        <v>0.05</v>
      </c>
      <c r="CF202" s="704">
        <f t="shared" si="266"/>
        <v>0</v>
      </c>
      <c r="CG202" s="1749"/>
      <c r="CH202" s="704"/>
      <c r="CI202" s="704"/>
      <c r="CJ202" s="704">
        <f t="shared" si="251"/>
        <v>0</v>
      </c>
      <c r="CK202" s="666">
        <v>38</v>
      </c>
      <c r="CL202" s="664">
        <v>22</v>
      </c>
      <c r="CM202" s="1125">
        <f>284-119</f>
        <v>165</v>
      </c>
      <c r="CN202" s="703">
        <v>1</v>
      </c>
      <c r="CO202" s="703">
        <v>75</v>
      </c>
      <c r="CP202" s="703">
        <v>8723.1</v>
      </c>
      <c r="CQ202" s="703">
        <f t="shared" si="303"/>
        <v>22.700000000000728</v>
      </c>
      <c r="CR202" s="384">
        <v>7</v>
      </c>
      <c r="CS202" s="1119">
        <f t="shared" si="305"/>
        <v>7.2687224669601198</v>
      </c>
      <c r="CT202" s="1142">
        <f>CS202/CR4</f>
        <v>1.0142403442269934</v>
      </c>
      <c r="CU202" s="950">
        <f t="shared" si="267"/>
        <v>165</v>
      </c>
      <c r="CV202" s="702">
        <f t="shared" si="293"/>
        <v>1</v>
      </c>
      <c r="CW202" s="701">
        <f t="shared" si="268"/>
        <v>0</v>
      </c>
      <c r="CX202" s="700">
        <f t="shared" si="269"/>
        <v>165</v>
      </c>
      <c r="CY202" s="699"/>
      <c r="CZ202" s="698">
        <v>80</v>
      </c>
      <c r="DA202" s="698">
        <v>10</v>
      </c>
      <c r="DB202" s="698">
        <v>30</v>
      </c>
      <c r="DC202" s="697">
        <v>0</v>
      </c>
      <c r="DD202" s="1828"/>
      <c r="DE202" s="1828"/>
      <c r="DF202" s="1828"/>
      <c r="DG202" s="696">
        <f t="shared" si="294"/>
        <v>0.43</v>
      </c>
      <c r="DH202" s="695">
        <f t="shared" si="270"/>
        <v>0</v>
      </c>
      <c r="DI202" s="702">
        <f t="shared" si="295"/>
        <v>0.56999999999999995</v>
      </c>
      <c r="DJ202" s="694"/>
      <c r="DK202" s="694">
        <f t="shared" si="271"/>
        <v>0</v>
      </c>
      <c r="DL202" s="694">
        <f t="shared" si="272"/>
        <v>0</v>
      </c>
      <c r="DM202" s="693"/>
      <c r="DN202" s="692">
        <v>68</v>
      </c>
      <c r="DO202" s="692">
        <v>8</v>
      </c>
      <c r="DP202" s="1448">
        <v>160</v>
      </c>
      <c r="DQ202" s="691"/>
      <c r="DR202" s="691"/>
      <c r="DS202" s="690">
        <f t="shared" si="273"/>
        <v>0</v>
      </c>
      <c r="DT202" s="690">
        <f t="shared" si="296"/>
        <v>0</v>
      </c>
      <c r="DU202" s="689">
        <f t="shared" si="297"/>
        <v>0</v>
      </c>
      <c r="DV202" s="688"/>
      <c r="DW202" s="688"/>
      <c r="DX202" s="687">
        <v>3</v>
      </c>
      <c r="DY202" s="686"/>
      <c r="DZ202" s="685">
        <v>7</v>
      </c>
      <c r="EA202" s="684">
        <v>6</v>
      </c>
      <c r="EB202" s="683">
        <f t="shared" si="274"/>
        <v>247.8574998</v>
      </c>
      <c r="EC202" s="683">
        <f t="shared" si="298"/>
        <v>0</v>
      </c>
      <c r="ED202" s="683">
        <f t="shared" si="299"/>
        <v>0</v>
      </c>
      <c r="EE202" s="682">
        <f t="shared" si="275"/>
        <v>0</v>
      </c>
      <c r="EF202" s="681">
        <f t="shared" si="276"/>
        <v>2</v>
      </c>
      <c r="EG202" s="680">
        <f t="shared" si="300"/>
        <v>0</v>
      </c>
      <c r="EH202" s="679">
        <f>SUM(EE$177:EE202)/SUM(EF$177:EF202)</f>
        <v>0.82616649686270505</v>
      </c>
      <c r="EI202" s="678"/>
      <c r="EJ202" s="166">
        <f t="shared" si="277"/>
        <v>277</v>
      </c>
      <c r="EK202" s="677">
        <f t="shared" si="301"/>
        <v>155</v>
      </c>
      <c r="EL202" s="676">
        <f t="shared" si="279"/>
        <v>213</v>
      </c>
      <c r="EM202" s="675">
        <f t="shared" si="280"/>
        <v>1.300469483568075</v>
      </c>
      <c r="EN202" s="674">
        <f>SUM(EK$7:EK202)/SUM(EL$7:EL202)</f>
        <v>1.0533200480364533</v>
      </c>
      <c r="EO202" s="673"/>
    </row>
    <row r="203" spans="1:145" ht="16.5" thickTop="1" thickBot="1" x14ac:dyDescent="0.3">
      <c r="A203" s="668">
        <v>45715</v>
      </c>
      <c r="C203" s="672"/>
      <c r="D203" s="744">
        <f t="shared" si="281"/>
        <v>39550</v>
      </c>
      <c r="E203" s="743">
        <f t="shared" si="282"/>
        <v>0</v>
      </c>
      <c r="F203" s="743"/>
      <c r="G203" s="742">
        <f t="shared" si="252"/>
        <v>0</v>
      </c>
      <c r="H203" s="741"/>
      <c r="I203" s="740">
        <v>0</v>
      </c>
      <c r="J203" s="740">
        <v>0</v>
      </c>
      <c r="K203" s="739">
        <f t="shared" si="253"/>
        <v>0</v>
      </c>
      <c r="L203" s="738" t="e">
        <f t="shared" si="283"/>
        <v>#REF!</v>
      </c>
      <c r="M203" s="738">
        <v>0</v>
      </c>
      <c r="N203" s="739">
        <v>0</v>
      </c>
      <c r="O203" s="739">
        <v>0</v>
      </c>
      <c r="P203" s="737">
        <v>0</v>
      </c>
      <c r="Q203" s="737">
        <v>0</v>
      </c>
      <c r="R203" s="736">
        <f t="shared" si="254"/>
        <v>0</v>
      </c>
      <c r="S203" s="1154">
        <f t="shared" si="284"/>
        <v>625</v>
      </c>
      <c r="T203" s="735">
        <v>0</v>
      </c>
      <c r="U203" s="736">
        <v>0</v>
      </c>
      <c r="V203" s="734"/>
      <c r="W203" s="739">
        <v>0</v>
      </c>
      <c r="X203" s="743">
        <v>0</v>
      </c>
      <c r="Y203" s="739" t="str">
        <f t="shared" si="255"/>
        <v xml:space="preserve"> </v>
      </c>
      <c r="Z203" s="733">
        <f t="shared" si="285"/>
        <v>137</v>
      </c>
      <c r="AA203" s="732">
        <v>0</v>
      </c>
      <c r="AB203" s="731">
        <v>0</v>
      </c>
      <c r="AC203" s="730">
        <v>0</v>
      </c>
      <c r="AD203" s="730">
        <v>0</v>
      </c>
      <c r="AE203" s="739" t="str">
        <f t="shared" si="256"/>
        <v xml:space="preserve"> </v>
      </c>
      <c r="AF203" s="733">
        <f t="shared" si="286"/>
        <v>72</v>
      </c>
      <c r="AG203" s="739">
        <v>58</v>
      </c>
      <c r="AH203" s="731">
        <v>0</v>
      </c>
      <c r="AI203" s="731">
        <v>0</v>
      </c>
      <c r="AJ203" s="731">
        <v>0</v>
      </c>
      <c r="AK203" s="729" t="str">
        <f t="shared" si="257"/>
        <v xml:space="preserve"> </v>
      </c>
      <c r="AL203" s="731">
        <f t="shared" si="287"/>
        <v>28</v>
      </c>
      <c r="AM203" s="731"/>
      <c r="AN203" s="731"/>
      <c r="AO203" s="731">
        <v>0</v>
      </c>
      <c r="AP203" s="731"/>
      <c r="AQ203" s="728">
        <v>9</v>
      </c>
      <c r="AR203" s="727">
        <v>478</v>
      </c>
      <c r="AS203" s="726">
        <v>8.8333333333333339</v>
      </c>
      <c r="AT203" s="725">
        <v>459</v>
      </c>
      <c r="AU203" s="724">
        <f t="shared" si="258"/>
        <v>937</v>
      </c>
      <c r="AV203" s="723">
        <f t="shared" si="288"/>
        <v>157</v>
      </c>
      <c r="AW203" s="722"/>
      <c r="AX203" s="722"/>
      <c r="AY203" s="721">
        <v>0</v>
      </c>
      <c r="AZ203" s="720">
        <v>0</v>
      </c>
      <c r="BA203" s="662">
        <v>0</v>
      </c>
      <c r="BB203" s="662">
        <v>48</v>
      </c>
      <c r="BC203" s="719"/>
      <c r="BD203" s="718">
        <f>BD202+62</f>
        <v>67377</v>
      </c>
      <c r="BE203" s="717">
        <f t="shared" si="289"/>
        <v>62</v>
      </c>
      <c r="BF203" s="717"/>
      <c r="BG203" s="716">
        <v>0.96</v>
      </c>
      <c r="BH203" s="715">
        <f t="shared" si="259"/>
        <v>2.480000000000004</v>
      </c>
      <c r="BI203" s="715">
        <f t="shared" si="260"/>
        <v>59.519999999999996</v>
      </c>
      <c r="BJ203" s="714"/>
      <c r="BK203" s="713">
        <v>80</v>
      </c>
      <c r="BL203" s="713">
        <v>20</v>
      </c>
      <c r="BM203" s="712"/>
      <c r="BN203" s="711">
        <v>0</v>
      </c>
      <c r="BO203" s="710">
        <f t="shared" si="290"/>
        <v>0.8</v>
      </c>
      <c r="BP203" s="709">
        <f t="shared" si="261"/>
        <v>0</v>
      </c>
      <c r="BQ203" s="709">
        <f t="shared" si="262"/>
        <v>0</v>
      </c>
      <c r="BR203" s="708"/>
      <c r="BS203" s="712">
        <v>0</v>
      </c>
      <c r="BT203" s="712">
        <v>0</v>
      </c>
      <c r="BU203" s="666"/>
      <c r="BV203" s="707"/>
      <c r="BW203" s="726">
        <v>0</v>
      </c>
      <c r="BX203" s="726"/>
      <c r="BY203" s="726"/>
      <c r="BZ203" s="726"/>
      <c r="CA203" s="665">
        <f t="shared" si="263"/>
        <v>0</v>
      </c>
      <c r="CB203" s="665">
        <f t="shared" si="264"/>
        <v>0</v>
      </c>
      <c r="CC203" s="706">
        <f t="shared" si="291"/>
        <v>0.43</v>
      </c>
      <c r="CD203" s="705">
        <f t="shared" si="265"/>
        <v>0</v>
      </c>
      <c r="CE203" s="710">
        <f t="shared" si="292"/>
        <v>0.05</v>
      </c>
      <c r="CF203" s="704">
        <f t="shared" si="266"/>
        <v>0</v>
      </c>
      <c r="CG203" s="1749"/>
      <c r="CH203" s="704"/>
      <c r="CI203" s="704"/>
      <c r="CJ203" s="704">
        <f t="shared" si="251"/>
        <v>0</v>
      </c>
      <c r="CK203" s="666">
        <v>60</v>
      </c>
      <c r="CL203" s="664">
        <v>22</v>
      </c>
      <c r="CM203" s="1125">
        <v>190.6</v>
      </c>
      <c r="CN203" s="703" t="s">
        <v>190</v>
      </c>
      <c r="CO203" s="703">
        <v>72</v>
      </c>
      <c r="CP203" s="703">
        <v>8746.2999999999993</v>
      </c>
      <c r="CQ203" s="703">
        <f t="shared" si="303"/>
        <v>23.199999999998909</v>
      </c>
      <c r="CR203" s="703">
        <v>7</v>
      </c>
      <c r="CS203" s="1119">
        <f>CU203/CQ203</f>
        <v>6.9224137931037735</v>
      </c>
      <c r="CT203" s="1142">
        <f>CS203/CR4</f>
        <v>0.96591820368889858</v>
      </c>
      <c r="CU203" s="950">
        <f t="shared" si="267"/>
        <v>160.6</v>
      </c>
      <c r="CV203" s="702">
        <f t="shared" si="293"/>
        <v>1</v>
      </c>
      <c r="CW203" s="701">
        <f t="shared" si="268"/>
        <v>0</v>
      </c>
      <c r="CX203" s="700">
        <f t="shared" si="269"/>
        <v>160.6</v>
      </c>
      <c r="CY203" s="699"/>
      <c r="CZ203" s="698">
        <v>0</v>
      </c>
      <c r="DA203" s="698">
        <v>10</v>
      </c>
      <c r="DB203" s="698">
        <v>30</v>
      </c>
      <c r="DC203" s="697">
        <v>30</v>
      </c>
      <c r="DD203" s="1828"/>
      <c r="DE203" s="1828"/>
      <c r="DF203" s="1828"/>
      <c r="DG203" s="696">
        <f t="shared" si="294"/>
        <v>0.43</v>
      </c>
      <c r="DH203" s="695">
        <f t="shared" si="270"/>
        <v>30</v>
      </c>
      <c r="DI203" s="702">
        <f t="shared" si="295"/>
        <v>0.56999999999999995</v>
      </c>
      <c r="DJ203" s="694"/>
      <c r="DK203" s="694">
        <f t="shared" si="271"/>
        <v>7.3530000000000024</v>
      </c>
      <c r="DL203" s="694">
        <f t="shared" si="272"/>
        <v>17.099999999999998</v>
      </c>
      <c r="DM203" s="693"/>
      <c r="DN203" s="692">
        <v>0</v>
      </c>
      <c r="DO203" s="692">
        <v>0</v>
      </c>
      <c r="DP203" s="1448">
        <v>0</v>
      </c>
      <c r="DQ203" s="691"/>
      <c r="DR203" s="691"/>
      <c r="DS203" s="690">
        <f t="shared" si="273"/>
        <v>0</v>
      </c>
      <c r="DT203" s="690">
        <f t="shared" si="296"/>
        <v>0</v>
      </c>
      <c r="DU203" s="689">
        <f t="shared" si="297"/>
        <v>0</v>
      </c>
      <c r="DV203" s="688"/>
      <c r="DW203" s="688"/>
      <c r="DX203" s="687">
        <v>3</v>
      </c>
      <c r="DY203" s="686"/>
      <c r="DZ203" s="685">
        <v>7</v>
      </c>
      <c r="EA203" s="684">
        <v>6</v>
      </c>
      <c r="EB203" s="683">
        <f t="shared" si="274"/>
        <v>247.8574998</v>
      </c>
      <c r="EC203" s="683">
        <f t="shared" si="298"/>
        <v>0</v>
      </c>
      <c r="ED203" s="683">
        <f t="shared" si="299"/>
        <v>0</v>
      </c>
      <c r="EE203" s="682">
        <f t="shared" si="275"/>
        <v>0</v>
      </c>
      <c r="EF203" s="681">
        <f t="shared" si="276"/>
        <v>9.8330000000000055</v>
      </c>
      <c r="EG203" s="680">
        <f t="shared" si="300"/>
        <v>0</v>
      </c>
      <c r="EH203" s="679">
        <f>SUM(EE$177:EE203)/SUM(EF$177:EF203)</f>
        <v>0.79258971099900044</v>
      </c>
      <c r="EI203" s="678"/>
      <c r="EJ203" s="166">
        <f t="shared" si="277"/>
        <v>205</v>
      </c>
      <c r="EK203" s="677">
        <f t="shared" si="301"/>
        <v>48</v>
      </c>
      <c r="EL203" s="676">
        <f t="shared" si="279"/>
        <v>237.22</v>
      </c>
      <c r="EM203" s="675">
        <f t="shared" si="280"/>
        <v>0.86417671359919068</v>
      </c>
      <c r="EN203" s="674">
        <f>SUM(EK$7:EK203)/SUM(EL$7:EL203)</f>
        <v>1.0463077598283201</v>
      </c>
      <c r="EO203" s="673"/>
    </row>
    <row r="204" spans="1:145" ht="16.5" thickTop="1" thickBot="1" x14ac:dyDescent="0.3">
      <c r="A204" s="668">
        <v>45716</v>
      </c>
      <c r="C204" s="672"/>
      <c r="D204" s="744">
        <f t="shared" si="281"/>
        <v>39550</v>
      </c>
      <c r="E204" s="743">
        <f t="shared" si="282"/>
        <v>0</v>
      </c>
      <c r="F204" s="743"/>
      <c r="G204" s="742">
        <f t="shared" si="252"/>
        <v>0</v>
      </c>
      <c r="H204" s="741"/>
      <c r="I204" s="740">
        <v>0</v>
      </c>
      <c r="J204" s="740">
        <v>0</v>
      </c>
      <c r="K204" s="739">
        <f t="shared" si="253"/>
        <v>0</v>
      </c>
      <c r="L204" s="738" t="e">
        <f t="shared" si="283"/>
        <v>#REF!</v>
      </c>
      <c r="M204" s="738">
        <v>0</v>
      </c>
      <c r="N204" s="739">
        <v>0</v>
      </c>
      <c r="O204" s="739">
        <v>0</v>
      </c>
      <c r="P204" s="737">
        <v>51</v>
      </c>
      <c r="Q204" s="737">
        <v>48</v>
      </c>
      <c r="R204" s="736">
        <f t="shared" si="254"/>
        <v>3</v>
      </c>
      <c r="S204" s="1154">
        <f t="shared" si="284"/>
        <v>626</v>
      </c>
      <c r="T204" s="735">
        <v>0</v>
      </c>
      <c r="U204" s="736">
        <v>0</v>
      </c>
      <c r="V204" s="734"/>
      <c r="W204" s="739">
        <v>42</v>
      </c>
      <c r="X204" s="743">
        <v>40</v>
      </c>
      <c r="Y204" s="739">
        <f t="shared" si="255"/>
        <v>2</v>
      </c>
      <c r="Z204" s="733">
        <f t="shared" si="285"/>
        <v>138</v>
      </c>
      <c r="AA204" s="732">
        <v>0</v>
      </c>
      <c r="AB204" s="731">
        <v>0</v>
      </c>
      <c r="AC204" s="730">
        <v>0</v>
      </c>
      <c r="AD204" s="730">
        <v>0</v>
      </c>
      <c r="AE204" s="739" t="str">
        <f t="shared" si="256"/>
        <v xml:space="preserve"> </v>
      </c>
      <c r="AF204" s="733">
        <f t="shared" si="286"/>
        <v>72</v>
      </c>
      <c r="AG204" s="739">
        <v>59</v>
      </c>
      <c r="AH204" s="731">
        <v>0</v>
      </c>
      <c r="AI204" s="731">
        <v>0</v>
      </c>
      <c r="AJ204" s="731">
        <v>0</v>
      </c>
      <c r="AK204" s="729" t="str">
        <f t="shared" si="257"/>
        <v xml:space="preserve"> </v>
      </c>
      <c r="AL204" s="731">
        <f t="shared" si="287"/>
        <v>28</v>
      </c>
      <c r="AM204" s="731"/>
      <c r="AN204" s="731"/>
      <c r="AO204" s="731">
        <v>0</v>
      </c>
      <c r="AP204" s="731"/>
      <c r="AQ204" s="728">
        <v>8.1666666666666661</v>
      </c>
      <c r="AR204" s="727">
        <v>437</v>
      </c>
      <c r="AS204" s="726">
        <v>7.75</v>
      </c>
      <c r="AT204" s="725">
        <v>406</v>
      </c>
      <c r="AU204" s="724">
        <f t="shared" si="258"/>
        <v>843</v>
      </c>
      <c r="AV204" s="723">
        <f t="shared" si="288"/>
        <v>-94</v>
      </c>
      <c r="AW204" s="722"/>
      <c r="AX204" s="722"/>
      <c r="AY204" s="721">
        <v>1500</v>
      </c>
      <c r="AZ204" s="720">
        <v>0</v>
      </c>
      <c r="BA204" s="662">
        <v>198</v>
      </c>
      <c r="BB204" s="662">
        <v>216</v>
      </c>
      <c r="BC204" s="719"/>
      <c r="BD204" s="718">
        <v>67443</v>
      </c>
      <c r="BE204" s="717">
        <f t="shared" si="289"/>
        <v>66</v>
      </c>
      <c r="BF204" s="717"/>
      <c r="BG204" s="716">
        <v>0.96</v>
      </c>
      <c r="BH204" s="715">
        <f t="shared" si="259"/>
        <v>2.6400000000000006</v>
      </c>
      <c r="BI204" s="715">
        <f t="shared" si="260"/>
        <v>63.36</v>
      </c>
      <c r="BJ204" s="714"/>
      <c r="BK204" s="713">
        <v>80</v>
      </c>
      <c r="BL204" s="713">
        <v>12</v>
      </c>
      <c r="BM204" s="712"/>
      <c r="BN204" s="711">
        <v>0</v>
      </c>
      <c r="BO204" s="710">
        <f t="shared" si="290"/>
        <v>0.8</v>
      </c>
      <c r="BP204" s="709">
        <f t="shared" si="261"/>
        <v>0</v>
      </c>
      <c r="BQ204" s="709">
        <f t="shared" si="262"/>
        <v>0</v>
      </c>
      <c r="BR204" s="708"/>
      <c r="BS204" s="712">
        <v>0</v>
      </c>
      <c r="BT204" s="712">
        <v>0</v>
      </c>
      <c r="BU204" s="666"/>
      <c r="BV204" s="707"/>
      <c r="BW204" s="726">
        <v>13.7</v>
      </c>
      <c r="BX204" s="726"/>
      <c r="BY204" s="726"/>
      <c r="BZ204" s="726"/>
      <c r="CA204" s="665">
        <f t="shared" si="263"/>
        <v>0</v>
      </c>
      <c r="CB204" s="665">
        <f t="shared" si="264"/>
        <v>13.7</v>
      </c>
      <c r="CC204" s="706">
        <f t="shared" si="291"/>
        <v>0.43</v>
      </c>
      <c r="CD204" s="705">
        <f t="shared" si="265"/>
        <v>7.8090000000000002</v>
      </c>
      <c r="CE204" s="710">
        <f t="shared" si="292"/>
        <v>0.05</v>
      </c>
      <c r="CF204" s="704">
        <f t="shared" si="266"/>
        <v>7.8090000000000002</v>
      </c>
      <c r="CG204" s="1749"/>
      <c r="CH204" s="704"/>
      <c r="CI204" s="704"/>
      <c r="CJ204" s="704">
        <f t="shared" si="251"/>
        <v>5.8909999999999991</v>
      </c>
      <c r="CK204" s="666">
        <v>70</v>
      </c>
      <c r="CL204" s="664">
        <v>11</v>
      </c>
      <c r="CM204" s="1125">
        <v>27.2</v>
      </c>
      <c r="CN204" s="703">
        <v>1</v>
      </c>
      <c r="CO204" s="703">
        <v>58</v>
      </c>
      <c r="CP204" s="703">
        <v>8750.9</v>
      </c>
      <c r="CQ204" s="703">
        <f t="shared" si="303"/>
        <v>4.6000000000003638</v>
      </c>
      <c r="CR204" s="703">
        <v>6.5</v>
      </c>
      <c r="CS204" s="1119">
        <f t="shared" si="305"/>
        <v>5.7826086956517173</v>
      </c>
      <c r="CT204" s="1142">
        <f>CS204/CR4</f>
        <v>0.80687563195140233</v>
      </c>
      <c r="CU204" s="950">
        <v>26.6</v>
      </c>
      <c r="CV204" s="702">
        <f t="shared" si="293"/>
        <v>1</v>
      </c>
      <c r="CW204" s="701">
        <f t="shared" si="268"/>
        <v>0</v>
      </c>
      <c r="CX204" s="700">
        <f t="shared" si="269"/>
        <v>26.6</v>
      </c>
      <c r="CY204" s="699"/>
      <c r="CZ204" s="698">
        <v>45</v>
      </c>
      <c r="DA204" s="698">
        <v>32</v>
      </c>
      <c r="DB204" s="698">
        <v>0</v>
      </c>
      <c r="DC204" s="697">
        <v>0</v>
      </c>
      <c r="DD204" s="1828"/>
      <c r="DE204" s="1828"/>
      <c r="DF204" s="1828"/>
      <c r="DG204" s="696">
        <f t="shared" si="294"/>
        <v>0.43</v>
      </c>
      <c r="DH204" s="695">
        <f t="shared" si="270"/>
        <v>0</v>
      </c>
      <c r="DI204" s="702">
        <f t="shared" si="295"/>
        <v>0.56999999999999995</v>
      </c>
      <c r="DJ204" s="694"/>
      <c r="DK204" s="694">
        <f t="shared" si="271"/>
        <v>0</v>
      </c>
      <c r="DL204" s="694">
        <f t="shared" si="272"/>
        <v>0</v>
      </c>
      <c r="DM204" s="693"/>
      <c r="DN204" s="692">
        <v>0</v>
      </c>
      <c r="DO204" s="692">
        <v>28</v>
      </c>
      <c r="DP204" s="1448">
        <v>0</v>
      </c>
      <c r="DQ204" s="691"/>
      <c r="DR204" s="691"/>
      <c r="DS204" s="690">
        <f t="shared" si="273"/>
        <v>0</v>
      </c>
      <c r="DT204" s="690">
        <f t="shared" si="296"/>
        <v>0</v>
      </c>
      <c r="DU204" s="689">
        <f t="shared" si="297"/>
        <v>0</v>
      </c>
      <c r="DV204" s="688"/>
      <c r="DW204" s="688"/>
      <c r="DX204" s="687">
        <v>3</v>
      </c>
      <c r="DY204" s="686"/>
      <c r="DZ204" s="685">
        <v>7</v>
      </c>
      <c r="EA204" s="684">
        <v>6</v>
      </c>
      <c r="EB204" s="683">
        <f t="shared" si="274"/>
        <v>247.8574998</v>
      </c>
      <c r="EC204" s="683">
        <f t="shared" si="298"/>
        <v>0</v>
      </c>
      <c r="ED204" s="683">
        <f t="shared" si="299"/>
        <v>0</v>
      </c>
      <c r="EE204" s="682">
        <f t="shared" si="275"/>
        <v>0</v>
      </c>
      <c r="EF204" s="681">
        <f t="shared" si="276"/>
        <v>10.449000000000002</v>
      </c>
      <c r="EG204" s="680">
        <f t="shared" si="300"/>
        <v>0</v>
      </c>
      <c r="EH204" s="679">
        <f>SUM(EE$177:EE204)/SUM(EF$177:EF204)</f>
        <v>0.75977669141116533</v>
      </c>
      <c r="EI204" s="678"/>
      <c r="EJ204" s="166">
        <f t="shared" si="277"/>
        <v>122</v>
      </c>
      <c r="EK204" s="677">
        <f t="shared" si="301"/>
        <v>216</v>
      </c>
      <c r="EL204" s="676"/>
      <c r="EM204" s="675">
        <f t="shared" si="280"/>
        <v>0</v>
      </c>
      <c r="EN204" s="674">
        <f>SUM(EK$7:EK204)/SUM(EL$7:EL204)</f>
        <v>1.0538109296603317</v>
      </c>
      <c r="EO204" s="673"/>
    </row>
    <row r="205" spans="1:145" ht="16.5" thickTop="1" thickBot="1" x14ac:dyDescent="0.3">
      <c r="A205" s="1139">
        <f>BD204-BD202</f>
        <v>128</v>
      </c>
      <c r="C205" s="672"/>
      <c r="D205" s="744"/>
      <c r="E205" s="743"/>
      <c r="F205" s="743"/>
      <c r="G205" s="742"/>
      <c r="H205" s="741"/>
      <c r="I205" s="740"/>
      <c r="J205" s="740"/>
      <c r="K205" s="739"/>
      <c r="L205" s="738"/>
      <c r="M205" s="738"/>
      <c r="N205" s="739"/>
      <c r="O205" s="739"/>
      <c r="P205" s="737"/>
      <c r="Q205" s="737"/>
      <c r="R205" s="736"/>
      <c r="S205" s="1154"/>
      <c r="T205" s="735"/>
      <c r="U205" s="736"/>
      <c r="V205" s="734"/>
      <c r="W205" s="739"/>
      <c r="X205" s="743"/>
      <c r="Y205" s="739"/>
      <c r="Z205" s="733"/>
      <c r="AA205" s="732"/>
      <c r="AB205" s="731"/>
      <c r="AC205" s="730"/>
      <c r="AD205" s="730"/>
      <c r="AE205" s="739"/>
      <c r="AF205" s="733"/>
      <c r="AG205" s="739"/>
      <c r="AH205" s="731"/>
      <c r="AI205" s="731"/>
      <c r="AJ205" s="731"/>
      <c r="AK205" s="729"/>
      <c r="AL205" s="731"/>
      <c r="AM205" s="731"/>
      <c r="AN205" s="731"/>
      <c r="AO205" s="731"/>
      <c r="AP205" s="731"/>
      <c r="AQ205" s="728"/>
      <c r="AR205" s="727"/>
      <c r="AS205" s="726"/>
      <c r="AT205" s="725"/>
      <c r="AU205" s="724"/>
      <c r="AV205" s="723"/>
      <c r="AW205" s="722"/>
      <c r="AX205" s="722"/>
      <c r="AY205" s="721"/>
      <c r="AZ205" s="720"/>
      <c r="BA205" s="662"/>
      <c r="BB205" s="662"/>
      <c r="BC205" s="719"/>
      <c r="BD205" s="718"/>
      <c r="BE205" s="717">
        <f>AVERAGE(BE177:BE204)</f>
        <v>39.785714285714285</v>
      </c>
      <c r="BF205" s="717"/>
      <c r="BG205" s="716"/>
      <c r="BH205" s="715">
        <f>SUM(BH177:BH204)</f>
        <v>44.560000000000045</v>
      </c>
      <c r="BI205" s="715"/>
      <c r="BJ205" s="714"/>
      <c r="BK205" s="713"/>
      <c r="BL205" s="713"/>
      <c r="BM205" s="712"/>
      <c r="BN205" s="711"/>
      <c r="BO205" s="710"/>
      <c r="BP205" s="709"/>
      <c r="BQ205" s="709"/>
      <c r="BR205" s="708"/>
      <c r="BS205" s="712"/>
      <c r="BT205" s="712"/>
      <c r="BU205" s="666"/>
      <c r="BV205" s="707"/>
      <c r="BW205" s="726"/>
      <c r="BX205" s="726"/>
      <c r="BY205" s="726"/>
      <c r="BZ205" s="726"/>
      <c r="CA205" s="665"/>
      <c r="CB205" s="665"/>
      <c r="CC205" s="706"/>
      <c r="CD205" s="705">
        <f>SUM(CD177:CD204)</f>
        <v>89.946000000000012</v>
      </c>
      <c r="CE205" s="710"/>
      <c r="CF205" s="704">
        <f>SUM(CF177:CF204)</f>
        <v>89.946000000000012</v>
      </c>
      <c r="CG205" s="1749"/>
      <c r="CH205" s="704"/>
      <c r="CI205" s="704"/>
      <c r="CJ205" s="704"/>
      <c r="CK205" s="666"/>
      <c r="CL205" s="664"/>
      <c r="CM205" s="1125"/>
      <c r="CN205" s="703"/>
      <c r="CO205" s="703"/>
      <c r="CP205" s="703"/>
      <c r="CQ205" s="703"/>
      <c r="CR205" s="703"/>
      <c r="CS205" s="1144">
        <f>CS204*24</f>
        <v>138.78260869564122</v>
      </c>
      <c r="CT205" s="703"/>
      <c r="CU205" s="950">
        <f>SUM(CU177:CU204)</f>
        <v>883.30000000000007</v>
      </c>
      <c r="CV205" s="702"/>
      <c r="CW205" s="701"/>
      <c r="CX205" s="700"/>
      <c r="CY205" s="699"/>
      <c r="CZ205" s="698"/>
      <c r="DA205" s="698"/>
      <c r="DB205" s="698"/>
      <c r="DC205" s="697">
        <f>AVERAGE(DC177:DC204)</f>
        <v>16.714285714285715</v>
      </c>
      <c r="DD205" s="1828"/>
      <c r="DE205" s="1828"/>
      <c r="DF205" s="1828"/>
      <c r="DG205" s="696"/>
      <c r="DH205" s="695"/>
      <c r="DI205" s="702"/>
      <c r="DJ205" s="694"/>
      <c r="DK205" s="694">
        <f>SUM(DK177:DK204)</f>
        <v>114.70680000000004</v>
      </c>
      <c r="DL205" s="694"/>
      <c r="DM205" s="693"/>
      <c r="DN205" s="692"/>
      <c r="DO205" s="692"/>
      <c r="DP205" s="1448"/>
      <c r="DQ205" s="691"/>
      <c r="DR205" s="691"/>
      <c r="DS205" s="690"/>
      <c r="DT205" s="690"/>
      <c r="DU205" s="689"/>
      <c r="DV205" s="688"/>
      <c r="DW205" s="688"/>
      <c r="DX205" s="687"/>
      <c r="DY205" s="686"/>
      <c r="DZ205" s="685"/>
      <c r="EA205" s="684"/>
      <c r="EB205" s="683"/>
      <c r="EC205" s="142" t="s">
        <v>192</v>
      </c>
      <c r="ED205" s="142" t="s">
        <v>59</v>
      </c>
      <c r="EE205" s="1526"/>
      <c r="EF205" s="1527"/>
      <c r="EG205" s="1528"/>
      <c r="EH205" s="1529"/>
      <c r="EI205" s="678"/>
      <c r="EJ205" s="166"/>
      <c r="EK205" s="677"/>
      <c r="EL205" s="676">
        <f>AVERAGE(EL202:EL204)</f>
        <v>225.11</v>
      </c>
      <c r="EM205" s="675"/>
      <c r="EN205" s="674"/>
      <c r="EO205" s="673"/>
    </row>
    <row r="206" spans="1:145" ht="16.5" thickTop="1" thickBot="1" x14ac:dyDescent="0.3">
      <c r="A206" s="668"/>
      <c r="C206" s="672"/>
      <c r="D206" s="744"/>
      <c r="E206" s="743"/>
      <c r="F206" s="743"/>
      <c r="G206" s="742"/>
      <c r="H206" s="741"/>
      <c r="I206" s="740"/>
      <c r="J206" s="740"/>
      <c r="K206" s="739"/>
      <c r="L206" s="738"/>
      <c r="M206" s="738"/>
      <c r="N206" s="739"/>
      <c r="O206" s="739"/>
      <c r="P206" s="737"/>
      <c r="Q206" s="737"/>
      <c r="R206" s="736"/>
      <c r="S206" s="1154"/>
      <c r="T206" s="735"/>
      <c r="U206" s="736"/>
      <c r="V206" s="734"/>
      <c r="W206" s="739"/>
      <c r="X206" s="743"/>
      <c r="Y206" s="739"/>
      <c r="Z206" s="733"/>
      <c r="AA206" s="732"/>
      <c r="AB206" s="731"/>
      <c r="AC206" s="730"/>
      <c r="AD206" s="730"/>
      <c r="AE206" s="739"/>
      <c r="AF206" s="733"/>
      <c r="AG206" s="739"/>
      <c r="AH206" s="731"/>
      <c r="AI206" s="731"/>
      <c r="AJ206" s="731"/>
      <c r="AK206" s="729"/>
      <c r="AL206" s="731"/>
      <c r="AM206" s="731"/>
      <c r="AN206" s="731"/>
      <c r="AO206" s="731"/>
      <c r="AP206" s="731"/>
      <c r="AQ206" s="728"/>
      <c r="AR206" s="727"/>
      <c r="AS206" s="726"/>
      <c r="AT206" s="725"/>
      <c r="AU206" s="724"/>
      <c r="AV206" s="723"/>
      <c r="AW206" s="722"/>
      <c r="AX206" s="722"/>
      <c r="AY206" s="721"/>
      <c r="AZ206" s="720"/>
      <c r="BA206" s="662"/>
      <c r="BB206" s="662"/>
      <c r="BC206" s="719"/>
      <c r="BD206" s="718"/>
      <c r="BE206" s="717"/>
      <c r="BF206" s="717"/>
      <c r="BG206" s="716"/>
      <c r="BH206" s="715"/>
      <c r="BI206" s="715"/>
      <c r="BJ206" s="714"/>
      <c r="BK206" s="713"/>
      <c r="BL206" s="713"/>
      <c r="BM206" s="936" t="s">
        <v>172</v>
      </c>
      <c r="BN206">
        <f>COUNTIF(BN176:BN203,"&gt;0")</f>
        <v>1</v>
      </c>
      <c r="BP206" s="709"/>
      <c r="BQ206" s="709"/>
      <c r="BR206" s="708"/>
      <c r="BS206" s="712"/>
      <c r="BT206" s="712"/>
      <c r="BU206" s="666"/>
      <c r="BV206" s="936"/>
      <c r="BZ206" s="726"/>
      <c r="CA206" s="665"/>
      <c r="CB206" s="665"/>
      <c r="CC206" s="706"/>
      <c r="CD206" s="705"/>
      <c r="CE206" s="710"/>
      <c r="CF206" s="704"/>
      <c r="CG206" s="1749"/>
      <c r="CH206" s="704"/>
      <c r="CI206" s="704"/>
      <c r="CJ206" s="704"/>
      <c r="CK206" s="666"/>
      <c r="CL206" s="664"/>
      <c r="CM206" s="1125"/>
      <c r="CN206" s="703"/>
      <c r="CO206" s="703"/>
      <c r="CP206" s="703"/>
      <c r="CQ206" s="703"/>
      <c r="CR206" s="703"/>
      <c r="CS206" s="1119">
        <f>CS205/24</f>
        <v>5.7826086956517173</v>
      </c>
      <c r="CT206" s="703"/>
      <c r="CU206" s="950">
        <f>CU205/28</f>
        <v>31.546428571428574</v>
      </c>
      <c r="CV206" s="702"/>
      <c r="CW206" s="701"/>
      <c r="CX206" s="700"/>
      <c r="CY206" s="699"/>
      <c r="CZ206" s="698"/>
      <c r="DA206" s="698"/>
      <c r="DB206" s="698"/>
      <c r="DC206" s="697">
        <f>SUM(DC177:DC204)</f>
        <v>468</v>
      </c>
      <c r="DD206" s="1828"/>
      <c r="DE206" s="1828"/>
      <c r="DF206" s="1828"/>
      <c r="DG206" s="696"/>
      <c r="DH206" s="695"/>
      <c r="DI206" s="702"/>
      <c r="DJ206" s="694"/>
      <c r="DK206" s="694">
        <f>DK205/28</f>
        <v>4.0966714285714305</v>
      </c>
      <c r="DL206" s="694"/>
      <c r="DM206" s="693"/>
      <c r="DN206" s="692"/>
      <c r="DO206" s="692"/>
      <c r="DP206" s="1448"/>
      <c r="DQ206" s="691"/>
      <c r="DR206" s="691"/>
      <c r="DS206" s="690"/>
      <c r="DT206" s="690"/>
      <c r="DU206" s="689"/>
      <c r="DV206" s="688"/>
      <c r="DW206" s="688"/>
      <c r="DX206" s="687"/>
      <c r="DY206" s="686"/>
      <c r="DZ206" s="685"/>
      <c r="EA206" s="684"/>
      <c r="EB206" s="683"/>
      <c r="EC206" s="683">
        <f>1.5*33</f>
        <v>49.5</v>
      </c>
      <c r="ED206" s="167">
        <f>EC206+EE206</f>
        <v>241.26216651999999</v>
      </c>
      <c r="EE206" s="1935">
        <f>SUM(EE177:EE205)</f>
        <v>191.76216651999999</v>
      </c>
      <c r="EF206" s="1936">
        <f>SUM(EF177:EF205)</f>
        <v>252.39280000000005</v>
      </c>
      <c r="EG206" s="1933"/>
      <c r="EH206" s="1934">
        <f>EE206/EF206</f>
        <v>0.75977669141116533</v>
      </c>
      <c r="EI206" s="678"/>
      <c r="EJ206" s="166"/>
      <c r="EK206" s="677"/>
      <c r="EL206" s="676"/>
      <c r="EM206" s="675"/>
      <c r="EN206" s="674"/>
      <c r="EO206" s="673"/>
    </row>
    <row r="207" spans="1:145" ht="16.5" thickTop="1" thickBot="1" x14ac:dyDescent="0.3">
      <c r="A207" s="668"/>
      <c r="C207" s="672"/>
      <c r="D207" s="744"/>
      <c r="E207" s="743"/>
      <c r="F207" s="743"/>
      <c r="G207" s="742"/>
      <c r="H207" s="741"/>
      <c r="I207" s="740"/>
      <c r="J207" s="740"/>
      <c r="K207" s="739"/>
      <c r="L207" s="738"/>
      <c r="M207" s="738"/>
      <c r="N207" s="739"/>
      <c r="O207" s="739"/>
      <c r="P207" s="737"/>
      <c r="Q207" s="737"/>
      <c r="R207" s="736"/>
      <c r="S207" s="1154"/>
      <c r="T207" s="735"/>
      <c r="U207" s="736"/>
      <c r="V207" s="734"/>
      <c r="W207" s="739"/>
      <c r="X207" s="743"/>
      <c r="Y207" s="739"/>
      <c r="Z207" s="733"/>
      <c r="AA207" s="732"/>
      <c r="AB207" s="731"/>
      <c r="AC207" s="730"/>
      <c r="AD207" s="730"/>
      <c r="AE207" s="739"/>
      <c r="AF207" s="733"/>
      <c r="AG207" s="739"/>
      <c r="AH207" s="731"/>
      <c r="AI207" s="731"/>
      <c r="AJ207" s="731"/>
      <c r="AK207" s="729"/>
      <c r="AL207" s="731"/>
      <c r="AM207" s="731"/>
      <c r="AN207" s="731"/>
      <c r="AO207" s="731"/>
      <c r="AP207" s="731"/>
      <c r="AQ207" s="728"/>
      <c r="AR207" s="727"/>
      <c r="AS207" s="726"/>
      <c r="AT207" s="725"/>
      <c r="AU207" s="724"/>
      <c r="AV207" s="723"/>
      <c r="AW207" s="722"/>
      <c r="AX207" s="722"/>
      <c r="AY207" s="721"/>
      <c r="AZ207" s="720"/>
      <c r="BA207" s="662"/>
      <c r="BB207" s="662"/>
      <c r="BC207" s="719"/>
      <c r="BD207" s="936" t="s">
        <v>172</v>
      </c>
      <c r="BE207">
        <f>COUNTIF(BE177:BE204,"&gt;0")</f>
        <v>21</v>
      </c>
      <c r="BG207" s="716"/>
      <c r="BH207" s="715"/>
      <c r="BI207" s="715"/>
      <c r="BJ207" s="714"/>
      <c r="BK207" s="713"/>
      <c r="BL207" s="713"/>
      <c r="BM207" s="712"/>
      <c r="BN207" s="711"/>
      <c r="BO207" s="710"/>
      <c r="BP207" s="709"/>
      <c r="BQ207" s="709"/>
      <c r="BR207" s="708"/>
      <c r="BS207" s="712"/>
      <c r="BT207" s="712"/>
      <c r="BV207" s="936"/>
      <c r="BZ207" s="726"/>
      <c r="CA207" s="665"/>
      <c r="CB207" s="665"/>
      <c r="CC207" s="706"/>
      <c r="CD207" s="705"/>
      <c r="CE207" s="710"/>
      <c r="CF207" s="704"/>
      <c r="CG207" s="1749"/>
      <c r="CH207" s="704"/>
      <c r="CI207" s="704"/>
      <c r="CJ207" s="704"/>
      <c r="CK207" s="666"/>
      <c r="CL207" s="664"/>
      <c r="CM207" s="1125"/>
      <c r="CN207" s="703"/>
      <c r="CO207" s="703"/>
      <c r="CP207" s="703"/>
      <c r="CQ207" s="703"/>
      <c r="CR207" s="703"/>
      <c r="CS207" s="703"/>
      <c r="CT207" s="703"/>
      <c r="CU207" s="950"/>
      <c r="CV207" s="702"/>
      <c r="CW207" s="701"/>
      <c r="CX207" s="700"/>
      <c r="CY207" s="699"/>
      <c r="CZ207" s="698"/>
      <c r="DA207" s="698"/>
      <c r="DB207" s="698"/>
      <c r="DC207" s="697">
        <f>DC206/28</f>
        <v>16.714285714285715</v>
      </c>
      <c r="DD207" s="1828"/>
      <c r="DE207" s="1828"/>
      <c r="DF207" s="1828"/>
      <c r="DG207" s="696"/>
      <c r="DH207" s="695"/>
      <c r="DI207" s="702"/>
      <c r="DJ207" s="694"/>
      <c r="DK207" s="694"/>
      <c r="DL207" s="694"/>
      <c r="DM207" s="693"/>
      <c r="DN207" s="692"/>
      <c r="DO207" s="692"/>
      <c r="DP207" s="1448"/>
      <c r="DQ207" s="691"/>
      <c r="DR207" s="691"/>
      <c r="DS207" s="690"/>
      <c r="DT207" s="690"/>
      <c r="DU207" s="689"/>
      <c r="DV207" s="688"/>
      <c r="DW207" s="688"/>
      <c r="DX207" s="687"/>
      <c r="DY207" s="686"/>
      <c r="DZ207" s="685"/>
      <c r="EA207" s="684"/>
      <c r="EB207" s="683"/>
      <c r="EC207" s="683"/>
      <c r="ED207" s="682">
        <f>ED206/28</f>
        <v>8.6165059471428567</v>
      </c>
      <c r="EE207" s="1312">
        <f>EE206/28</f>
        <v>6.8486488042857143</v>
      </c>
      <c r="EF207" s="1312">
        <f>EF206/28</f>
        <v>9.0140285714285735</v>
      </c>
      <c r="EG207" s="1594"/>
      <c r="EH207" s="1595"/>
      <c r="EI207" s="678"/>
      <c r="EJ207" s="166"/>
      <c r="EK207" s="677"/>
      <c r="EL207" s="676"/>
      <c r="EM207" s="675"/>
      <c r="EN207" s="674"/>
      <c r="EO207" s="673"/>
    </row>
    <row r="208" spans="1:145" ht="16.5" thickTop="1" thickBot="1" x14ac:dyDescent="0.3">
      <c r="A208" s="668"/>
      <c r="C208" s="672"/>
      <c r="D208" s="744"/>
      <c r="E208" s="743"/>
      <c r="F208" s="743"/>
      <c r="G208" s="742"/>
      <c r="H208" s="741"/>
      <c r="I208" s="740"/>
      <c r="J208" s="740"/>
      <c r="K208" s="739"/>
      <c r="L208" s="738"/>
      <c r="M208" s="738"/>
      <c r="N208" s="739"/>
      <c r="O208" s="739"/>
      <c r="P208" s="737"/>
      <c r="Q208" s="737"/>
      <c r="R208" s="736"/>
      <c r="S208" s="1154"/>
      <c r="T208" s="735"/>
      <c r="U208" s="736"/>
      <c r="V208" s="734"/>
      <c r="W208" s="739"/>
      <c r="X208" s="743"/>
      <c r="Y208" s="739"/>
      <c r="Z208" s="733"/>
      <c r="AA208" s="732"/>
      <c r="AB208" s="731"/>
      <c r="AC208" s="730"/>
      <c r="AD208" s="730"/>
      <c r="AE208" s="739"/>
      <c r="AF208" s="733"/>
      <c r="AG208" s="739"/>
      <c r="AH208" s="731"/>
      <c r="AI208" s="731"/>
      <c r="AJ208" s="731"/>
      <c r="AK208" s="729"/>
      <c r="AL208" s="731"/>
      <c r="AM208" s="731"/>
      <c r="AN208" s="731"/>
      <c r="AO208" s="731"/>
      <c r="AP208" s="731"/>
      <c r="AQ208" s="728"/>
      <c r="AR208" s="727"/>
      <c r="AS208" s="726"/>
      <c r="AT208" s="725"/>
      <c r="AU208" s="724"/>
      <c r="AV208" s="723"/>
      <c r="AW208" s="722"/>
      <c r="AX208" s="722"/>
      <c r="AY208" s="721"/>
      <c r="AZ208" s="720"/>
      <c r="BA208" s="662"/>
      <c r="BB208" s="662"/>
      <c r="BC208" s="719"/>
      <c r="BD208" s="718"/>
      <c r="BE208" s="717"/>
      <c r="BF208" s="717"/>
      <c r="BG208" s="716"/>
      <c r="BH208" s="715"/>
      <c r="BI208" s="715"/>
      <c r="BJ208" s="714"/>
      <c r="BK208" s="713"/>
      <c r="BL208" s="713"/>
      <c r="BM208" s="712"/>
      <c r="BN208" s="711"/>
      <c r="BO208" s="710"/>
      <c r="BP208" s="709"/>
      <c r="BQ208" s="709"/>
      <c r="BR208" s="708"/>
      <c r="BS208" s="712"/>
      <c r="BT208" s="712"/>
      <c r="BU208" s="666"/>
      <c r="BV208" s="707"/>
      <c r="BW208" s="726"/>
      <c r="BX208" s="726"/>
      <c r="BY208" s="726"/>
      <c r="BZ208" s="726"/>
      <c r="CA208" s="665"/>
      <c r="CB208" s="665"/>
      <c r="CC208" s="706"/>
      <c r="CD208" s="705"/>
      <c r="CE208" s="710"/>
      <c r="CF208" s="704"/>
      <c r="CG208" s="1749"/>
      <c r="CH208" s="704"/>
      <c r="CI208" s="704"/>
      <c r="CJ208" s="704"/>
      <c r="CK208" s="666"/>
      <c r="CL208" s="664"/>
      <c r="CM208" s="1125"/>
      <c r="CN208" s="703"/>
      <c r="CO208" s="703"/>
      <c r="CP208" s="703"/>
      <c r="CQ208" s="703"/>
      <c r="CR208" s="703"/>
      <c r="CS208" s="703"/>
      <c r="CT208" s="703"/>
      <c r="CU208" s="950"/>
      <c r="CV208" s="702"/>
      <c r="CW208" s="701"/>
      <c r="CX208" s="700"/>
      <c r="CY208" s="699"/>
      <c r="CZ208" s="698"/>
      <c r="DA208" s="698"/>
      <c r="DB208" s="698"/>
      <c r="DC208" s="697"/>
      <c r="DD208" s="1828"/>
      <c r="DE208" s="1828"/>
      <c r="DF208" s="1828"/>
      <c r="DG208" s="696"/>
      <c r="DH208" s="695"/>
      <c r="DI208" s="702"/>
      <c r="DJ208" s="694"/>
      <c r="DK208" s="694"/>
      <c r="DL208" s="694"/>
      <c r="DM208" s="693"/>
      <c r="DN208" s="692"/>
      <c r="DO208" s="692"/>
      <c r="DP208" s="1448"/>
      <c r="DQ208" s="691"/>
      <c r="DR208" s="691"/>
      <c r="DS208" s="690"/>
      <c r="DT208" s="690"/>
      <c r="DU208" s="689"/>
      <c r="DV208" s="688"/>
      <c r="DW208" s="688"/>
      <c r="DX208" s="687"/>
      <c r="DY208" s="686"/>
      <c r="DZ208" s="685"/>
      <c r="EA208" s="684"/>
      <c r="EB208" s="683"/>
      <c r="EC208" s="683"/>
      <c r="ED208" s="1459">
        <f>ED207/EF207</f>
        <v>0.95589956020932421</v>
      </c>
      <c r="EE208" s="682"/>
      <c r="EF208" s="681"/>
      <c r="EG208" s="680"/>
      <c r="EH208" s="679"/>
      <c r="EI208" s="678"/>
      <c r="EJ208" s="166"/>
      <c r="EK208" s="677"/>
      <c r="EL208" s="676"/>
      <c r="EM208" s="675"/>
      <c r="EN208" s="674"/>
      <c r="EO208" s="673"/>
    </row>
    <row r="209" spans="1:146" ht="16.5" thickTop="1" thickBot="1" x14ac:dyDescent="0.3">
      <c r="A209" s="668">
        <v>45717</v>
      </c>
      <c r="C209" s="672"/>
      <c r="D209" s="744">
        <f>D204</f>
        <v>39550</v>
      </c>
      <c r="E209" s="743">
        <f>IF(D209=0,0,D209-D204)</f>
        <v>0</v>
      </c>
      <c r="F209" s="743"/>
      <c r="G209" s="742">
        <f t="shared" si="252"/>
        <v>0</v>
      </c>
      <c r="H209" s="741"/>
      <c r="I209" s="740">
        <v>0</v>
      </c>
      <c r="J209" s="740">
        <v>0</v>
      </c>
      <c r="K209" s="739">
        <f t="shared" si="253"/>
        <v>0</v>
      </c>
      <c r="L209" s="738" t="e">
        <f>IF(OR(N209=0,N209="n"), L204+1,1)</f>
        <v>#REF!</v>
      </c>
      <c r="M209" s="738">
        <v>0</v>
      </c>
      <c r="N209" s="739">
        <v>0</v>
      </c>
      <c r="O209" s="739">
        <v>0</v>
      </c>
      <c r="P209" s="737">
        <v>49</v>
      </c>
      <c r="Q209" s="737">
        <v>44</v>
      </c>
      <c r="R209" s="736">
        <f t="shared" si="254"/>
        <v>5</v>
      </c>
      <c r="S209" s="1154">
        <f>IF(P209=0,S204,IF(U204&lt;&gt;0,1,S204+1))</f>
        <v>627</v>
      </c>
      <c r="T209" s="735">
        <v>0</v>
      </c>
      <c r="U209" s="736">
        <v>0</v>
      </c>
      <c r="V209" s="734"/>
      <c r="W209" s="739">
        <v>41</v>
      </c>
      <c r="X209" s="743">
        <v>39</v>
      </c>
      <c r="Y209" s="739">
        <f t="shared" si="255"/>
        <v>2</v>
      </c>
      <c r="Z209" s="733">
        <f>IF(W209=0,Z204,IF(AB204&lt;&gt;0,1,Z204+1))</f>
        <v>139</v>
      </c>
      <c r="AA209" s="732">
        <v>0</v>
      </c>
      <c r="AB209" s="731">
        <v>0</v>
      </c>
      <c r="AC209" s="730">
        <v>45</v>
      </c>
      <c r="AD209" s="730">
        <v>42</v>
      </c>
      <c r="AE209" s="739">
        <f t="shared" si="256"/>
        <v>3</v>
      </c>
      <c r="AF209" s="733">
        <f>IF(AC209=0,AF204,IF(AH204&lt;&gt;0,1,AF204+1))</f>
        <v>73</v>
      </c>
      <c r="AG209" s="739">
        <v>60</v>
      </c>
      <c r="AH209" s="731">
        <v>0</v>
      </c>
      <c r="AI209" s="731">
        <v>0</v>
      </c>
      <c r="AJ209" s="731">
        <v>0</v>
      </c>
      <c r="AK209" s="729" t="str">
        <f t="shared" si="257"/>
        <v xml:space="preserve"> </v>
      </c>
      <c r="AL209" s="731">
        <f>IF(AI209=0,AL204,IF(AO204&lt;&gt;0,1,AL204+1))</f>
        <v>28</v>
      </c>
      <c r="AM209" s="731"/>
      <c r="AN209" s="731"/>
      <c r="AO209" s="731">
        <v>0</v>
      </c>
      <c r="AP209" s="731"/>
      <c r="AQ209" s="728">
        <v>6.958333333333333</v>
      </c>
      <c r="AR209" s="727">
        <v>371</v>
      </c>
      <c r="AS209" s="726">
        <v>6.5</v>
      </c>
      <c r="AT209" s="725">
        <v>338</v>
      </c>
      <c r="AU209" s="724">
        <f t="shared" si="258"/>
        <v>709</v>
      </c>
      <c r="AV209" s="723">
        <f>AU209-AU204</f>
        <v>-134</v>
      </c>
      <c r="AW209" s="722"/>
      <c r="AX209" s="722"/>
      <c r="AY209" s="721">
        <v>1550</v>
      </c>
      <c r="AZ209" s="720">
        <v>0</v>
      </c>
      <c r="BA209" s="662">
        <v>194</v>
      </c>
      <c r="BB209" s="662">
        <v>200</v>
      </c>
      <c r="BC209" s="719"/>
      <c r="BD209" s="718">
        <v>67499</v>
      </c>
      <c r="BE209" s="717">
        <f>IF(BD209=0,0,BD209-BD204)</f>
        <v>56</v>
      </c>
      <c r="BF209" s="717"/>
      <c r="BG209" s="716">
        <v>0.96</v>
      </c>
      <c r="BH209" s="715">
        <f>BE209-(BE209*BG209)</f>
        <v>2.240000000000002</v>
      </c>
      <c r="BI209" s="715">
        <f>BE209*BG209</f>
        <v>53.76</v>
      </c>
      <c r="BJ209" s="714"/>
      <c r="BK209" s="713">
        <v>80</v>
      </c>
      <c r="BL209" s="713">
        <v>15</v>
      </c>
      <c r="BM209" s="712"/>
      <c r="BN209" s="711">
        <v>0</v>
      </c>
      <c r="BO209" s="710">
        <f>BO204</f>
        <v>0.8</v>
      </c>
      <c r="BP209" s="709">
        <f t="shared" si="261"/>
        <v>0</v>
      </c>
      <c r="BQ209" s="709">
        <f t="shared" si="262"/>
        <v>0</v>
      </c>
      <c r="BR209" s="708"/>
      <c r="BS209" s="712">
        <v>0</v>
      </c>
      <c r="BT209" s="712">
        <v>0</v>
      </c>
      <c r="BU209" s="666"/>
      <c r="BV209" s="707"/>
      <c r="BW209" s="726">
        <v>21.1</v>
      </c>
      <c r="BX209" s="726"/>
      <c r="BY209" s="726"/>
      <c r="BZ209" s="726"/>
      <c r="CA209" s="665">
        <f t="shared" si="263"/>
        <v>0</v>
      </c>
      <c r="CB209" s="665">
        <f t="shared" si="264"/>
        <v>21.1</v>
      </c>
      <c r="CC209" s="706">
        <f>CC204</f>
        <v>0.43</v>
      </c>
      <c r="CD209" s="705">
        <f t="shared" si="265"/>
        <v>12.027000000000003</v>
      </c>
      <c r="CE209" s="710">
        <f>CE204</f>
        <v>0.05</v>
      </c>
      <c r="CF209" s="704">
        <f t="shared" si="266"/>
        <v>12.027000000000003</v>
      </c>
      <c r="CG209" s="1749"/>
      <c r="CH209" s="704"/>
      <c r="CI209" s="704"/>
      <c r="CJ209" s="704">
        <f t="shared" si="251"/>
        <v>9.0729999999999986</v>
      </c>
      <c r="CK209" s="666">
        <v>70</v>
      </c>
      <c r="CL209" s="664">
        <v>5</v>
      </c>
      <c r="CM209" s="1125">
        <v>0</v>
      </c>
      <c r="CN209" s="703">
        <v>2</v>
      </c>
      <c r="CO209" s="703">
        <v>58</v>
      </c>
      <c r="CP209" s="703">
        <v>8751</v>
      </c>
      <c r="CQ209" s="703">
        <f>CP209-CP204</f>
        <v>0.1000000000003638</v>
      </c>
      <c r="CR209" s="703">
        <v>0</v>
      </c>
      <c r="CS209" s="1119">
        <f>CU209/CQ209</f>
        <v>0</v>
      </c>
      <c r="CT209" s="1119"/>
      <c r="CU209" s="950">
        <f t="shared" ref="CU209:CU244" si="306">CM209-DC209</f>
        <v>0</v>
      </c>
      <c r="CV209" s="702">
        <f>CV204</f>
        <v>1</v>
      </c>
      <c r="CW209" s="701">
        <f t="shared" si="268"/>
        <v>0</v>
      </c>
      <c r="CX209" s="700">
        <f t="shared" si="269"/>
        <v>0</v>
      </c>
      <c r="CY209" s="699"/>
      <c r="CZ209" s="698">
        <v>45</v>
      </c>
      <c r="DA209" s="698">
        <v>40</v>
      </c>
      <c r="DB209" s="698">
        <v>0</v>
      </c>
      <c r="DC209" s="697">
        <v>0</v>
      </c>
      <c r="DD209" s="1828"/>
      <c r="DE209" s="1828"/>
      <c r="DF209" s="1828"/>
      <c r="DG209" s="696">
        <f>DG204</f>
        <v>0.43</v>
      </c>
      <c r="DH209" s="695">
        <f t="shared" ref="DH209:DH239" si="307">DC209</f>
        <v>0</v>
      </c>
      <c r="DI209" s="702">
        <f>DI204</f>
        <v>0.56999999999999995</v>
      </c>
      <c r="DJ209" s="694"/>
      <c r="DK209" s="694">
        <f t="shared" ref="DK209:DK239" si="308">(DH209-(DH209*DI209))*(1-DG209)</f>
        <v>0</v>
      </c>
      <c r="DL209" s="694">
        <f t="shared" si="272"/>
        <v>0</v>
      </c>
      <c r="DM209" s="693"/>
      <c r="DN209" s="692">
        <v>46</v>
      </c>
      <c r="DO209" s="692">
        <v>38</v>
      </c>
      <c r="DP209" s="1448">
        <v>0</v>
      </c>
      <c r="DQ209" s="691"/>
      <c r="DR209" s="691"/>
      <c r="DS209" s="690">
        <f t="shared" si="273"/>
        <v>0</v>
      </c>
      <c r="DT209" s="690">
        <f>IF(DS209-DS204&lt;0,0,IF(SUM(DQ209:DR209)&gt;0,DS209-DS204,0))</f>
        <v>0</v>
      </c>
      <c r="DU209" s="689">
        <f>IF(DS209=0,0,IF(DS209-DS204&lt;0,DS209-DS204,0))</f>
        <v>0</v>
      </c>
      <c r="DV209" s="688"/>
      <c r="DW209" s="688"/>
      <c r="DX209" s="687">
        <v>3</v>
      </c>
      <c r="DY209" s="686"/>
      <c r="DZ209" s="685">
        <v>7</v>
      </c>
      <c r="EA209" s="684">
        <v>6</v>
      </c>
      <c r="EB209" s="683">
        <f t="shared" si="274"/>
        <v>247.8574998</v>
      </c>
      <c r="EC209" s="683">
        <f>IF(EB209-EB204&lt;0,0,IF(SUM(DZ209:EA209)&gt;0,EB209-EB204,0))</f>
        <v>0</v>
      </c>
      <c r="ED209" s="683">
        <f>IF(EB209=0,0,IF(EB209-EB204&lt;0,(EB209-EB204),0))</f>
        <v>0</v>
      </c>
      <c r="EE209" s="682">
        <f t="shared" si="275"/>
        <v>0</v>
      </c>
      <c r="EF209" s="681">
        <f t="shared" ref="EF209:EF239" si="309">BH209+BP209+CF209+CW209+DK209</f>
        <v>14.267000000000005</v>
      </c>
      <c r="EG209" s="680">
        <f t="shared" si="300"/>
        <v>0</v>
      </c>
      <c r="EH209" s="679">
        <f>SUM(EE$209:EE209)/SUM(EF209:EF$209)</f>
        <v>0</v>
      </c>
      <c r="EI209" s="678"/>
      <c r="EJ209" s="166">
        <f t="shared" ref="EJ209:EJ239" si="310">EK209+AV209</f>
        <v>66</v>
      </c>
      <c r="EK209" s="677">
        <f t="shared" ref="EK209:EK239" si="311">E209+BB209</f>
        <v>200</v>
      </c>
      <c r="EL209" s="676">
        <f t="shared" ref="EL209:EL239" si="312">BI209+BQ209+CJ209+CX209+DL209</f>
        <v>62.832999999999998</v>
      </c>
      <c r="EM209" s="675">
        <f t="shared" si="280"/>
        <v>1.0504034504161825</v>
      </c>
      <c r="EN209" s="674">
        <f>SUM(EK$7:EK209)/SUM(EL$7:EL209)</f>
        <v>1.0502534156471535</v>
      </c>
      <c r="EO209" s="673"/>
    </row>
    <row r="210" spans="1:146" ht="16.5" thickTop="1" thickBot="1" x14ac:dyDescent="0.3">
      <c r="A210" s="668">
        <v>45718</v>
      </c>
      <c r="C210" s="672"/>
      <c r="D210" s="744">
        <f t="shared" si="281"/>
        <v>39550</v>
      </c>
      <c r="E210" s="743">
        <f t="shared" si="282"/>
        <v>0</v>
      </c>
      <c r="F210" s="743"/>
      <c r="G210" s="742">
        <f t="shared" si="252"/>
        <v>0</v>
      </c>
      <c r="H210" s="741"/>
      <c r="I210" s="740">
        <v>0</v>
      </c>
      <c r="J210" s="740">
        <v>0</v>
      </c>
      <c r="K210" s="739">
        <f t="shared" si="253"/>
        <v>0</v>
      </c>
      <c r="L210" s="738" t="e">
        <f t="shared" si="283"/>
        <v>#REF!</v>
      </c>
      <c r="M210" s="738">
        <v>0</v>
      </c>
      <c r="N210" s="739">
        <v>0</v>
      </c>
      <c r="O210" s="739">
        <v>0</v>
      </c>
      <c r="P210" s="737">
        <v>0</v>
      </c>
      <c r="Q210" s="737">
        <v>0</v>
      </c>
      <c r="R210" s="736">
        <f t="shared" si="254"/>
        <v>0</v>
      </c>
      <c r="S210" s="1154">
        <f t="shared" si="284"/>
        <v>627</v>
      </c>
      <c r="T210" s="735">
        <v>0</v>
      </c>
      <c r="U210" s="736">
        <v>0</v>
      </c>
      <c r="V210" s="734"/>
      <c r="W210" s="739">
        <v>0</v>
      </c>
      <c r="X210" s="743">
        <v>0</v>
      </c>
      <c r="Y210" s="739" t="str">
        <f t="shared" si="255"/>
        <v xml:space="preserve"> </v>
      </c>
      <c r="Z210" s="733">
        <f t="shared" si="285"/>
        <v>139</v>
      </c>
      <c r="AA210" s="732">
        <v>0</v>
      </c>
      <c r="AB210" s="731">
        <v>0</v>
      </c>
      <c r="AC210" s="730">
        <v>0</v>
      </c>
      <c r="AD210" s="730">
        <v>0</v>
      </c>
      <c r="AE210" s="739" t="str">
        <f t="shared" si="256"/>
        <v xml:space="preserve"> </v>
      </c>
      <c r="AF210" s="733">
        <f t="shared" si="286"/>
        <v>73</v>
      </c>
      <c r="AG210" s="739">
        <v>61</v>
      </c>
      <c r="AH210" s="731">
        <v>0</v>
      </c>
      <c r="AI210" s="731">
        <v>0</v>
      </c>
      <c r="AJ210" s="731">
        <v>0</v>
      </c>
      <c r="AK210" s="729" t="str">
        <f t="shared" si="257"/>
        <v xml:space="preserve"> </v>
      </c>
      <c r="AL210" s="731">
        <f t="shared" si="287"/>
        <v>28</v>
      </c>
      <c r="AM210" s="731"/>
      <c r="AN210" s="731"/>
      <c r="AO210" s="731">
        <v>0</v>
      </c>
      <c r="AP210" s="731"/>
      <c r="AQ210" s="728">
        <v>7.708333333333333</v>
      </c>
      <c r="AR210" s="727">
        <v>415</v>
      </c>
      <c r="AS210" s="726">
        <v>7.25</v>
      </c>
      <c r="AT210" s="725">
        <v>378</v>
      </c>
      <c r="AU210" s="724">
        <f t="shared" si="258"/>
        <v>793</v>
      </c>
      <c r="AV210" s="723">
        <f t="shared" si="288"/>
        <v>84</v>
      </c>
      <c r="AW210" s="722"/>
      <c r="AX210" s="722"/>
      <c r="AY210" s="721">
        <v>0</v>
      </c>
      <c r="AZ210" s="720">
        <v>0</v>
      </c>
      <c r="BA210" s="662">
        <v>0</v>
      </c>
      <c r="BB210" s="662">
        <v>0</v>
      </c>
      <c r="BC210" s="719"/>
      <c r="BD210" s="718">
        <v>67550</v>
      </c>
      <c r="BE210" s="717">
        <f t="shared" si="289"/>
        <v>51</v>
      </c>
      <c r="BF210" s="717"/>
      <c r="BG210" s="716">
        <v>0.96</v>
      </c>
      <c r="BH210" s="715">
        <f>BE210-(BE210*BG210)</f>
        <v>2.0399999999999991</v>
      </c>
      <c r="BI210" s="715">
        <f>BE210*BG210</f>
        <v>48.96</v>
      </c>
      <c r="BJ210" s="714"/>
      <c r="BK210" s="713">
        <v>90</v>
      </c>
      <c r="BL210" s="713">
        <v>27</v>
      </c>
      <c r="BM210" s="712"/>
      <c r="BN210" s="711">
        <v>0</v>
      </c>
      <c r="BO210" s="710">
        <f t="shared" si="290"/>
        <v>0.8</v>
      </c>
      <c r="BP210" s="709">
        <f t="shared" si="261"/>
        <v>0</v>
      </c>
      <c r="BQ210" s="709">
        <f t="shared" si="262"/>
        <v>0</v>
      </c>
      <c r="BR210" s="708"/>
      <c r="BS210" s="712">
        <v>0</v>
      </c>
      <c r="BT210" s="712">
        <v>0</v>
      </c>
      <c r="BU210" s="666"/>
      <c r="BV210" s="707"/>
      <c r="BW210" s="726">
        <v>6.8</v>
      </c>
      <c r="BX210" s="726"/>
      <c r="BY210" s="726"/>
      <c r="BZ210" s="726"/>
      <c r="CA210" s="665">
        <f t="shared" si="263"/>
        <v>0</v>
      </c>
      <c r="CB210" s="665">
        <f t="shared" si="264"/>
        <v>6.8</v>
      </c>
      <c r="CC210" s="706">
        <f t="shared" si="291"/>
        <v>0.43</v>
      </c>
      <c r="CD210" s="705">
        <f t="shared" si="265"/>
        <v>3.8760000000000003</v>
      </c>
      <c r="CE210" s="710">
        <f t="shared" si="292"/>
        <v>0.05</v>
      </c>
      <c r="CF210" s="704">
        <f t="shared" si="266"/>
        <v>3.8760000000000003</v>
      </c>
      <c r="CG210" s="1749"/>
      <c r="CH210" s="704"/>
      <c r="CI210" s="704"/>
      <c r="CJ210" s="704">
        <f t="shared" si="251"/>
        <v>2.9239999999999995</v>
      </c>
      <c r="CK210" s="666">
        <v>60</v>
      </c>
      <c r="CL210" s="664">
        <v>10</v>
      </c>
      <c r="CM210" s="1125">
        <v>0</v>
      </c>
      <c r="CN210" s="703">
        <v>2</v>
      </c>
      <c r="CO210" s="703">
        <v>0</v>
      </c>
      <c r="CP210" s="703">
        <v>8751</v>
      </c>
      <c r="CQ210" s="703">
        <f t="shared" ref="CQ210:CQ263" si="313">CP210-CP209</f>
        <v>0</v>
      </c>
      <c r="CR210" s="703">
        <v>0</v>
      </c>
      <c r="CS210" s="1119">
        <v>0</v>
      </c>
      <c r="CT210" s="1119"/>
      <c r="CU210" s="950">
        <f t="shared" si="306"/>
        <v>0</v>
      </c>
      <c r="CV210" s="702">
        <f t="shared" si="293"/>
        <v>1</v>
      </c>
      <c r="CW210" s="701">
        <f t="shared" si="268"/>
        <v>0</v>
      </c>
      <c r="CX210" s="700">
        <f t="shared" si="269"/>
        <v>0</v>
      </c>
      <c r="CY210" s="699"/>
      <c r="CZ210" s="698">
        <v>0</v>
      </c>
      <c r="DA210" s="698">
        <v>44</v>
      </c>
      <c r="DB210" s="698">
        <v>0</v>
      </c>
      <c r="DC210" s="697">
        <v>0</v>
      </c>
      <c r="DD210" s="1828"/>
      <c r="DE210" s="1828"/>
      <c r="DF210" s="1828"/>
      <c r="DG210" s="696">
        <f t="shared" si="294"/>
        <v>0.43</v>
      </c>
      <c r="DH210" s="695">
        <f t="shared" si="307"/>
        <v>0</v>
      </c>
      <c r="DI210" s="702">
        <f t="shared" si="295"/>
        <v>0.56999999999999995</v>
      </c>
      <c r="DJ210" s="694"/>
      <c r="DK210" s="694">
        <f t="shared" si="308"/>
        <v>0</v>
      </c>
      <c r="DL210" s="694">
        <f t="shared" si="272"/>
        <v>0</v>
      </c>
      <c r="DM210" s="693"/>
      <c r="DN210" s="692">
        <v>59</v>
      </c>
      <c r="DO210" s="692">
        <v>42</v>
      </c>
      <c r="DP210" s="1448">
        <v>0</v>
      </c>
      <c r="DQ210" s="691"/>
      <c r="DR210" s="691"/>
      <c r="DS210" s="690">
        <f t="shared" si="273"/>
        <v>0</v>
      </c>
      <c r="DT210" s="690">
        <f t="shared" si="296"/>
        <v>0</v>
      </c>
      <c r="DU210" s="689">
        <f t="shared" si="297"/>
        <v>0</v>
      </c>
      <c r="DV210" s="688"/>
      <c r="DW210" s="688"/>
      <c r="DX210" s="687">
        <v>3</v>
      </c>
      <c r="DY210" s="686"/>
      <c r="DZ210" s="685">
        <v>7</v>
      </c>
      <c r="EA210" s="684">
        <v>6</v>
      </c>
      <c r="EB210" s="683">
        <f t="shared" si="274"/>
        <v>247.8574998</v>
      </c>
      <c r="EC210" s="683">
        <f t="shared" si="298"/>
        <v>0</v>
      </c>
      <c r="ED210" s="683">
        <f t="shared" si="299"/>
        <v>0</v>
      </c>
      <c r="EE210" s="682">
        <f t="shared" si="275"/>
        <v>0</v>
      </c>
      <c r="EF210" s="681">
        <f t="shared" si="309"/>
        <v>5.9159999999999995</v>
      </c>
      <c r="EG210" s="680">
        <f t="shared" si="300"/>
        <v>0</v>
      </c>
      <c r="EH210" s="679">
        <f>SUM(EE$209:EE210)/SUM(EF$209:EF210)</f>
        <v>0</v>
      </c>
      <c r="EI210" s="678"/>
      <c r="EJ210" s="166">
        <f t="shared" si="310"/>
        <v>84</v>
      </c>
      <c r="EK210" s="677">
        <f t="shared" si="311"/>
        <v>0</v>
      </c>
      <c r="EL210" s="676">
        <f t="shared" si="312"/>
        <v>51.884</v>
      </c>
      <c r="EM210" s="675">
        <f t="shared" si="280"/>
        <v>1.6189962223421479</v>
      </c>
      <c r="EN210" s="674">
        <f>SUM(EK$7:EK210)/SUM(EL$7:EL210)</f>
        <v>1.0483826389269837</v>
      </c>
      <c r="EO210" s="673"/>
    </row>
    <row r="211" spans="1:146" ht="16.5" thickTop="1" thickBot="1" x14ac:dyDescent="0.3">
      <c r="A211" s="668">
        <v>45719</v>
      </c>
      <c r="C211" s="672"/>
      <c r="D211" s="744">
        <f t="shared" si="281"/>
        <v>39550</v>
      </c>
      <c r="E211" s="743">
        <f t="shared" si="282"/>
        <v>0</v>
      </c>
      <c r="F211" s="743"/>
      <c r="G211" s="742">
        <f t="shared" si="252"/>
        <v>0</v>
      </c>
      <c r="H211" s="741"/>
      <c r="I211" s="740">
        <v>0</v>
      </c>
      <c r="J211" s="740">
        <v>0</v>
      </c>
      <c r="K211" s="739">
        <f t="shared" si="253"/>
        <v>0</v>
      </c>
      <c r="L211" s="738" t="e">
        <f t="shared" si="283"/>
        <v>#REF!</v>
      </c>
      <c r="M211" s="738">
        <v>0</v>
      </c>
      <c r="N211" s="739">
        <v>0</v>
      </c>
      <c r="O211" s="739">
        <v>0</v>
      </c>
      <c r="P211" s="737">
        <v>0</v>
      </c>
      <c r="Q211" s="737">
        <v>0</v>
      </c>
      <c r="R211" s="736">
        <f t="shared" si="254"/>
        <v>0</v>
      </c>
      <c r="S211" s="1154">
        <f t="shared" si="284"/>
        <v>627</v>
      </c>
      <c r="T211" s="735">
        <v>0</v>
      </c>
      <c r="U211" s="736">
        <v>0</v>
      </c>
      <c r="V211" s="734"/>
      <c r="W211" s="739">
        <v>0</v>
      </c>
      <c r="X211" s="743">
        <v>0</v>
      </c>
      <c r="Y211" s="739" t="str">
        <f t="shared" si="255"/>
        <v xml:space="preserve"> </v>
      </c>
      <c r="Z211" s="733">
        <f t="shared" si="285"/>
        <v>139</v>
      </c>
      <c r="AA211" s="732">
        <v>0</v>
      </c>
      <c r="AB211" s="731">
        <v>0</v>
      </c>
      <c r="AC211" s="730">
        <v>0</v>
      </c>
      <c r="AD211" s="730">
        <v>0</v>
      </c>
      <c r="AE211" s="739" t="str">
        <f t="shared" si="256"/>
        <v xml:space="preserve"> </v>
      </c>
      <c r="AF211" s="733">
        <f t="shared" si="286"/>
        <v>73</v>
      </c>
      <c r="AG211" s="739">
        <v>62</v>
      </c>
      <c r="AH211" s="731">
        <v>0</v>
      </c>
      <c r="AI211" s="731">
        <v>0</v>
      </c>
      <c r="AJ211" s="731">
        <v>0</v>
      </c>
      <c r="AK211" s="729" t="str">
        <f t="shared" si="257"/>
        <v xml:space="preserve"> </v>
      </c>
      <c r="AL211" s="731">
        <f t="shared" si="287"/>
        <v>28</v>
      </c>
      <c r="AM211" s="731"/>
      <c r="AN211" s="731"/>
      <c r="AO211" s="731">
        <v>0</v>
      </c>
      <c r="AP211" s="731"/>
      <c r="AQ211" s="728">
        <v>8.0833333333333339</v>
      </c>
      <c r="AR211" s="727">
        <v>437</v>
      </c>
      <c r="AS211" s="726">
        <v>7.666666666666667</v>
      </c>
      <c r="AT211" s="725">
        <v>401</v>
      </c>
      <c r="AU211" s="724">
        <f t="shared" si="258"/>
        <v>838</v>
      </c>
      <c r="AV211" s="723">
        <f t="shared" si="288"/>
        <v>45</v>
      </c>
      <c r="AW211" s="722"/>
      <c r="AX211" s="722"/>
      <c r="AY211" s="721">
        <v>0</v>
      </c>
      <c r="AZ211" s="720">
        <v>0</v>
      </c>
      <c r="BA211" s="662">
        <v>0</v>
      </c>
      <c r="BB211" s="662">
        <v>0</v>
      </c>
      <c r="BC211" s="719"/>
      <c r="BD211" s="718">
        <v>67597</v>
      </c>
      <c r="BE211" s="717">
        <f t="shared" si="289"/>
        <v>47</v>
      </c>
      <c r="BF211" s="717"/>
      <c r="BG211" s="716">
        <v>0.96</v>
      </c>
      <c r="BH211" s="715">
        <f>BE211-(BE211*BG211)</f>
        <v>1.8800000000000026</v>
      </c>
      <c r="BI211" s="715">
        <f>BE211*BG211</f>
        <v>45.12</v>
      </c>
      <c r="BJ211" s="714"/>
      <c r="BK211" s="713">
        <v>80</v>
      </c>
      <c r="BL211" s="713">
        <v>20</v>
      </c>
      <c r="BM211" s="712"/>
      <c r="BN211" s="711">
        <v>0</v>
      </c>
      <c r="BO211" s="710">
        <f t="shared" si="290"/>
        <v>0.8</v>
      </c>
      <c r="BP211" s="709">
        <f t="shared" si="261"/>
        <v>0</v>
      </c>
      <c r="BQ211" s="709">
        <f t="shared" si="262"/>
        <v>0</v>
      </c>
      <c r="BR211" s="708"/>
      <c r="BS211" s="712">
        <v>0</v>
      </c>
      <c r="BT211" s="712">
        <v>0</v>
      </c>
      <c r="BU211" s="666"/>
      <c r="BV211" s="707"/>
      <c r="BW211" s="726">
        <v>0</v>
      </c>
      <c r="BX211" s="726"/>
      <c r="BY211" s="726"/>
      <c r="BZ211" s="726"/>
      <c r="CA211" s="665">
        <f t="shared" si="263"/>
        <v>0</v>
      </c>
      <c r="CB211" s="665">
        <f t="shared" si="264"/>
        <v>0</v>
      </c>
      <c r="CC211" s="706">
        <f t="shared" si="291"/>
        <v>0.43</v>
      </c>
      <c r="CD211" s="705">
        <f t="shared" si="265"/>
        <v>0</v>
      </c>
      <c r="CE211" s="710">
        <f t="shared" si="292"/>
        <v>0.05</v>
      </c>
      <c r="CF211" s="704">
        <f t="shared" si="266"/>
        <v>0</v>
      </c>
      <c r="CG211" s="1749"/>
      <c r="CH211" s="704"/>
      <c r="CI211" s="704"/>
      <c r="CJ211" s="704">
        <f t="shared" si="251"/>
        <v>0</v>
      </c>
      <c r="CK211" s="666">
        <v>0</v>
      </c>
      <c r="CL211" s="664">
        <v>25</v>
      </c>
      <c r="CM211" s="1125">
        <v>0.5</v>
      </c>
      <c r="CN211" s="703">
        <v>0</v>
      </c>
      <c r="CO211" s="703"/>
      <c r="CP211" s="703">
        <v>8751</v>
      </c>
      <c r="CQ211" s="703">
        <f t="shared" si="313"/>
        <v>0</v>
      </c>
      <c r="CR211" s="703"/>
      <c r="CS211" s="1119">
        <v>0</v>
      </c>
      <c r="CT211" s="1119"/>
      <c r="CU211" s="950">
        <f t="shared" si="306"/>
        <v>0.5</v>
      </c>
      <c r="CV211" s="702">
        <f t="shared" si="293"/>
        <v>1</v>
      </c>
      <c r="CW211" s="701">
        <f t="shared" si="268"/>
        <v>0</v>
      </c>
      <c r="CX211" s="700">
        <f t="shared" si="269"/>
        <v>0.5</v>
      </c>
      <c r="CY211" s="699"/>
      <c r="CZ211" s="698">
        <v>0</v>
      </c>
      <c r="DA211" s="698">
        <v>0</v>
      </c>
      <c r="DB211" s="698">
        <v>0</v>
      </c>
      <c r="DC211" s="697">
        <v>0</v>
      </c>
      <c r="DD211" s="1828"/>
      <c r="DE211" s="1828"/>
      <c r="DF211" s="1828"/>
      <c r="DG211" s="696">
        <f t="shared" si="294"/>
        <v>0.43</v>
      </c>
      <c r="DH211" s="695">
        <f t="shared" si="307"/>
        <v>0</v>
      </c>
      <c r="DI211" s="702">
        <f t="shared" si="295"/>
        <v>0.56999999999999995</v>
      </c>
      <c r="DJ211" s="694"/>
      <c r="DK211" s="694">
        <f t="shared" si="308"/>
        <v>0</v>
      </c>
      <c r="DL211" s="694">
        <f t="shared" si="272"/>
        <v>0</v>
      </c>
      <c r="DM211" s="693"/>
      <c r="DN211" s="692">
        <v>0</v>
      </c>
      <c r="DO211" s="692">
        <v>62</v>
      </c>
      <c r="DP211" s="1448">
        <v>160</v>
      </c>
      <c r="DQ211" s="691"/>
      <c r="DR211" s="691"/>
      <c r="DS211" s="690">
        <f t="shared" si="273"/>
        <v>0</v>
      </c>
      <c r="DT211" s="690">
        <f t="shared" si="296"/>
        <v>0</v>
      </c>
      <c r="DU211" s="689">
        <f t="shared" si="297"/>
        <v>0</v>
      </c>
      <c r="DV211" s="688"/>
      <c r="DW211" s="688"/>
      <c r="DX211" s="687">
        <v>3</v>
      </c>
      <c r="DY211" s="686"/>
      <c r="DZ211" s="685">
        <v>2</v>
      </c>
      <c r="EA211" s="684">
        <v>0</v>
      </c>
      <c r="EB211" s="683">
        <f t="shared" si="274"/>
        <v>66.095333280000006</v>
      </c>
      <c r="EC211" s="683">
        <v>0</v>
      </c>
      <c r="ED211" s="683">
        <v>178</v>
      </c>
      <c r="EE211" s="682">
        <f t="shared" si="275"/>
        <v>0</v>
      </c>
      <c r="EF211" s="681">
        <f t="shared" si="309"/>
        <v>1.8800000000000026</v>
      </c>
      <c r="EG211" s="680">
        <f t="shared" si="300"/>
        <v>0</v>
      </c>
      <c r="EH211" s="679">
        <f>SUM(EE$209:EE211)/SUM(EF$209:EF211)</f>
        <v>0</v>
      </c>
      <c r="EI211" s="678"/>
      <c r="EJ211" s="166">
        <f t="shared" si="310"/>
        <v>45</v>
      </c>
      <c r="EK211" s="677">
        <f t="shared" si="311"/>
        <v>0</v>
      </c>
      <c r="EL211" s="676">
        <f t="shared" si="312"/>
        <v>45.62</v>
      </c>
      <c r="EM211" s="675">
        <f t="shared" si="280"/>
        <v>0.98640946953090758</v>
      </c>
      <c r="EN211" s="674">
        <f>SUM(EK$7:EK211)/SUM(EL$7:EL211)</f>
        <v>1.0467432203902778</v>
      </c>
      <c r="EO211" s="673"/>
    </row>
    <row r="212" spans="1:146" ht="16.5" thickTop="1" thickBot="1" x14ac:dyDescent="0.3">
      <c r="A212" s="668">
        <v>45720</v>
      </c>
      <c r="C212" s="672"/>
      <c r="D212" s="744">
        <f t="shared" si="281"/>
        <v>39550</v>
      </c>
      <c r="E212" s="743">
        <f t="shared" si="282"/>
        <v>0</v>
      </c>
      <c r="F212" s="743"/>
      <c r="G212" s="742">
        <f t="shared" si="252"/>
        <v>0</v>
      </c>
      <c r="H212" s="741"/>
      <c r="I212" s="740">
        <v>0</v>
      </c>
      <c r="J212" s="740">
        <v>0</v>
      </c>
      <c r="K212" s="739">
        <f t="shared" si="253"/>
        <v>0</v>
      </c>
      <c r="L212" s="738" t="e">
        <f t="shared" si="283"/>
        <v>#REF!</v>
      </c>
      <c r="M212" s="738">
        <v>0</v>
      </c>
      <c r="N212" s="739">
        <v>0</v>
      </c>
      <c r="O212" s="739">
        <v>0</v>
      </c>
      <c r="P212" s="737">
        <v>0</v>
      </c>
      <c r="Q212" s="737">
        <v>0</v>
      </c>
      <c r="R212" s="736">
        <f t="shared" si="254"/>
        <v>0</v>
      </c>
      <c r="S212" s="1154">
        <f t="shared" si="284"/>
        <v>627</v>
      </c>
      <c r="T212" s="735">
        <v>0</v>
      </c>
      <c r="U212" s="407" t="s">
        <v>185</v>
      </c>
      <c r="V212" s="734"/>
      <c r="W212" s="739">
        <v>0</v>
      </c>
      <c r="X212" s="743">
        <v>0</v>
      </c>
      <c r="Y212" s="739" t="str">
        <f t="shared" si="255"/>
        <v xml:space="preserve"> </v>
      </c>
      <c r="Z212" s="733">
        <f t="shared" si="285"/>
        <v>139</v>
      </c>
      <c r="AA212" s="732">
        <v>0</v>
      </c>
      <c r="AB212" s="731">
        <v>0</v>
      </c>
      <c r="AC212" s="730">
        <v>0</v>
      </c>
      <c r="AD212" s="730">
        <v>0</v>
      </c>
      <c r="AE212" s="739" t="str">
        <f t="shared" si="256"/>
        <v xml:space="preserve"> </v>
      </c>
      <c r="AF212" s="733">
        <f t="shared" si="286"/>
        <v>73</v>
      </c>
      <c r="AG212" s="739">
        <v>63</v>
      </c>
      <c r="AH212" s="731">
        <v>0</v>
      </c>
      <c r="AI212" s="731">
        <v>0</v>
      </c>
      <c r="AJ212" s="731">
        <v>0</v>
      </c>
      <c r="AK212" s="729" t="str">
        <f t="shared" si="257"/>
        <v xml:space="preserve"> </v>
      </c>
      <c r="AL212" s="731">
        <f t="shared" si="287"/>
        <v>28</v>
      </c>
      <c r="AM212" s="731"/>
      <c r="AN212" s="731"/>
      <c r="AO212" s="731">
        <v>0</v>
      </c>
      <c r="AP212" s="731"/>
      <c r="AQ212" s="728">
        <v>9.125</v>
      </c>
      <c r="AR212" s="727">
        <v>483</v>
      </c>
      <c r="AS212" s="726">
        <v>9</v>
      </c>
      <c r="AT212" s="725">
        <v>465</v>
      </c>
      <c r="AU212" s="724">
        <f t="shared" si="258"/>
        <v>948</v>
      </c>
      <c r="AV212" s="723">
        <f t="shared" si="288"/>
        <v>110</v>
      </c>
      <c r="AW212" s="722"/>
      <c r="AX212" s="722"/>
      <c r="AY212" s="721">
        <v>0</v>
      </c>
      <c r="AZ212" s="720">
        <v>0</v>
      </c>
      <c r="BA212" s="662">
        <v>0</v>
      </c>
      <c r="BB212" s="662">
        <v>0</v>
      </c>
      <c r="BC212" s="719"/>
      <c r="BD212" s="718">
        <f>BD211+55</f>
        <v>67652</v>
      </c>
      <c r="BE212" s="717">
        <f t="shared" si="289"/>
        <v>55</v>
      </c>
      <c r="BF212" s="717"/>
      <c r="BG212" s="716">
        <v>0.96</v>
      </c>
      <c r="BH212" s="715">
        <f>BE212-(BE212*BG212)</f>
        <v>2.2000000000000028</v>
      </c>
      <c r="BI212" s="715">
        <f>BE212*BG212</f>
        <v>52.8</v>
      </c>
      <c r="BJ212" s="714"/>
      <c r="BK212" s="713">
        <v>80</v>
      </c>
      <c r="BL212" s="713">
        <v>20</v>
      </c>
      <c r="BM212" s="712"/>
      <c r="BN212" s="711">
        <v>0</v>
      </c>
      <c r="BO212" s="710">
        <f t="shared" si="290"/>
        <v>0.8</v>
      </c>
      <c r="BP212" s="709">
        <f t="shared" si="261"/>
        <v>0</v>
      </c>
      <c r="BQ212" s="709">
        <f t="shared" si="262"/>
        <v>0</v>
      </c>
      <c r="BR212" s="708"/>
      <c r="BS212" s="712">
        <v>0</v>
      </c>
      <c r="BT212" s="712">
        <v>0</v>
      </c>
      <c r="BU212" s="666"/>
      <c r="BV212" s="707"/>
      <c r="BW212" s="726">
        <v>14.1</v>
      </c>
      <c r="BX212" s="726"/>
      <c r="BY212" s="726"/>
      <c r="BZ212" s="726"/>
      <c r="CA212" s="665">
        <f t="shared" si="263"/>
        <v>0</v>
      </c>
      <c r="CB212" s="665">
        <f t="shared" si="264"/>
        <v>14.1</v>
      </c>
      <c r="CC212" s="706">
        <f t="shared" si="291"/>
        <v>0.43</v>
      </c>
      <c r="CD212" s="705">
        <f t="shared" si="265"/>
        <v>8.0370000000000008</v>
      </c>
      <c r="CE212" s="710">
        <f t="shared" si="292"/>
        <v>0.05</v>
      </c>
      <c r="CF212" s="704">
        <f t="shared" si="266"/>
        <v>8.0370000000000008</v>
      </c>
      <c r="CG212" s="1749"/>
      <c r="CH212" s="704"/>
      <c r="CI212" s="704"/>
      <c r="CJ212" s="704">
        <f t="shared" si="251"/>
        <v>6.0629999999999988</v>
      </c>
      <c r="CK212" s="666">
        <v>70</v>
      </c>
      <c r="CL212" s="664">
        <v>20</v>
      </c>
      <c r="CM212" s="1125">
        <v>200.7</v>
      </c>
      <c r="CN212" s="703" t="s">
        <v>190</v>
      </c>
      <c r="CO212" s="703"/>
      <c r="CP212" s="703">
        <v>8778.4</v>
      </c>
      <c r="CQ212" s="703">
        <f t="shared" si="313"/>
        <v>27.399999999999636</v>
      </c>
      <c r="CR212" s="703">
        <v>6</v>
      </c>
      <c r="CS212" s="1119">
        <f t="shared" ref="CS212:CS239" si="314">CU212/CQ212</f>
        <v>6.3029197080292807</v>
      </c>
      <c r="CT212" s="1142">
        <f>CS212/CP4</f>
        <v>1.0504866180048802</v>
      </c>
      <c r="CU212" s="950">
        <f t="shared" si="306"/>
        <v>172.7</v>
      </c>
      <c r="CV212" s="702">
        <f t="shared" si="293"/>
        <v>1</v>
      </c>
      <c r="CW212" s="701">
        <f t="shared" si="268"/>
        <v>0</v>
      </c>
      <c r="CX212" s="700">
        <f t="shared" si="269"/>
        <v>172.7</v>
      </c>
      <c r="CY212" s="699"/>
      <c r="CZ212" s="698">
        <v>0</v>
      </c>
      <c r="DA212" s="698">
        <v>32</v>
      </c>
      <c r="DB212" s="698">
        <v>0</v>
      </c>
      <c r="DC212" s="697">
        <v>28</v>
      </c>
      <c r="DD212" s="1828"/>
      <c r="DE212" s="1828"/>
      <c r="DF212" s="1828"/>
      <c r="DG212" s="696">
        <f t="shared" si="294"/>
        <v>0.43</v>
      </c>
      <c r="DH212" s="695">
        <f t="shared" si="307"/>
        <v>28</v>
      </c>
      <c r="DI212" s="702">
        <f t="shared" si="295"/>
        <v>0.56999999999999995</v>
      </c>
      <c r="DJ212" s="694"/>
      <c r="DK212" s="694">
        <f t="shared" si="308"/>
        <v>6.8628000000000009</v>
      </c>
      <c r="DL212" s="694">
        <f t="shared" si="272"/>
        <v>15.959999999999999</v>
      </c>
      <c r="DM212" s="693"/>
      <c r="DN212" s="692">
        <v>60</v>
      </c>
      <c r="DO212" s="692">
        <v>29</v>
      </c>
      <c r="DP212" s="1448">
        <v>160</v>
      </c>
      <c r="DQ212" s="691"/>
      <c r="DR212" s="691"/>
      <c r="DS212" s="690">
        <f t="shared" si="273"/>
        <v>0</v>
      </c>
      <c r="DT212" s="690">
        <f t="shared" si="296"/>
        <v>0</v>
      </c>
      <c r="DU212" s="689">
        <f t="shared" si="297"/>
        <v>0</v>
      </c>
      <c r="DV212" s="688"/>
      <c r="DW212" s="688"/>
      <c r="DX212" s="687">
        <v>2</v>
      </c>
      <c r="DY212" s="686"/>
      <c r="DZ212" s="685">
        <v>2</v>
      </c>
      <c r="EA212" s="684">
        <v>0</v>
      </c>
      <c r="EB212" s="683">
        <f t="shared" si="274"/>
        <v>66.095333280000006</v>
      </c>
      <c r="EC212" s="683">
        <f t="shared" si="298"/>
        <v>0</v>
      </c>
      <c r="ED212" s="683">
        <f t="shared" si="299"/>
        <v>0</v>
      </c>
      <c r="EE212" s="682">
        <f t="shared" si="275"/>
        <v>0</v>
      </c>
      <c r="EF212" s="681">
        <f t="shared" si="309"/>
        <v>17.099800000000005</v>
      </c>
      <c r="EG212" s="680">
        <f t="shared" si="300"/>
        <v>0</v>
      </c>
      <c r="EH212" s="679">
        <f>SUM(EE$209:EE212)/SUM(EF$209:EF212)</f>
        <v>0</v>
      </c>
      <c r="EI212" s="678"/>
      <c r="EJ212" s="166">
        <f t="shared" si="310"/>
        <v>110</v>
      </c>
      <c r="EK212" s="677">
        <f t="shared" si="311"/>
        <v>0</v>
      </c>
      <c r="EL212" s="676">
        <f t="shared" si="312"/>
        <v>247.523</v>
      </c>
      <c r="EM212" s="675">
        <f t="shared" si="280"/>
        <v>0.44440314637427636</v>
      </c>
      <c r="EN212" s="674">
        <f>SUM(EK$7:EK212)/SUM(EL$7:EL212)</f>
        <v>1.0379367638754207</v>
      </c>
      <c r="EO212" s="673"/>
    </row>
    <row r="213" spans="1:146" ht="16.5" thickTop="1" thickBot="1" x14ac:dyDescent="0.3">
      <c r="A213" s="668">
        <v>45721</v>
      </c>
      <c r="C213" s="672"/>
      <c r="D213" s="744">
        <f t="shared" si="281"/>
        <v>39550</v>
      </c>
      <c r="E213" s="743">
        <f t="shared" si="282"/>
        <v>0</v>
      </c>
      <c r="F213" s="743"/>
      <c r="G213" s="742">
        <f t="shared" ref="G213:G248" si="315">E213/60/24*42</f>
        <v>0</v>
      </c>
      <c r="H213" s="741"/>
      <c r="I213" s="740">
        <v>0</v>
      </c>
      <c r="J213" s="740">
        <v>0</v>
      </c>
      <c r="K213" s="739">
        <f t="shared" ref="K213:K248" si="316">IF(10 = "bypass", 0, I213-J213)</f>
        <v>0</v>
      </c>
      <c r="L213" s="738" t="e">
        <f t="shared" si="283"/>
        <v>#REF!</v>
      </c>
      <c r="M213" s="738">
        <v>0</v>
      </c>
      <c r="N213" s="739">
        <v>0</v>
      </c>
      <c r="O213" s="739">
        <v>0</v>
      </c>
      <c r="P213" s="737">
        <v>52</v>
      </c>
      <c r="Q213" s="737">
        <v>48</v>
      </c>
      <c r="R213" s="736">
        <f t="shared" ref="R213:R248" si="317">IF(Q213="bypass",0,P213-Q213)</f>
        <v>4</v>
      </c>
      <c r="S213" s="1154">
        <f t="shared" si="284"/>
        <v>1</v>
      </c>
      <c r="T213" s="735">
        <v>0</v>
      </c>
      <c r="U213" s="736">
        <v>0</v>
      </c>
      <c r="V213" s="734"/>
      <c r="W213" s="739">
        <v>45</v>
      </c>
      <c r="X213" s="743">
        <v>42</v>
      </c>
      <c r="Y213" s="739">
        <f t="shared" ref="Y213:Y248" si="318">IF(X213=0," ",W213-X213)</f>
        <v>3</v>
      </c>
      <c r="Z213" s="733">
        <f t="shared" si="285"/>
        <v>140</v>
      </c>
      <c r="AA213" s="732">
        <v>0</v>
      </c>
      <c r="AB213" s="731">
        <v>0</v>
      </c>
      <c r="AC213" s="730">
        <v>45</v>
      </c>
      <c r="AD213" s="730">
        <v>42</v>
      </c>
      <c r="AE213" s="739">
        <f t="shared" ref="AE213:AE248" si="319">IF(AD213=0," ",IF(TRIM(AC213)="off","1P bypass", AC213-AD213))</f>
        <v>3</v>
      </c>
      <c r="AF213" s="733">
        <f t="shared" si="286"/>
        <v>74</v>
      </c>
      <c r="AG213" s="739">
        <v>64</v>
      </c>
      <c r="AH213" s="731">
        <v>0</v>
      </c>
      <c r="AI213" s="731">
        <v>0</v>
      </c>
      <c r="AJ213" s="731">
        <v>0</v>
      </c>
      <c r="AK213" s="729" t="str">
        <f t="shared" ref="AK213:AK248" si="320">IF(AJ213=0," ",IF(TRIM(AI213)="off","1P bypass", AI213-AJ213))</f>
        <v xml:space="preserve"> </v>
      </c>
      <c r="AL213" s="731">
        <f t="shared" si="287"/>
        <v>28</v>
      </c>
      <c r="AM213" s="731"/>
      <c r="AN213" s="731"/>
      <c r="AO213" s="731">
        <v>0</v>
      </c>
      <c r="AP213" s="731"/>
      <c r="AQ213" s="728">
        <v>7.666666666666667</v>
      </c>
      <c r="AR213" s="727">
        <v>415</v>
      </c>
      <c r="AS213" s="726">
        <v>7.166666666666667</v>
      </c>
      <c r="AT213" s="725">
        <v>373</v>
      </c>
      <c r="AU213" s="724">
        <f t="shared" ref="AU213:AU248" si="321">AR213 + AT213</f>
        <v>788</v>
      </c>
      <c r="AV213" s="723">
        <f t="shared" si="288"/>
        <v>-160</v>
      </c>
      <c r="AW213" s="722"/>
      <c r="AX213" s="722"/>
      <c r="AY213" s="721">
        <v>1610</v>
      </c>
      <c r="AZ213" s="720">
        <v>0</v>
      </c>
      <c r="BA213" s="662">
        <v>238</v>
      </c>
      <c r="BB213" s="662">
        <v>176</v>
      </c>
      <c r="BC213" s="719"/>
      <c r="BD213" s="718">
        <v>67704</v>
      </c>
      <c r="BE213" s="717">
        <f t="shared" si="289"/>
        <v>52</v>
      </c>
      <c r="BF213" s="717"/>
      <c r="BG213" s="716">
        <v>0.96</v>
      </c>
      <c r="BH213" s="715">
        <f t="shared" ref="BH213:BH248" si="322">BE213-(BE213*BG213)</f>
        <v>2.0799999999999983</v>
      </c>
      <c r="BI213" s="715">
        <f t="shared" ref="BI213:BI248" si="323">BE213*BG213</f>
        <v>49.92</v>
      </c>
      <c r="BJ213" s="714"/>
      <c r="BK213" s="713">
        <v>80</v>
      </c>
      <c r="BL213" s="713">
        <v>15</v>
      </c>
      <c r="BM213" s="712"/>
      <c r="BN213" s="711">
        <v>0</v>
      </c>
      <c r="BO213" s="710">
        <f t="shared" si="290"/>
        <v>0.8</v>
      </c>
      <c r="BP213" s="709">
        <f t="shared" ref="BP213:BP248" si="324">BN213-(BN213*BO213)</f>
        <v>0</v>
      </c>
      <c r="BQ213" s="709">
        <f t="shared" ref="BQ213:BQ248" si="325">BN213*BO213</f>
        <v>0</v>
      </c>
      <c r="BR213" s="708"/>
      <c r="BS213" s="712">
        <v>0</v>
      </c>
      <c r="BT213" s="712">
        <v>0</v>
      </c>
      <c r="BU213" s="666"/>
      <c r="BV213" s="707"/>
      <c r="BW213" s="726">
        <v>6.4</v>
      </c>
      <c r="BX213" s="726"/>
      <c r="BY213" s="726"/>
      <c r="BZ213" s="726"/>
      <c r="CA213" s="665">
        <f t="shared" ref="CA213:CA248" si="326">BW213-CB213</f>
        <v>0</v>
      </c>
      <c r="CB213" s="665">
        <f t="shared" ref="CB213:CB248" si="327">BW213</f>
        <v>6.4</v>
      </c>
      <c r="CC213" s="706">
        <f t="shared" si="291"/>
        <v>0.43</v>
      </c>
      <c r="CD213" s="705">
        <f t="shared" ref="CD213:CD248" si="328">CB213*(1-CC213)</f>
        <v>3.6480000000000006</v>
      </c>
      <c r="CE213" s="710">
        <f t="shared" si="292"/>
        <v>0.05</v>
      </c>
      <c r="CF213" s="704">
        <f t="shared" ref="CF213:CF248" si="329">CD213</f>
        <v>3.6480000000000006</v>
      </c>
      <c r="CG213" s="1749"/>
      <c r="CH213" s="704"/>
      <c r="CI213" s="704"/>
      <c r="CJ213" s="704">
        <f t="shared" si="251"/>
        <v>2.7519999999999998</v>
      </c>
      <c r="CK213" s="666">
        <v>65</v>
      </c>
      <c r="CL213" s="664">
        <v>15</v>
      </c>
      <c r="CM213" s="1125">
        <v>15.5</v>
      </c>
      <c r="CN213" s="703">
        <v>2</v>
      </c>
      <c r="CO213" s="703"/>
      <c r="CP213" s="703">
        <v>8778</v>
      </c>
      <c r="CQ213" s="703">
        <f t="shared" si="313"/>
        <v>-0.3999999999996362</v>
      </c>
      <c r="CR213" s="703">
        <v>6</v>
      </c>
      <c r="CS213" s="1119">
        <f t="shared" si="314"/>
        <v>0</v>
      </c>
      <c r="CT213" s="1119"/>
      <c r="CU213" s="950">
        <f t="shared" si="306"/>
        <v>0</v>
      </c>
      <c r="CV213" s="702">
        <f t="shared" si="293"/>
        <v>1</v>
      </c>
      <c r="CW213" s="701">
        <f t="shared" ref="CW213:CW248" si="330">CU213-(CU213*CV213)</f>
        <v>0</v>
      </c>
      <c r="CX213" s="700">
        <f t="shared" ref="CX213:CX248" si="331">CU213*CV213</f>
        <v>0</v>
      </c>
      <c r="CY213" s="699"/>
      <c r="CZ213" s="698">
        <v>0</v>
      </c>
      <c r="DA213" s="698">
        <v>0</v>
      </c>
      <c r="DB213" s="698">
        <v>31</v>
      </c>
      <c r="DC213" s="697">
        <f>CM213</f>
        <v>15.5</v>
      </c>
      <c r="DD213" s="1828"/>
      <c r="DE213" s="1828"/>
      <c r="DF213" s="1828"/>
      <c r="DG213" s="696">
        <f t="shared" si="294"/>
        <v>0.43</v>
      </c>
      <c r="DH213" s="695">
        <f t="shared" si="307"/>
        <v>15.5</v>
      </c>
      <c r="DI213" s="702">
        <f t="shared" si="295"/>
        <v>0.56999999999999995</v>
      </c>
      <c r="DJ213" s="694"/>
      <c r="DK213" s="694">
        <f t="shared" si="308"/>
        <v>3.7990500000000011</v>
      </c>
      <c r="DL213" s="694">
        <f t="shared" ref="DL213:DL248" si="332">DH213*DI213</f>
        <v>8.8349999999999991</v>
      </c>
      <c r="DM213" s="693"/>
      <c r="DN213" s="692">
        <v>65</v>
      </c>
      <c r="DO213" s="692">
        <v>35</v>
      </c>
      <c r="DP213" s="1448">
        <v>160</v>
      </c>
      <c r="DQ213" s="691"/>
      <c r="DR213" s="691"/>
      <c r="DS213" s="690">
        <f t="shared" ref="DS213:DS248" si="333">(DQ213*12+DR213)*2.75397222</f>
        <v>0</v>
      </c>
      <c r="DT213" s="690">
        <f t="shared" si="296"/>
        <v>0</v>
      </c>
      <c r="DU213" s="689">
        <f t="shared" si="297"/>
        <v>0</v>
      </c>
      <c r="DV213" s="688"/>
      <c r="DW213" s="688"/>
      <c r="DX213" s="687">
        <v>2</v>
      </c>
      <c r="DY213" s="686"/>
      <c r="DZ213" s="685">
        <v>3</v>
      </c>
      <c r="EA213" s="684">
        <v>6</v>
      </c>
      <c r="EB213" s="683">
        <f t="shared" ref="EB213:EB248" si="334">(DZ213*12+EA213)*2.75397222</f>
        <v>115.66683324</v>
      </c>
      <c r="EC213" s="683">
        <f t="shared" si="298"/>
        <v>49.571499959999997</v>
      </c>
      <c r="ED213" s="683">
        <f t="shared" si="299"/>
        <v>0</v>
      </c>
      <c r="EE213" s="682">
        <f t="shared" ref="EE213:EE248" si="335">EC213</f>
        <v>49.571499959999997</v>
      </c>
      <c r="EF213" s="681">
        <f t="shared" si="309"/>
        <v>9.5270499999999991</v>
      </c>
      <c r="EG213" s="680">
        <f t="shared" ref="EG213:EG248" si="336">EE213/EF213</f>
        <v>5.2032370943786379</v>
      </c>
      <c r="EH213" s="679">
        <f>SUM(EE$209:EE213)/SUM(EF$209:EF213)</f>
        <v>1.0181074692158631</v>
      </c>
      <c r="EI213" s="678"/>
      <c r="EJ213" s="166">
        <f t="shared" si="310"/>
        <v>16</v>
      </c>
      <c r="EK213" s="677">
        <f t="shared" si="311"/>
        <v>176</v>
      </c>
      <c r="EL213" s="676">
        <f t="shared" si="312"/>
        <v>61.507000000000005</v>
      </c>
      <c r="EM213" s="675">
        <f t="shared" ref="EM213:EM248" si="337">IF(EL213=0,0,EJ213/EL213)</f>
        <v>0.26013299299266746</v>
      </c>
      <c r="EN213" s="674">
        <f>SUM(EK$7:EK213)/SUM(EL$7:EL213)</f>
        <v>1.0417410663032924</v>
      </c>
      <c r="EO213" s="673"/>
    </row>
    <row r="214" spans="1:146" ht="16.5" thickTop="1" thickBot="1" x14ac:dyDescent="0.3">
      <c r="A214" s="668">
        <v>45722</v>
      </c>
      <c r="C214" s="672"/>
      <c r="D214" s="744">
        <f t="shared" ref="D214:D249" si="338">D213</f>
        <v>39550</v>
      </c>
      <c r="E214" s="743">
        <f t="shared" ref="E214:E249" si="339">IF(D214=0,0,D214-D213)</f>
        <v>0</v>
      </c>
      <c r="F214" s="743"/>
      <c r="G214" s="742">
        <f t="shared" si="315"/>
        <v>0</v>
      </c>
      <c r="H214" s="741"/>
      <c r="I214" s="740">
        <v>0</v>
      </c>
      <c r="J214" s="740">
        <v>0</v>
      </c>
      <c r="K214" s="739">
        <f t="shared" si="316"/>
        <v>0</v>
      </c>
      <c r="L214" s="738" t="e">
        <f t="shared" ref="L214:L249" si="340">IF(OR(N214=0,N214="n"), L213+1,1)</f>
        <v>#REF!</v>
      </c>
      <c r="M214" s="738">
        <v>0</v>
      </c>
      <c r="N214" s="739">
        <v>0</v>
      </c>
      <c r="O214" s="739">
        <v>0</v>
      </c>
      <c r="P214" s="737">
        <v>52</v>
      </c>
      <c r="Q214" s="737">
        <v>48</v>
      </c>
      <c r="R214" s="736">
        <f t="shared" si="317"/>
        <v>4</v>
      </c>
      <c r="S214" s="1154">
        <f t="shared" ref="S214:S249" si="341">IF(P214=0,S213,IF(U213&lt;&gt;0,1,S213+1))</f>
        <v>2</v>
      </c>
      <c r="T214" s="735">
        <v>0</v>
      </c>
      <c r="U214" s="736">
        <v>0</v>
      </c>
      <c r="V214" s="734"/>
      <c r="W214" s="739">
        <v>48</v>
      </c>
      <c r="X214" s="743">
        <v>40</v>
      </c>
      <c r="Y214" s="739">
        <f t="shared" si="318"/>
        <v>8</v>
      </c>
      <c r="Z214" s="733">
        <f t="shared" ref="Z214:Z249" si="342">IF(W214=0,Z213,IF(AB213&lt;&gt;0,1,Z213+1))</f>
        <v>141</v>
      </c>
      <c r="AA214" s="732">
        <v>0</v>
      </c>
      <c r="AB214" s="731">
        <v>0</v>
      </c>
      <c r="AC214" s="730">
        <v>40</v>
      </c>
      <c r="AD214" s="730">
        <v>40</v>
      </c>
      <c r="AE214" s="739">
        <f t="shared" si="319"/>
        <v>0</v>
      </c>
      <c r="AF214" s="733">
        <f t="shared" ref="AF214:AF249" si="343">IF(AC214=0,AF213,IF(AH213&lt;&gt;0,1,AF213+1))</f>
        <v>75</v>
      </c>
      <c r="AG214" s="739">
        <v>65</v>
      </c>
      <c r="AH214" s="731">
        <v>0</v>
      </c>
      <c r="AI214" s="731">
        <v>0</v>
      </c>
      <c r="AJ214" s="731">
        <v>0</v>
      </c>
      <c r="AK214" s="729" t="str">
        <f t="shared" si="320"/>
        <v xml:space="preserve"> </v>
      </c>
      <c r="AL214" s="731">
        <f t="shared" ref="AL214:AL249" si="344">IF(AI214=0,AL213,IF(AO213&lt;&gt;0,1,AL213+1))</f>
        <v>28</v>
      </c>
      <c r="AM214" s="731"/>
      <c r="AN214" s="731"/>
      <c r="AO214" s="731">
        <v>0</v>
      </c>
      <c r="AP214" s="731"/>
      <c r="AQ214" s="728">
        <v>7.083333333333333</v>
      </c>
      <c r="AR214" s="727">
        <v>379</v>
      </c>
      <c r="AS214" s="726">
        <v>6.916666666666667</v>
      </c>
      <c r="AT214" s="725">
        <v>359</v>
      </c>
      <c r="AU214" s="724">
        <f t="shared" si="321"/>
        <v>738</v>
      </c>
      <c r="AV214" s="723">
        <f t="shared" ref="AV214:AV249" si="345">AU214-AU213</f>
        <v>-50</v>
      </c>
      <c r="AW214" s="722"/>
      <c r="AX214" s="722"/>
      <c r="AY214" s="721">
        <v>1660</v>
      </c>
      <c r="AZ214" s="720">
        <v>0</v>
      </c>
      <c r="BA214" s="662">
        <v>238</v>
      </c>
      <c r="BB214" s="662">
        <v>230</v>
      </c>
      <c r="BC214" s="719"/>
      <c r="BD214" s="718">
        <v>67755</v>
      </c>
      <c r="BE214" s="717">
        <f t="shared" ref="BE214:BE249" si="346">IF(BD214=0,0,BD214-BD213)</f>
        <v>51</v>
      </c>
      <c r="BF214" s="717"/>
      <c r="BG214" s="716">
        <v>0.96</v>
      </c>
      <c r="BH214" s="715">
        <f t="shared" si="322"/>
        <v>2.0399999999999991</v>
      </c>
      <c r="BI214" s="715">
        <f t="shared" si="323"/>
        <v>48.96</v>
      </c>
      <c r="BJ214" s="714"/>
      <c r="BK214" s="713">
        <v>82</v>
      </c>
      <c r="BL214" s="713">
        <v>10</v>
      </c>
      <c r="BM214" s="712"/>
      <c r="BN214" s="711">
        <v>7.6</v>
      </c>
      <c r="BO214" s="710">
        <f t="shared" ref="BO214:BO249" si="347">BO213</f>
        <v>0.8</v>
      </c>
      <c r="BP214" s="709">
        <f t="shared" si="324"/>
        <v>1.5199999999999996</v>
      </c>
      <c r="BQ214" s="709">
        <f t="shared" si="325"/>
        <v>6.08</v>
      </c>
      <c r="BR214" s="708"/>
      <c r="BS214" s="712">
        <v>0</v>
      </c>
      <c r="BT214" s="712">
        <v>0</v>
      </c>
      <c r="BU214" s="666"/>
      <c r="BV214" s="707"/>
      <c r="BW214" s="726">
        <v>0</v>
      </c>
      <c r="BX214" s="726"/>
      <c r="BY214" s="726"/>
      <c r="BZ214" s="726"/>
      <c r="CA214" s="665">
        <f t="shared" si="326"/>
        <v>0</v>
      </c>
      <c r="CB214" s="665">
        <f t="shared" si="327"/>
        <v>0</v>
      </c>
      <c r="CC214" s="706">
        <f t="shared" ref="CC214:CC249" si="348">CC213</f>
        <v>0.43</v>
      </c>
      <c r="CD214" s="705">
        <f t="shared" si="328"/>
        <v>0</v>
      </c>
      <c r="CE214" s="710">
        <f t="shared" ref="CE214:CE249" si="349">CE213</f>
        <v>0.05</v>
      </c>
      <c r="CF214" s="704">
        <f t="shared" si="329"/>
        <v>0</v>
      </c>
      <c r="CG214" s="1749"/>
      <c r="CH214" s="704"/>
      <c r="CI214" s="704"/>
      <c r="CJ214" s="704">
        <f t="shared" si="251"/>
        <v>0</v>
      </c>
      <c r="CK214" s="666">
        <v>12</v>
      </c>
      <c r="CL214" s="664">
        <v>12</v>
      </c>
      <c r="CM214" s="1125">
        <v>119</v>
      </c>
      <c r="CN214" s="703">
        <v>1</v>
      </c>
      <c r="CO214" s="703"/>
      <c r="CP214" s="703">
        <v>8801</v>
      </c>
      <c r="CQ214" s="703">
        <f t="shared" si="313"/>
        <v>23</v>
      </c>
      <c r="CR214" s="703">
        <v>6</v>
      </c>
      <c r="CS214" s="1119">
        <f t="shared" si="314"/>
        <v>5.1739130434782608</v>
      </c>
      <c r="CT214" s="1142">
        <f>CS214/6</f>
        <v>0.86231884057971009</v>
      </c>
      <c r="CU214" s="950">
        <f t="shared" si="306"/>
        <v>119</v>
      </c>
      <c r="CV214" s="702">
        <f t="shared" ref="CV214:CV249" si="350">CV213</f>
        <v>1</v>
      </c>
      <c r="CW214" s="701">
        <f t="shared" si="330"/>
        <v>0</v>
      </c>
      <c r="CX214" s="700">
        <f t="shared" si="331"/>
        <v>119</v>
      </c>
      <c r="CY214" s="699"/>
      <c r="CZ214" s="698">
        <v>88</v>
      </c>
      <c r="DA214" s="698">
        <v>30</v>
      </c>
      <c r="DB214" s="698">
        <v>28</v>
      </c>
      <c r="DC214" s="697">
        <v>0</v>
      </c>
      <c r="DD214" s="1828"/>
      <c r="DE214" s="1828"/>
      <c r="DF214" s="1828"/>
      <c r="DG214" s="696">
        <f t="shared" ref="DG214:DG249" si="351">DG213</f>
        <v>0.43</v>
      </c>
      <c r="DH214" s="695">
        <f t="shared" si="307"/>
        <v>0</v>
      </c>
      <c r="DI214" s="702">
        <f t="shared" ref="DI214:DI249" si="352">DI213</f>
        <v>0.56999999999999995</v>
      </c>
      <c r="DJ214" s="694"/>
      <c r="DK214" s="694">
        <f t="shared" si="308"/>
        <v>0</v>
      </c>
      <c r="DL214" s="694">
        <f t="shared" si="332"/>
        <v>0</v>
      </c>
      <c r="DM214" s="693"/>
      <c r="DN214" s="692">
        <v>0</v>
      </c>
      <c r="DO214" s="692">
        <v>0</v>
      </c>
      <c r="DP214" s="1448">
        <v>0</v>
      </c>
      <c r="DQ214" s="691"/>
      <c r="DR214" s="691"/>
      <c r="DS214" s="690">
        <f t="shared" si="333"/>
        <v>0</v>
      </c>
      <c r="DT214" s="690">
        <f t="shared" ref="DT214:DT249" si="353">IF(DS214-DS213&lt;0,0,IF(SUM(DQ214:DR214)&gt;0,DS214-DS213,0))</f>
        <v>0</v>
      </c>
      <c r="DU214" s="689">
        <f t="shared" ref="DU214:DU249" si="354">IF(DS214=0,0,IF(DS214-DS213&lt;0,DS214-DS213,0))</f>
        <v>0</v>
      </c>
      <c r="DV214" s="688"/>
      <c r="DW214" s="688"/>
      <c r="DX214" s="687">
        <v>3</v>
      </c>
      <c r="DY214" s="686"/>
      <c r="DZ214" s="685">
        <v>3</v>
      </c>
      <c r="EA214" s="684">
        <v>6</v>
      </c>
      <c r="EB214" s="683">
        <f t="shared" si="334"/>
        <v>115.66683324</v>
      </c>
      <c r="EC214" s="683">
        <f t="shared" ref="EC214:EC249" si="355">IF(EB214-EB213&lt;0,0,IF(SUM(DZ214:EA214)&gt;0,EB214-EB213,0))</f>
        <v>0</v>
      </c>
      <c r="ED214" s="683">
        <f t="shared" ref="ED214:ED249" si="356">IF(EB214=0,0,IF(EB214-EB213&lt;0,(EB214-EB213),0))</f>
        <v>0</v>
      </c>
      <c r="EE214" s="682">
        <f t="shared" si="335"/>
        <v>0</v>
      </c>
      <c r="EF214" s="681">
        <f t="shared" si="309"/>
        <v>3.5599999999999987</v>
      </c>
      <c r="EG214" s="680">
        <f t="shared" si="336"/>
        <v>0</v>
      </c>
      <c r="EH214" s="679">
        <f>SUM(EE$209:EE214)/SUM(EF$209:EF214)</f>
        <v>0.94873956499396628</v>
      </c>
      <c r="EI214" s="678"/>
      <c r="EJ214" s="166">
        <f t="shared" si="310"/>
        <v>180</v>
      </c>
      <c r="EK214" s="677">
        <f t="shared" si="311"/>
        <v>230</v>
      </c>
      <c r="EL214" s="676">
        <f t="shared" si="312"/>
        <v>174.04</v>
      </c>
      <c r="EM214" s="675">
        <f t="shared" si="337"/>
        <v>1.0342450011491611</v>
      </c>
      <c r="EN214" s="674">
        <f>SUM(EK$7:EK214)/SUM(EL$7:EL214)</f>
        <v>1.0433830547759559</v>
      </c>
      <c r="EO214" s="673"/>
    </row>
    <row r="215" spans="1:146" ht="16.5" thickTop="1" thickBot="1" x14ac:dyDescent="0.3">
      <c r="A215" s="668">
        <v>45723</v>
      </c>
      <c r="C215" s="672"/>
      <c r="D215" s="744">
        <f t="shared" si="338"/>
        <v>39550</v>
      </c>
      <c r="E215" s="743">
        <f t="shared" si="339"/>
        <v>0</v>
      </c>
      <c r="F215" s="743"/>
      <c r="G215" s="742">
        <f t="shared" si="315"/>
        <v>0</v>
      </c>
      <c r="H215" s="741"/>
      <c r="I215" s="740">
        <v>0</v>
      </c>
      <c r="J215" s="740">
        <v>0</v>
      </c>
      <c r="K215" s="739">
        <f t="shared" si="316"/>
        <v>0</v>
      </c>
      <c r="L215" s="738" t="e">
        <f t="shared" si="340"/>
        <v>#REF!</v>
      </c>
      <c r="M215" s="738">
        <v>0</v>
      </c>
      <c r="N215" s="739">
        <v>0</v>
      </c>
      <c r="O215" s="739">
        <v>0</v>
      </c>
      <c r="P215" s="737">
        <v>53</v>
      </c>
      <c r="Q215" s="737">
        <v>48</v>
      </c>
      <c r="R215" s="736">
        <f t="shared" si="317"/>
        <v>5</v>
      </c>
      <c r="S215" s="1154">
        <f t="shared" si="341"/>
        <v>3</v>
      </c>
      <c r="T215" s="735">
        <v>0</v>
      </c>
      <c r="U215" s="736">
        <v>0</v>
      </c>
      <c r="V215" s="734"/>
      <c r="W215" s="739">
        <v>43</v>
      </c>
      <c r="X215" s="743">
        <v>40</v>
      </c>
      <c r="Y215" s="739">
        <f t="shared" si="318"/>
        <v>3</v>
      </c>
      <c r="Z215" s="733">
        <f t="shared" si="342"/>
        <v>142</v>
      </c>
      <c r="AA215" s="732">
        <v>0</v>
      </c>
      <c r="AB215" s="731">
        <v>0</v>
      </c>
      <c r="AC215" s="730">
        <v>43</v>
      </c>
      <c r="AD215" s="730">
        <v>38</v>
      </c>
      <c r="AE215" s="739">
        <f t="shared" si="319"/>
        <v>5</v>
      </c>
      <c r="AF215" s="733">
        <f t="shared" si="343"/>
        <v>76</v>
      </c>
      <c r="AG215" s="739">
        <v>66</v>
      </c>
      <c r="AH215" s="731">
        <v>0</v>
      </c>
      <c r="AI215" s="731">
        <v>0</v>
      </c>
      <c r="AJ215" s="731">
        <v>0</v>
      </c>
      <c r="AK215" s="729" t="str">
        <f t="shared" si="320"/>
        <v xml:space="preserve"> </v>
      </c>
      <c r="AL215" s="731">
        <f t="shared" si="344"/>
        <v>28</v>
      </c>
      <c r="AM215" s="731"/>
      <c r="AN215" s="731"/>
      <c r="AO215" s="731">
        <v>0</v>
      </c>
      <c r="AP215" s="731"/>
      <c r="AQ215" s="728" t="e">
        <v>#VALUE!</v>
      </c>
      <c r="AR215" s="727">
        <v>328</v>
      </c>
      <c r="AS215" s="726">
        <v>6</v>
      </c>
      <c r="AT215" s="725">
        <v>308</v>
      </c>
      <c r="AU215" s="724">
        <f t="shared" si="321"/>
        <v>636</v>
      </c>
      <c r="AV215" s="723">
        <f t="shared" si="345"/>
        <v>-102</v>
      </c>
      <c r="AW215" s="722"/>
      <c r="AX215" s="722"/>
      <c r="AY215" s="721">
        <v>1700</v>
      </c>
      <c r="AZ215" s="720">
        <v>0</v>
      </c>
      <c r="BA215" s="662">
        <v>240</v>
      </c>
      <c r="BB215" s="662">
        <v>254.8</v>
      </c>
      <c r="BC215" s="719"/>
      <c r="BD215" s="718">
        <v>67776</v>
      </c>
      <c r="BE215" s="717">
        <f t="shared" si="346"/>
        <v>21</v>
      </c>
      <c r="BF215" s="717"/>
      <c r="BG215" s="716">
        <v>0.96</v>
      </c>
      <c r="BH215" s="715">
        <f t="shared" si="322"/>
        <v>0.83999999999999986</v>
      </c>
      <c r="BI215" s="715">
        <f t="shared" si="323"/>
        <v>20.16</v>
      </c>
      <c r="BJ215" s="714"/>
      <c r="BK215" s="713">
        <v>0</v>
      </c>
      <c r="BL215" s="713">
        <v>0</v>
      </c>
      <c r="BM215" s="712"/>
      <c r="BN215" s="711">
        <v>0</v>
      </c>
      <c r="BO215" s="710">
        <f t="shared" si="347"/>
        <v>0.8</v>
      </c>
      <c r="BP215" s="709">
        <f t="shared" si="324"/>
        <v>0</v>
      </c>
      <c r="BQ215" s="709">
        <f t="shared" si="325"/>
        <v>0</v>
      </c>
      <c r="BR215" s="708"/>
      <c r="BS215" s="712">
        <v>0</v>
      </c>
      <c r="BT215" s="712">
        <v>0</v>
      </c>
      <c r="BU215" s="666"/>
      <c r="BV215" s="707"/>
      <c r="BW215" s="726">
        <v>0</v>
      </c>
      <c r="BX215" s="726"/>
      <c r="BY215" s="726"/>
      <c r="BZ215" s="726"/>
      <c r="CA215" s="665">
        <f t="shared" si="326"/>
        <v>0</v>
      </c>
      <c r="CB215" s="665">
        <f t="shared" si="327"/>
        <v>0</v>
      </c>
      <c r="CC215" s="706">
        <f t="shared" si="348"/>
        <v>0.43</v>
      </c>
      <c r="CD215" s="705">
        <f t="shared" si="328"/>
        <v>0</v>
      </c>
      <c r="CE215" s="710">
        <f t="shared" si="349"/>
        <v>0.05</v>
      </c>
      <c r="CF215" s="704">
        <f t="shared" si="329"/>
        <v>0</v>
      </c>
      <c r="CG215" s="1749"/>
      <c r="CH215" s="704"/>
      <c r="CI215" s="704"/>
      <c r="CJ215" s="704">
        <f t="shared" si="251"/>
        <v>0</v>
      </c>
      <c r="CK215" s="666">
        <v>18</v>
      </c>
      <c r="CL215" s="664">
        <v>11</v>
      </c>
      <c r="CM215" s="1125">
        <v>136.80000000000001</v>
      </c>
      <c r="CN215" s="703">
        <v>1</v>
      </c>
      <c r="CO215" s="703"/>
      <c r="CP215" s="703">
        <v>8830</v>
      </c>
      <c r="CQ215" s="703">
        <f t="shared" si="313"/>
        <v>29</v>
      </c>
      <c r="CR215" s="1140">
        <v>6</v>
      </c>
      <c r="CS215" s="1119">
        <f t="shared" si="314"/>
        <v>4.7172413793103454</v>
      </c>
      <c r="CT215" s="1142">
        <f>CS215/6</f>
        <v>0.78620689655172427</v>
      </c>
      <c r="CU215" s="950">
        <f t="shared" si="306"/>
        <v>136.80000000000001</v>
      </c>
      <c r="CV215" s="702">
        <f t="shared" si="350"/>
        <v>1</v>
      </c>
      <c r="CW215" s="701">
        <f t="shared" si="330"/>
        <v>0</v>
      </c>
      <c r="CX215" s="700">
        <f t="shared" si="331"/>
        <v>136.80000000000001</v>
      </c>
      <c r="CY215" s="699"/>
      <c r="CZ215" s="698">
        <v>80</v>
      </c>
      <c r="DA215" s="698">
        <v>20</v>
      </c>
      <c r="DB215" s="698">
        <v>30</v>
      </c>
      <c r="DC215" s="697">
        <v>0</v>
      </c>
      <c r="DD215" s="1828"/>
      <c r="DE215" s="1828"/>
      <c r="DF215" s="1828"/>
      <c r="DG215" s="696">
        <f t="shared" si="351"/>
        <v>0.43</v>
      </c>
      <c r="DH215" s="695">
        <f t="shared" si="307"/>
        <v>0</v>
      </c>
      <c r="DI215" s="702">
        <f t="shared" si="352"/>
        <v>0.56999999999999995</v>
      </c>
      <c r="DJ215" s="694"/>
      <c r="DK215" s="694">
        <f t="shared" si="308"/>
        <v>0</v>
      </c>
      <c r="DL215" s="694">
        <f t="shared" si="332"/>
        <v>0</v>
      </c>
      <c r="DM215" s="693"/>
      <c r="DN215" s="692">
        <v>64</v>
      </c>
      <c r="DO215" s="692">
        <v>16</v>
      </c>
      <c r="DP215" s="1448">
        <v>0</v>
      </c>
      <c r="DQ215" s="691"/>
      <c r="DR215" s="691"/>
      <c r="DS215" s="690">
        <f t="shared" si="333"/>
        <v>0</v>
      </c>
      <c r="DT215" s="690">
        <f t="shared" si="353"/>
        <v>0</v>
      </c>
      <c r="DU215" s="689">
        <f t="shared" si="354"/>
        <v>0</v>
      </c>
      <c r="DV215" s="688"/>
      <c r="DW215" s="688"/>
      <c r="DX215" s="687">
        <v>3</v>
      </c>
      <c r="DY215" s="686"/>
      <c r="DZ215" s="685">
        <v>3</v>
      </c>
      <c r="EA215" s="684">
        <v>10</v>
      </c>
      <c r="EB215" s="683">
        <f t="shared" si="334"/>
        <v>126.68272212000001</v>
      </c>
      <c r="EC215" s="683">
        <f t="shared" si="355"/>
        <v>11.015888880000006</v>
      </c>
      <c r="ED215" s="683">
        <f t="shared" si="356"/>
        <v>0</v>
      </c>
      <c r="EE215" s="682">
        <f t="shared" si="335"/>
        <v>11.015888880000006</v>
      </c>
      <c r="EF215" s="681">
        <f t="shared" si="309"/>
        <v>0.83999999999999986</v>
      </c>
      <c r="EG215" s="680">
        <f t="shared" si="336"/>
        <v>13.114153428571438</v>
      </c>
      <c r="EH215" s="679">
        <f>SUM(EE$209:EE215)/SUM(EF$209:EF215)</f>
        <v>1.1412235830389423</v>
      </c>
      <c r="EI215" s="678"/>
      <c r="EJ215" s="166">
        <f t="shared" si="310"/>
        <v>152.80000000000001</v>
      </c>
      <c r="EK215" s="677">
        <f t="shared" si="311"/>
        <v>254.8</v>
      </c>
      <c r="EL215" s="676">
        <f t="shared" si="312"/>
        <v>156.96</v>
      </c>
      <c r="EM215" s="675">
        <f t="shared" si="337"/>
        <v>0.97349643221202853</v>
      </c>
      <c r="EN215" s="674">
        <f>SUM(EK$7:EK215)/SUM(EL$7:EL215)</f>
        <v>1.0464364089912663</v>
      </c>
      <c r="EO215" s="673"/>
    </row>
    <row r="216" spans="1:146" ht="16.5" thickTop="1" thickBot="1" x14ac:dyDescent="0.3">
      <c r="A216" s="668">
        <v>45724</v>
      </c>
      <c r="C216" s="672"/>
      <c r="D216" s="744">
        <f t="shared" si="338"/>
        <v>39550</v>
      </c>
      <c r="E216" s="743">
        <f t="shared" si="339"/>
        <v>0</v>
      </c>
      <c r="F216" s="743"/>
      <c r="G216" s="742">
        <f t="shared" si="315"/>
        <v>0</v>
      </c>
      <c r="H216" s="741"/>
      <c r="I216" s="740">
        <v>0</v>
      </c>
      <c r="J216" s="740">
        <v>0</v>
      </c>
      <c r="K216" s="739">
        <f t="shared" si="316"/>
        <v>0</v>
      </c>
      <c r="L216" s="738" t="e">
        <f t="shared" si="340"/>
        <v>#REF!</v>
      </c>
      <c r="M216" s="738">
        <v>0</v>
      </c>
      <c r="N216" s="739">
        <v>0</v>
      </c>
      <c r="O216" s="739">
        <v>0</v>
      </c>
      <c r="P216" s="737">
        <v>51</v>
      </c>
      <c r="Q216" s="737">
        <v>46</v>
      </c>
      <c r="R216" s="736">
        <f t="shared" si="317"/>
        <v>5</v>
      </c>
      <c r="S216" s="1154">
        <f t="shared" si="341"/>
        <v>4</v>
      </c>
      <c r="T216" s="735">
        <v>0</v>
      </c>
      <c r="U216" s="736">
        <v>0</v>
      </c>
      <c r="V216" s="734"/>
      <c r="W216" s="739">
        <v>41</v>
      </c>
      <c r="X216" s="743">
        <v>38</v>
      </c>
      <c r="Y216" s="739">
        <f t="shared" si="318"/>
        <v>3</v>
      </c>
      <c r="Z216" s="733">
        <f t="shared" si="342"/>
        <v>143</v>
      </c>
      <c r="AA216" s="732">
        <v>0</v>
      </c>
      <c r="AB216" s="731">
        <v>0</v>
      </c>
      <c r="AC216" s="730">
        <v>41</v>
      </c>
      <c r="AD216" s="730">
        <v>38</v>
      </c>
      <c r="AE216" s="739">
        <f t="shared" si="319"/>
        <v>3</v>
      </c>
      <c r="AF216" s="733">
        <f t="shared" si="343"/>
        <v>77</v>
      </c>
      <c r="AG216" s="739">
        <v>67</v>
      </c>
      <c r="AH216" s="731">
        <v>0</v>
      </c>
      <c r="AI216" s="731">
        <v>0</v>
      </c>
      <c r="AJ216" s="731">
        <v>0</v>
      </c>
      <c r="AK216" s="729" t="str">
        <f t="shared" si="320"/>
        <v xml:space="preserve"> </v>
      </c>
      <c r="AL216" s="731">
        <f t="shared" si="344"/>
        <v>28</v>
      </c>
      <c r="AM216" s="731"/>
      <c r="AN216" s="731"/>
      <c r="AO216" s="731">
        <v>0</v>
      </c>
      <c r="AP216" s="731"/>
      <c r="AQ216" s="728">
        <v>5.166666666666667</v>
      </c>
      <c r="AR216" s="727">
        <v>268</v>
      </c>
      <c r="AS216" s="726">
        <v>5</v>
      </c>
      <c r="AT216" s="725">
        <v>252</v>
      </c>
      <c r="AU216" s="724">
        <f t="shared" si="321"/>
        <v>520</v>
      </c>
      <c r="AV216" s="723">
        <f t="shared" si="345"/>
        <v>-116</v>
      </c>
      <c r="AW216" s="722"/>
      <c r="AX216" s="722"/>
      <c r="AY216" s="721">
        <v>1710</v>
      </c>
      <c r="AZ216" s="720">
        <v>0</v>
      </c>
      <c r="BA216" s="662">
        <v>243</v>
      </c>
      <c r="BB216" s="662">
        <v>260</v>
      </c>
      <c r="BC216" s="719"/>
      <c r="BD216" s="718">
        <v>67776</v>
      </c>
      <c r="BE216" s="717">
        <f t="shared" si="346"/>
        <v>0</v>
      </c>
      <c r="BF216" s="717"/>
      <c r="BG216" s="716">
        <v>0.96</v>
      </c>
      <c r="BH216" s="715">
        <f t="shared" si="322"/>
        <v>0</v>
      </c>
      <c r="BI216" s="715">
        <f t="shared" si="323"/>
        <v>0</v>
      </c>
      <c r="BJ216" s="714"/>
      <c r="BK216" s="713">
        <v>0</v>
      </c>
      <c r="BL216" s="713">
        <v>0</v>
      </c>
      <c r="BM216" s="712"/>
      <c r="BN216" s="711">
        <v>0</v>
      </c>
      <c r="BO216" s="710">
        <f t="shared" si="347"/>
        <v>0.8</v>
      </c>
      <c r="BP216" s="709">
        <f t="shared" si="324"/>
        <v>0</v>
      </c>
      <c r="BQ216" s="709">
        <f t="shared" si="325"/>
        <v>0</v>
      </c>
      <c r="BR216" s="708"/>
      <c r="BS216" s="712">
        <v>0</v>
      </c>
      <c r="BT216" s="712">
        <v>0</v>
      </c>
      <c r="BU216" s="666"/>
      <c r="BV216" s="707"/>
      <c r="BW216" s="726">
        <v>0</v>
      </c>
      <c r="BX216" s="726"/>
      <c r="BY216" s="726"/>
      <c r="BZ216" s="726"/>
      <c r="CA216" s="665">
        <f t="shared" si="326"/>
        <v>0</v>
      </c>
      <c r="CB216" s="665">
        <f t="shared" si="327"/>
        <v>0</v>
      </c>
      <c r="CC216" s="706">
        <f t="shared" si="348"/>
        <v>0.43</v>
      </c>
      <c r="CD216" s="705">
        <f t="shared" si="328"/>
        <v>0</v>
      </c>
      <c r="CE216" s="710">
        <f t="shared" si="349"/>
        <v>0.05</v>
      </c>
      <c r="CF216" s="704">
        <f t="shared" si="329"/>
        <v>0</v>
      </c>
      <c r="CG216" s="1749"/>
      <c r="CH216" s="704"/>
      <c r="CI216" s="704"/>
      <c r="CJ216" s="704">
        <f t="shared" si="251"/>
        <v>0</v>
      </c>
      <c r="CK216" s="666">
        <v>40</v>
      </c>
      <c r="CL216" s="664">
        <v>8</v>
      </c>
      <c r="CM216" s="1125">
        <v>126.7</v>
      </c>
      <c r="CN216" s="703" t="s">
        <v>190</v>
      </c>
      <c r="CO216" s="703"/>
      <c r="CP216" s="703">
        <v>8843.9</v>
      </c>
      <c r="CQ216" s="703">
        <f t="shared" si="313"/>
        <v>13.899999999999636</v>
      </c>
      <c r="CR216" s="703">
        <v>7.5</v>
      </c>
      <c r="CS216" s="1119">
        <f t="shared" si="314"/>
        <v>7.1007194244606175</v>
      </c>
      <c r="CT216" s="1142">
        <f>CS216/7.71</f>
        <v>0.92097528203120849</v>
      </c>
      <c r="CU216" s="950">
        <f t="shared" si="306"/>
        <v>98.7</v>
      </c>
      <c r="CV216" s="702">
        <f t="shared" si="350"/>
        <v>1</v>
      </c>
      <c r="CW216" s="701">
        <f t="shared" si="330"/>
        <v>0</v>
      </c>
      <c r="CX216" s="700">
        <f t="shared" si="331"/>
        <v>98.7</v>
      </c>
      <c r="CY216" s="699"/>
      <c r="CZ216" s="698">
        <v>10</v>
      </c>
      <c r="DA216" s="698">
        <v>16</v>
      </c>
      <c r="DB216" s="698">
        <v>0</v>
      </c>
      <c r="DC216" s="697">
        <v>28</v>
      </c>
      <c r="DD216" s="1828"/>
      <c r="DE216" s="1828"/>
      <c r="DF216" s="1828"/>
      <c r="DG216" s="696">
        <f t="shared" si="351"/>
        <v>0.43</v>
      </c>
      <c r="DH216" s="695">
        <f t="shared" si="307"/>
        <v>28</v>
      </c>
      <c r="DI216" s="702">
        <f t="shared" si="352"/>
        <v>0.56999999999999995</v>
      </c>
      <c r="DJ216" s="694"/>
      <c r="DK216" s="694">
        <f t="shared" si="308"/>
        <v>6.8628000000000009</v>
      </c>
      <c r="DL216" s="694">
        <f t="shared" si="332"/>
        <v>15.959999999999999</v>
      </c>
      <c r="DM216" s="693"/>
      <c r="DN216" s="692">
        <v>70</v>
      </c>
      <c r="DO216" s="692">
        <v>15</v>
      </c>
      <c r="DP216" s="1448">
        <v>160</v>
      </c>
      <c r="DQ216" s="691"/>
      <c r="DR216" s="691"/>
      <c r="DS216" s="690">
        <f t="shared" si="333"/>
        <v>0</v>
      </c>
      <c r="DT216" s="690">
        <f t="shared" si="353"/>
        <v>0</v>
      </c>
      <c r="DU216" s="689">
        <f t="shared" si="354"/>
        <v>0</v>
      </c>
      <c r="DV216" s="688"/>
      <c r="DW216" s="688"/>
      <c r="DX216" s="687">
        <v>3</v>
      </c>
      <c r="DY216" s="686"/>
      <c r="DZ216" s="685">
        <v>3</v>
      </c>
      <c r="EA216" s="684">
        <v>9</v>
      </c>
      <c r="EB216" s="683">
        <f t="shared" si="334"/>
        <v>123.9287499</v>
      </c>
      <c r="EC216" s="683">
        <v>-3</v>
      </c>
      <c r="ED216" s="683">
        <v>0</v>
      </c>
      <c r="EE216" s="1160">
        <f t="shared" si="335"/>
        <v>-3</v>
      </c>
      <c r="EF216" s="681">
        <f t="shared" si="309"/>
        <v>6.8628000000000009</v>
      </c>
      <c r="EG216" s="680">
        <f t="shared" si="336"/>
        <v>-0.43713936002797688</v>
      </c>
      <c r="EH216" s="679">
        <f>SUM(EE$209:EE216)/SUM(EF$209:EF216)</f>
        <v>0.96054784634207147</v>
      </c>
      <c r="EI216" s="678"/>
      <c r="EJ216" s="166">
        <f t="shared" si="310"/>
        <v>144</v>
      </c>
      <c r="EK216" s="677">
        <f t="shared" si="311"/>
        <v>260</v>
      </c>
      <c r="EL216" s="676">
        <f t="shared" si="312"/>
        <v>114.66</v>
      </c>
      <c r="EM216" s="675">
        <f t="shared" si="337"/>
        <v>1.2558869701726845</v>
      </c>
      <c r="EN216" s="674">
        <f>SUM(EK$7:EK216)/SUM(EL$7:EL216)</f>
        <v>1.0511148285901912</v>
      </c>
      <c r="EO216" s="673"/>
    </row>
    <row r="217" spans="1:146" ht="16.5" thickTop="1" thickBot="1" x14ac:dyDescent="0.3">
      <c r="A217" s="668">
        <v>45725</v>
      </c>
      <c r="C217" s="672"/>
      <c r="D217" s="744">
        <f t="shared" si="338"/>
        <v>39550</v>
      </c>
      <c r="E217" s="743">
        <f t="shared" si="339"/>
        <v>0</v>
      </c>
      <c r="F217" s="743"/>
      <c r="G217" s="742">
        <f t="shared" si="315"/>
        <v>0</v>
      </c>
      <c r="H217" s="741"/>
      <c r="I217" s="740">
        <v>0</v>
      </c>
      <c r="J217" s="740">
        <v>0</v>
      </c>
      <c r="K217" s="739">
        <f t="shared" si="316"/>
        <v>0</v>
      </c>
      <c r="L217" s="738" t="e">
        <f t="shared" si="340"/>
        <v>#REF!</v>
      </c>
      <c r="M217" s="738">
        <v>0</v>
      </c>
      <c r="N217" s="739">
        <v>0</v>
      </c>
      <c r="O217" s="739">
        <v>0</v>
      </c>
      <c r="P217" s="737">
        <v>0</v>
      </c>
      <c r="Q217" s="737">
        <v>0</v>
      </c>
      <c r="R217" s="736">
        <f t="shared" si="317"/>
        <v>0</v>
      </c>
      <c r="S217" s="1154">
        <f t="shared" si="341"/>
        <v>4</v>
      </c>
      <c r="T217" s="735">
        <v>0</v>
      </c>
      <c r="U217" s="736">
        <v>0</v>
      </c>
      <c r="V217" s="734"/>
      <c r="W217" s="739">
        <v>0</v>
      </c>
      <c r="X217" s="743">
        <v>0</v>
      </c>
      <c r="Y217" s="739" t="str">
        <f t="shared" si="318"/>
        <v xml:space="preserve"> </v>
      </c>
      <c r="Z217" s="733">
        <f t="shared" si="342"/>
        <v>143</v>
      </c>
      <c r="AA217" s="732">
        <v>0</v>
      </c>
      <c r="AB217" s="731">
        <v>0</v>
      </c>
      <c r="AC217" s="730">
        <v>0</v>
      </c>
      <c r="AD217" s="730">
        <v>0</v>
      </c>
      <c r="AE217" s="739" t="str">
        <f t="shared" si="319"/>
        <v xml:space="preserve"> </v>
      </c>
      <c r="AF217" s="733">
        <f t="shared" si="343"/>
        <v>77</v>
      </c>
      <c r="AG217" s="739">
        <v>68</v>
      </c>
      <c r="AH217" s="731">
        <v>0</v>
      </c>
      <c r="AI217" s="731">
        <v>0</v>
      </c>
      <c r="AJ217" s="731">
        <v>0</v>
      </c>
      <c r="AK217" s="729" t="str">
        <f t="shared" si="320"/>
        <v xml:space="preserve"> </v>
      </c>
      <c r="AL217" s="731">
        <f t="shared" si="344"/>
        <v>28</v>
      </c>
      <c r="AM217" s="731"/>
      <c r="AN217" s="731"/>
      <c r="AO217" s="731">
        <v>0</v>
      </c>
      <c r="AP217" s="731"/>
      <c r="AQ217" s="728">
        <v>4.916666666666667</v>
      </c>
      <c r="AR217" s="727">
        <v>254</v>
      </c>
      <c r="AS217" s="726">
        <v>4.583333333333333</v>
      </c>
      <c r="AT217" s="725">
        <v>229</v>
      </c>
      <c r="AU217" s="724">
        <f t="shared" si="321"/>
        <v>483</v>
      </c>
      <c r="AV217" s="723">
        <f t="shared" si="345"/>
        <v>-37</v>
      </c>
      <c r="AW217" s="722"/>
      <c r="AX217" s="722"/>
      <c r="AY217" s="721">
        <v>0</v>
      </c>
      <c r="AZ217" s="720">
        <v>0</v>
      </c>
      <c r="BA217" s="662">
        <v>0</v>
      </c>
      <c r="BB217" s="662">
        <v>146.26</v>
      </c>
      <c r="BC217" s="719"/>
      <c r="BD217" s="718">
        <v>67776</v>
      </c>
      <c r="BE217" s="717">
        <f t="shared" si="346"/>
        <v>0</v>
      </c>
      <c r="BF217" s="717"/>
      <c r="BG217" s="716">
        <v>0.96</v>
      </c>
      <c r="BH217" s="715">
        <f t="shared" si="322"/>
        <v>0</v>
      </c>
      <c r="BI217" s="715">
        <f t="shared" si="323"/>
        <v>0</v>
      </c>
      <c r="BJ217" s="714"/>
      <c r="BK217" s="713">
        <v>0</v>
      </c>
      <c r="BL217" s="713">
        <v>0</v>
      </c>
      <c r="BM217" s="712"/>
      <c r="BN217" s="711">
        <v>0</v>
      </c>
      <c r="BO217" s="710">
        <f t="shared" si="347"/>
        <v>0.8</v>
      </c>
      <c r="BP217" s="709">
        <f t="shared" si="324"/>
        <v>0</v>
      </c>
      <c r="BQ217" s="709">
        <f t="shared" si="325"/>
        <v>0</v>
      </c>
      <c r="BR217" s="708"/>
      <c r="BS217" s="712">
        <v>0</v>
      </c>
      <c r="BT217" s="712">
        <v>0</v>
      </c>
      <c r="BU217" s="666"/>
      <c r="BV217" s="707"/>
      <c r="BW217" s="726">
        <v>12.5</v>
      </c>
      <c r="BX217" s="726"/>
      <c r="BY217" s="726"/>
      <c r="BZ217" s="726"/>
      <c r="CA217" s="665">
        <f t="shared" si="326"/>
        <v>0</v>
      </c>
      <c r="CB217" s="665">
        <f t="shared" si="327"/>
        <v>12.5</v>
      </c>
      <c r="CC217" s="706">
        <f t="shared" si="348"/>
        <v>0.43</v>
      </c>
      <c r="CD217" s="705">
        <f t="shared" si="328"/>
        <v>7.1250000000000009</v>
      </c>
      <c r="CE217" s="710">
        <f t="shared" si="349"/>
        <v>0.05</v>
      </c>
      <c r="CF217" s="704">
        <f t="shared" si="329"/>
        <v>7.1250000000000009</v>
      </c>
      <c r="CG217" s="1749"/>
      <c r="CH217" s="704"/>
      <c r="CI217" s="704"/>
      <c r="CJ217" s="704">
        <f t="shared" si="251"/>
        <v>5.3749999999999991</v>
      </c>
      <c r="CK217" s="666">
        <v>38</v>
      </c>
      <c r="CL217" s="664">
        <v>0</v>
      </c>
      <c r="CM217" s="1125">
        <v>117</v>
      </c>
      <c r="CN217" s="703" t="s">
        <v>190</v>
      </c>
      <c r="CO217" s="703"/>
      <c r="CP217" s="703">
        <v>8860.7999999999993</v>
      </c>
      <c r="CQ217" s="703">
        <f t="shared" si="313"/>
        <v>16.899999999999636</v>
      </c>
      <c r="CR217" s="703">
        <v>7.5</v>
      </c>
      <c r="CS217" s="1119">
        <f t="shared" si="314"/>
        <v>5.9763313609468742</v>
      </c>
      <c r="CT217" s="1142">
        <f t="shared" ref="CT217" si="357">CS217/6</f>
        <v>0.996055226824479</v>
      </c>
      <c r="CU217" s="950">
        <f t="shared" si="306"/>
        <v>101</v>
      </c>
      <c r="CV217" s="702">
        <f t="shared" si="350"/>
        <v>1</v>
      </c>
      <c r="CW217" s="701">
        <f t="shared" si="330"/>
        <v>0</v>
      </c>
      <c r="CX217" s="700">
        <f t="shared" si="331"/>
        <v>101</v>
      </c>
      <c r="CY217" s="699"/>
      <c r="CZ217" s="698">
        <v>66</v>
      </c>
      <c r="DA217" s="698">
        <v>14</v>
      </c>
      <c r="DB217" s="698">
        <v>0</v>
      </c>
      <c r="DC217" s="697">
        <v>16</v>
      </c>
      <c r="DD217" s="1828"/>
      <c r="DE217" s="1828"/>
      <c r="DF217" s="1828"/>
      <c r="DG217" s="696">
        <f t="shared" si="351"/>
        <v>0.43</v>
      </c>
      <c r="DH217" s="695">
        <f t="shared" si="307"/>
        <v>16</v>
      </c>
      <c r="DI217" s="702">
        <f t="shared" si="352"/>
        <v>0.56999999999999995</v>
      </c>
      <c r="DJ217" s="694"/>
      <c r="DK217" s="694">
        <f t="shared" si="308"/>
        <v>3.9216000000000011</v>
      </c>
      <c r="DL217" s="694">
        <f t="shared" si="332"/>
        <v>9.1199999999999992</v>
      </c>
      <c r="DM217" s="693"/>
      <c r="DN217" s="692">
        <v>60</v>
      </c>
      <c r="DO217" s="692">
        <v>10</v>
      </c>
      <c r="DP217" s="1448">
        <v>165</v>
      </c>
      <c r="DQ217" s="691"/>
      <c r="DR217" s="691"/>
      <c r="DS217" s="690">
        <f t="shared" si="333"/>
        <v>0</v>
      </c>
      <c r="DT217" s="690">
        <f t="shared" si="353"/>
        <v>0</v>
      </c>
      <c r="DU217" s="689">
        <f t="shared" si="354"/>
        <v>0</v>
      </c>
      <c r="DV217" s="688"/>
      <c r="DW217" s="688"/>
      <c r="DX217" s="687">
        <v>3</v>
      </c>
      <c r="DY217" s="686"/>
      <c r="DZ217" s="685">
        <v>3</v>
      </c>
      <c r="EA217" s="684">
        <v>9</v>
      </c>
      <c r="EB217" s="683">
        <f t="shared" si="334"/>
        <v>123.9287499</v>
      </c>
      <c r="EC217" s="683">
        <f t="shared" si="355"/>
        <v>0</v>
      </c>
      <c r="ED217" s="683">
        <f t="shared" si="356"/>
        <v>0</v>
      </c>
      <c r="EE217" s="682">
        <f t="shared" si="335"/>
        <v>0</v>
      </c>
      <c r="EF217" s="681">
        <f t="shared" si="309"/>
        <v>11.046600000000002</v>
      </c>
      <c r="EG217" s="680">
        <f t="shared" si="336"/>
        <v>0</v>
      </c>
      <c r="EH217" s="679">
        <f>SUM(EE$209:EE217)/SUM(EF$209:EF217)</f>
        <v>0.81109855160441824</v>
      </c>
      <c r="EI217" s="678"/>
      <c r="EJ217" s="166">
        <f t="shared" si="310"/>
        <v>109.25999999999999</v>
      </c>
      <c r="EK217" s="677">
        <f t="shared" si="311"/>
        <v>146.26</v>
      </c>
      <c r="EL217" s="676">
        <f t="shared" si="312"/>
        <v>115.495</v>
      </c>
      <c r="EM217" s="675">
        <f t="shared" si="337"/>
        <v>0.94601497900341991</v>
      </c>
      <c r="EN217" s="674">
        <f>SUM(EK$7:EK217)/SUM(EL$7:EL217)</f>
        <v>1.0519423460846749</v>
      </c>
      <c r="EO217" s="673"/>
    </row>
    <row r="218" spans="1:146" ht="16.5" thickTop="1" thickBot="1" x14ac:dyDescent="0.3">
      <c r="A218" s="668">
        <v>45726</v>
      </c>
      <c r="C218" s="672"/>
      <c r="D218" s="744">
        <f t="shared" si="338"/>
        <v>39550</v>
      </c>
      <c r="E218" s="743">
        <f t="shared" si="339"/>
        <v>0</v>
      </c>
      <c r="F218" s="743"/>
      <c r="G218" s="742">
        <f t="shared" si="315"/>
        <v>0</v>
      </c>
      <c r="H218" s="741"/>
      <c r="I218" s="740">
        <v>0</v>
      </c>
      <c r="J218" s="740">
        <v>0</v>
      </c>
      <c r="K218" s="739">
        <f t="shared" si="316"/>
        <v>0</v>
      </c>
      <c r="L218" s="738" t="e">
        <f t="shared" si="340"/>
        <v>#REF!</v>
      </c>
      <c r="M218" s="738">
        <v>0</v>
      </c>
      <c r="N218" s="739">
        <v>0</v>
      </c>
      <c r="O218" s="739">
        <v>0</v>
      </c>
      <c r="P218" s="737">
        <v>0</v>
      </c>
      <c r="Q218" s="737">
        <v>0</v>
      </c>
      <c r="R218" s="736">
        <f t="shared" si="317"/>
        <v>0</v>
      </c>
      <c r="S218" s="1154">
        <f t="shared" si="341"/>
        <v>4</v>
      </c>
      <c r="T218" s="735">
        <v>0</v>
      </c>
      <c r="U218" s="736">
        <v>0</v>
      </c>
      <c r="V218" s="734"/>
      <c r="W218" s="739">
        <v>0</v>
      </c>
      <c r="X218" s="743">
        <v>0</v>
      </c>
      <c r="Y218" s="739" t="str">
        <f t="shared" si="318"/>
        <v xml:space="preserve"> </v>
      </c>
      <c r="Z218" s="733">
        <f t="shared" si="342"/>
        <v>143</v>
      </c>
      <c r="AA218" s="732">
        <v>0</v>
      </c>
      <c r="AB218" s="731">
        <v>0</v>
      </c>
      <c r="AC218" s="730">
        <v>0</v>
      </c>
      <c r="AD218" s="730">
        <v>0</v>
      </c>
      <c r="AE218" s="739" t="str">
        <f t="shared" si="319"/>
        <v xml:space="preserve"> </v>
      </c>
      <c r="AF218" s="733">
        <f t="shared" si="343"/>
        <v>77</v>
      </c>
      <c r="AG218" s="739">
        <v>69</v>
      </c>
      <c r="AH218" s="731">
        <v>0</v>
      </c>
      <c r="AI218" s="731">
        <v>0</v>
      </c>
      <c r="AJ218" s="731">
        <v>0</v>
      </c>
      <c r="AK218" s="729" t="str">
        <f t="shared" si="320"/>
        <v xml:space="preserve"> </v>
      </c>
      <c r="AL218" s="731">
        <f t="shared" si="344"/>
        <v>28</v>
      </c>
      <c r="AM218" s="731"/>
      <c r="AN218" s="731"/>
      <c r="AO218" s="731">
        <v>0</v>
      </c>
      <c r="AP218" s="731"/>
      <c r="AQ218" s="728">
        <v>5</v>
      </c>
      <c r="AR218" s="727">
        <v>259</v>
      </c>
      <c r="AS218" s="726">
        <v>4.583333333333333</v>
      </c>
      <c r="AT218" s="725">
        <v>229</v>
      </c>
      <c r="AU218" s="724">
        <f t="shared" si="321"/>
        <v>488</v>
      </c>
      <c r="AV218" s="723">
        <f t="shared" si="345"/>
        <v>5</v>
      </c>
      <c r="AW218" s="722"/>
      <c r="AX218" s="722"/>
      <c r="AY218" s="721">
        <v>0</v>
      </c>
      <c r="AZ218" s="720">
        <v>0</v>
      </c>
      <c r="BA218" s="662">
        <v>0</v>
      </c>
      <c r="BB218" s="662">
        <v>0</v>
      </c>
      <c r="BC218" s="719"/>
      <c r="BD218" s="718">
        <v>67776</v>
      </c>
      <c r="BE218" s="717">
        <f t="shared" si="346"/>
        <v>0</v>
      </c>
      <c r="BF218" s="717"/>
      <c r="BG218" s="716">
        <v>0.96</v>
      </c>
      <c r="BH218" s="715">
        <f t="shared" si="322"/>
        <v>0</v>
      </c>
      <c r="BI218" s="715">
        <f t="shared" si="323"/>
        <v>0</v>
      </c>
      <c r="BJ218" s="714"/>
      <c r="BK218" s="713">
        <v>40</v>
      </c>
      <c r="BL218" s="713">
        <v>12</v>
      </c>
      <c r="BM218" s="712"/>
      <c r="BN218" s="711">
        <v>0</v>
      </c>
      <c r="BO218" s="710">
        <f t="shared" si="347"/>
        <v>0.8</v>
      </c>
      <c r="BP218" s="709">
        <f t="shared" si="324"/>
        <v>0</v>
      </c>
      <c r="BQ218" s="709">
        <f t="shared" si="325"/>
        <v>0</v>
      </c>
      <c r="BR218" s="708"/>
      <c r="BS218" s="712">
        <v>0</v>
      </c>
      <c r="BT218" s="712">
        <v>0</v>
      </c>
      <c r="BU218" s="666"/>
      <c r="BV218" s="707"/>
      <c r="BW218" s="726">
        <v>8.9</v>
      </c>
      <c r="BX218" s="726"/>
      <c r="BY218" s="726"/>
      <c r="BZ218" s="726"/>
      <c r="CA218" s="665">
        <f t="shared" si="326"/>
        <v>0</v>
      </c>
      <c r="CB218" s="665">
        <f t="shared" si="327"/>
        <v>8.9</v>
      </c>
      <c r="CC218" s="706">
        <f t="shared" si="348"/>
        <v>0.43</v>
      </c>
      <c r="CD218" s="705">
        <f t="shared" si="328"/>
        <v>5.0730000000000004</v>
      </c>
      <c r="CE218" s="710">
        <f t="shared" si="349"/>
        <v>0.05</v>
      </c>
      <c r="CF218" s="704">
        <f t="shared" si="329"/>
        <v>5.0730000000000004</v>
      </c>
      <c r="CG218" s="1749"/>
      <c r="CH218" s="704"/>
      <c r="CI218" s="704"/>
      <c r="CJ218" s="704">
        <f t="shared" si="251"/>
        <v>3.827</v>
      </c>
      <c r="CK218" s="666">
        <v>32</v>
      </c>
      <c r="CL218" s="664">
        <v>8</v>
      </c>
      <c r="CM218" s="1125">
        <v>0</v>
      </c>
      <c r="CN218" s="703">
        <v>0</v>
      </c>
      <c r="CO218" s="703"/>
      <c r="CP218" s="703">
        <v>8860.7999999999993</v>
      </c>
      <c r="CQ218" s="703">
        <f t="shared" si="313"/>
        <v>0</v>
      </c>
      <c r="CR218" s="703">
        <v>7</v>
      </c>
      <c r="CS218" s="1119"/>
      <c r="CT218" s="1142"/>
      <c r="CU218" s="950">
        <f t="shared" si="306"/>
        <v>0</v>
      </c>
      <c r="CV218" s="702">
        <f t="shared" si="350"/>
        <v>1</v>
      </c>
      <c r="CW218" s="701">
        <f t="shared" si="330"/>
        <v>0</v>
      </c>
      <c r="CX218" s="700">
        <f t="shared" si="331"/>
        <v>0</v>
      </c>
      <c r="CY218" s="699"/>
      <c r="CZ218" s="698">
        <v>48</v>
      </c>
      <c r="DA218" s="698">
        <v>32</v>
      </c>
      <c r="DB218" s="698">
        <v>0</v>
      </c>
      <c r="DC218" s="697">
        <v>0</v>
      </c>
      <c r="DD218" s="1828"/>
      <c r="DE218" s="1828"/>
      <c r="DF218" s="1828"/>
      <c r="DG218" s="696">
        <f t="shared" si="351"/>
        <v>0.43</v>
      </c>
      <c r="DH218" s="695">
        <f t="shared" si="307"/>
        <v>0</v>
      </c>
      <c r="DI218" s="702">
        <f t="shared" si="352"/>
        <v>0.56999999999999995</v>
      </c>
      <c r="DJ218" s="694"/>
      <c r="DK218" s="694">
        <f t="shared" si="308"/>
        <v>0</v>
      </c>
      <c r="DL218" s="694">
        <f t="shared" si="332"/>
        <v>0</v>
      </c>
      <c r="DM218" s="693"/>
      <c r="DN218" s="692">
        <v>45</v>
      </c>
      <c r="DO218" s="692">
        <v>32</v>
      </c>
      <c r="DP218" s="1448">
        <v>0</v>
      </c>
      <c r="DQ218" s="691"/>
      <c r="DR218" s="691"/>
      <c r="DS218" s="690">
        <f t="shared" si="333"/>
        <v>0</v>
      </c>
      <c r="DT218" s="690">
        <f t="shared" si="353"/>
        <v>0</v>
      </c>
      <c r="DU218" s="689">
        <f t="shared" si="354"/>
        <v>0</v>
      </c>
      <c r="DV218" s="688"/>
      <c r="DW218" s="688"/>
      <c r="DX218" s="687">
        <v>3</v>
      </c>
      <c r="DY218" s="686"/>
      <c r="DZ218" s="685">
        <v>3</v>
      </c>
      <c r="EA218" s="684">
        <v>9</v>
      </c>
      <c r="EB218" s="683">
        <f t="shared" si="334"/>
        <v>123.9287499</v>
      </c>
      <c r="EC218" s="683">
        <f t="shared" si="355"/>
        <v>0</v>
      </c>
      <c r="ED218" s="683">
        <f t="shared" si="356"/>
        <v>0</v>
      </c>
      <c r="EE218" s="1160">
        <f t="shared" si="335"/>
        <v>0</v>
      </c>
      <c r="EF218" s="681">
        <f t="shared" si="309"/>
        <v>5.0730000000000004</v>
      </c>
      <c r="EG218" s="680">
        <f t="shared" si="336"/>
        <v>0</v>
      </c>
      <c r="EH218" s="679">
        <f>SUM(EE$209:EE218)/SUM(EF$209:EF218)</f>
        <v>0.75700914380736717</v>
      </c>
      <c r="EI218" s="678"/>
      <c r="EJ218" s="166">
        <f t="shared" si="310"/>
        <v>5</v>
      </c>
      <c r="EK218" s="677">
        <f t="shared" si="311"/>
        <v>0</v>
      </c>
      <c r="EL218" s="676">
        <f t="shared" si="312"/>
        <v>3.827</v>
      </c>
      <c r="EM218" s="675">
        <f t="shared" si="337"/>
        <v>1.3065064018813692</v>
      </c>
      <c r="EN218" s="674">
        <f>SUM(EK$7:EK218)/SUM(EL$7:EL218)</f>
        <v>1.0518083645145502</v>
      </c>
      <c r="EO218" s="673"/>
    </row>
    <row r="219" spans="1:146" ht="16.5" thickTop="1" thickBot="1" x14ac:dyDescent="0.3">
      <c r="A219" s="668">
        <v>45727</v>
      </c>
      <c r="C219" s="672"/>
      <c r="D219" s="744">
        <f t="shared" si="338"/>
        <v>39550</v>
      </c>
      <c r="E219" s="743">
        <f t="shared" si="339"/>
        <v>0</v>
      </c>
      <c r="F219" s="743"/>
      <c r="G219" s="742">
        <f t="shared" si="315"/>
        <v>0</v>
      </c>
      <c r="H219" s="741"/>
      <c r="I219" s="740">
        <v>0</v>
      </c>
      <c r="J219" s="740">
        <v>0</v>
      </c>
      <c r="K219" s="739">
        <f t="shared" si="316"/>
        <v>0</v>
      </c>
      <c r="L219" s="738" t="e">
        <f t="shared" si="340"/>
        <v>#REF!</v>
      </c>
      <c r="M219" s="738">
        <v>0</v>
      </c>
      <c r="N219" s="739">
        <v>0</v>
      </c>
      <c r="O219" s="739">
        <v>0</v>
      </c>
      <c r="P219" s="737">
        <v>0</v>
      </c>
      <c r="Q219" s="737">
        <v>0</v>
      </c>
      <c r="R219" s="736">
        <f t="shared" si="317"/>
        <v>0</v>
      </c>
      <c r="S219" s="1154">
        <f t="shared" si="341"/>
        <v>4</v>
      </c>
      <c r="T219" s="735">
        <v>0</v>
      </c>
      <c r="U219" s="736">
        <v>0</v>
      </c>
      <c r="V219" s="734"/>
      <c r="W219" s="739">
        <v>0</v>
      </c>
      <c r="X219" s="743">
        <v>0</v>
      </c>
      <c r="Y219" s="739" t="str">
        <f t="shared" si="318"/>
        <v xml:space="preserve"> </v>
      </c>
      <c r="Z219" s="733">
        <f t="shared" si="342"/>
        <v>143</v>
      </c>
      <c r="AA219" s="732">
        <v>0</v>
      </c>
      <c r="AB219" s="731">
        <v>0</v>
      </c>
      <c r="AC219" s="730">
        <v>0</v>
      </c>
      <c r="AD219" s="730">
        <v>0</v>
      </c>
      <c r="AE219" s="739" t="str">
        <f t="shared" si="319"/>
        <v xml:space="preserve"> </v>
      </c>
      <c r="AF219" s="733">
        <f t="shared" si="343"/>
        <v>77</v>
      </c>
      <c r="AG219" s="739">
        <v>70</v>
      </c>
      <c r="AH219" s="731">
        <v>0</v>
      </c>
      <c r="AI219" s="731">
        <v>0</v>
      </c>
      <c r="AJ219" s="731">
        <v>0</v>
      </c>
      <c r="AK219" s="729" t="str">
        <f t="shared" si="320"/>
        <v xml:space="preserve"> </v>
      </c>
      <c r="AL219" s="731">
        <f t="shared" si="344"/>
        <v>28</v>
      </c>
      <c r="AM219" s="731"/>
      <c r="AN219" s="731"/>
      <c r="AO219" s="731">
        <v>0</v>
      </c>
      <c r="AP219" s="731"/>
      <c r="AQ219" s="728">
        <v>7.25</v>
      </c>
      <c r="AR219" s="727">
        <v>389</v>
      </c>
      <c r="AS219" s="726">
        <v>6.916666666666667</v>
      </c>
      <c r="AT219" s="725">
        <v>359</v>
      </c>
      <c r="AU219" s="724">
        <f t="shared" si="321"/>
        <v>748</v>
      </c>
      <c r="AV219" s="723">
        <f t="shared" si="345"/>
        <v>260</v>
      </c>
      <c r="AW219" s="722"/>
      <c r="AX219" s="722"/>
      <c r="AY219" s="721">
        <v>0</v>
      </c>
      <c r="AZ219" s="720">
        <v>0</v>
      </c>
      <c r="BA219" s="662">
        <v>0</v>
      </c>
      <c r="BB219" s="662">
        <v>0</v>
      </c>
      <c r="BC219" s="719"/>
      <c r="BD219" s="718">
        <v>67810</v>
      </c>
      <c r="BE219" s="717">
        <f t="shared" si="346"/>
        <v>34</v>
      </c>
      <c r="BF219" s="717"/>
      <c r="BG219" s="716">
        <v>0.96</v>
      </c>
      <c r="BH219" s="715">
        <f t="shared" si="322"/>
        <v>1.3599999999999994</v>
      </c>
      <c r="BI219" s="715">
        <f t="shared" si="323"/>
        <v>32.64</v>
      </c>
      <c r="BJ219" s="714"/>
      <c r="BK219" s="713">
        <v>70</v>
      </c>
      <c r="BL219" s="713">
        <v>20</v>
      </c>
      <c r="BM219" s="712"/>
      <c r="BN219" s="711">
        <v>0</v>
      </c>
      <c r="BO219" s="710">
        <f t="shared" si="347"/>
        <v>0.8</v>
      </c>
      <c r="BP219" s="709">
        <f t="shared" si="324"/>
        <v>0</v>
      </c>
      <c r="BQ219" s="709">
        <f t="shared" si="325"/>
        <v>0</v>
      </c>
      <c r="BR219" s="708"/>
      <c r="BS219" s="712">
        <v>0</v>
      </c>
      <c r="BT219" s="712">
        <v>20</v>
      </c>
      <c r="BU219" s="666"/>
      <c r="BV219" s="707"/>
      <c r="BW219" s="726">
        <v>0</v>
      </c>
      <c r="BX219" s="726"/>
      <c r="BY219" s="726"/>
      <c r="BZ219" s="726"/>
      <c r="CA219" s="665">
        <f t="shared" si="326"/>
        <v>0</v>
      </c>
      <c r="CB219" s="665">
        <f t="shared" si="327"/>
        <v>0</v>
      </c>
      <c r="CC219" s="706">
        <f t="shared" si="348"/>
        <v>0.43</v>
      </c>
      <c r="CD219" s="705">
        <f t="shared" si="328"/>
        <v>0</v>
      </c>
      <c r="CE219" s="710">
        <f t="shared" si="349"/>
        <v>0.05</v>
      </c>
      <c r="CF219" s="704">
        <f t="shared" si="329"/>
        <v>0</v>
      </c>
      <c r="CG219" s="1749"/>
      <c r="CH219" s="704"/>
      <c r="CI219" s="704"/>
      <c r="CJ219" s="704">
        <f t="shared" si="251"/>
        <v>0</v>
      </c>
      <c r="CK219" s="666">
        <v>50</v>
      </c>
      <c r="CL219" s="664">
        <v>19</v>
      </c>
      <c r="CM219" s="1125">
        <v>204.7</v>
      </c>
      <c r="CN219" s="703" t="s">
        <v>190</v>
      </c>
      <c r="CO219" s="703"/>
      <c r="CP219" s="703">
        <v>8889.1</v>
      </c>
      <c r="CQ219" s="703">
        <f t="shared" si="313"/>
        <v>28.300000000001091</v>
      </c>
      <c r="CR219" s="703">
        <v>4</v>
      </c>
      <c r="CS219" s="1119">
        <f>CU219/CQ219</f>
        <v>6.2438162544167195</v>
      </c>
      <c r="CT219" s="1142">
        <f>CS219/CP4</f>
        <v>1.0406360424027865</v>
      </c>
      <c r="CU219" s="950">
        <f t="shared" si="306"/>
        <v>176.7</v>
      </c>
      <c r="CV219" s="702">
        <f t="shared" si="350"/>
        <v>1</v>
      </c>
      <c r="CW219" s="701">
        <f t="shared" si="330"/>
        <v>0</v>
      </c>
      <c r="CX219" s="700">
        <f t="shared" si="331"/>
        <v>176.7</v>
      </c>
      <c r="CY219" s="699"/>
      <c r="CZ219" s="698">
        <v>78</v>
      </c>
      <c r="DA219" s="698">
        <v>10</v>
      </c>
      <c r="DB219" s="698">
        <v>30</v>
      </c>
      <c r="DC219" s="697">
        <v>28</v>
      </c>
      <c r="DD219" s="1828"/>
      <c r="DE219" s="1828"/>
      <c r="DF219" s="1828"/>
      <c r="DG219" s="696">
        <f t="shared" si="351"/>
        <v>0.43</v>
      </c>
      <c r="DH219" s="695">
        <f t="shared" si="307"/>
        <v>28</v>
      </c>
      <c r="DI219" s="702">
        <f t="shared" si="352"/>
        <v>0.56999999999999995</v>
      </c>
      <c r="DJ219" s="694"/>
      <c r="DK219" s="694">
        <f t="shared" si="308"/>
        <v>6.8628000000000009</v>
      </c>
      <c r="DL219" s="694">
        <f t="shared" si="332"/>
        <v>15.959999999999999</v>
      </c>
      <c r="DM219" s="693"/>
      <c r="DN219" s="692">
        <v>65</v>
      </c>
      <c r="DO219" s="692">
        <v>7</v>
      </c>
      <c r="DP219" s="1448">
        <v>165</v>
      </c>
      <c r="DQ219" s="691"/>
      <c r="DR219" s="691"/>
      <c r="DS219" s="690">
        <f t="shared" si="333"/>
        <v>0</v>
      </c>
      <c r="DT219" s="690">
        <f t="shared" si="353"/>
        <v>0</v>
      </c>
      <c r="DU219" s="689">
        <f t="shared" si="354"/>
        <v>0</v>
      </c>
      <c r="DV219" s="688"/>
      <c r="DW219" s="688"/>
      <c r="DX219" s="687">
        <v>3</v>
      </c>
      <c r="DY219" s="686"/>
      <c r="DZ219" s="685">
        <v>3</v>
      </c>
      <c r="EA219" s="684">
        <v>9</v>
      </c>
      <c r="EB219" s="683">
        <f t="shared" si="334"/>
        <v>123.9287499</v>
      </c>
      <c r="EC219" s="683">
        <f t="shared" si="355"/>
        <v>0</v>
      </c>
      <c r="ED219" s="683">
        <f t="shared" si="356"/>
        <v>0</v>
      </c>
      <c r="EE219" s="682">
        <f t="shared" si="335"/>
        <v>0</v>
      </c>
      <c r="EF219" s="681">
        <f t="shared" si="309"/>
        <v>8.2227999999999994</v>
      </c>
      <c r="EG219" s="680">
        <f t="shared" si="336"/>
        <v>0</v>
      </c>
      <c r="EH219" s="679">
        <f>SUM(EE$209:EE219)/SUM(EF$209:EF219)</f>
        <v>0.68316453741945682</v>
      </c>
      <c r="EI219" s="678"/>
      <c r="EJ219" s="166">
        <f t="shared" si="310"/>
        <v>260</v>
      </c>
      <c r="EK219" s="677">
        <f t="shared" si="311"/>
        <v>0</v>
      </c>
      <c r="EL219" s="676">
        <f t="shared" si="312"/>
        <v>225.29999999999998</v>
      </c>
      <c r="EM219" s="675">
        <f t="shared" si="337"/>
        <v>1.1540168664003552</v>
      </c>
      <c r="EN219" s="674">
        <f>SUM(EK$7:EK219)/SUM(EL$7:EL219)</f>
        <v>1.0439804116050733</v>
      </c>
      <c r="EO219" s="673"/>
    </row>
    <row r="220" spans="1:146" ht="16.5" thickTop="1" thickBot="1" x14ac:dyDescent="0.3">
      <c r="A220" s="668">
        <v>45728</v>
      </c>
      <c r="C220" s="672"/>
      <c r="D220" s="744">
        <f t="shared" si="338"/>
        <v>39550</v>
      </c>
      <c r="E220" s="743">
        <f t="shared" si="339"/>
        <v>0</v>
      </c>
      <c r="F220" s="743"/>
      <c r="G220" s="742">
        <f t="shared" si="315"/>
        <v>0</v>
      </c>
      <c r="H220" s="741"/>
      <c r="I220" s="740">
        <v>0</v>
      </c>
      <c r="J220" s="740">
        <v>0</v>
      </c>
      <c r="K220" s="739">
        <f t="shared" si="316"/>
        <v>0</v>
      </c>
      <c r="L220" s="738" t="e">
        <f t="shared" si="340"/>
        <v>#REF!</v>
      </c>
      <c r="M220" s="738">
        <v>0</v>
      </c>
      <c r="N220" s="739">
        <v>0</v>
      </c>
      <c r="O220" s="739">
        <v>0</v>
      </c>
      <c r="P220" s="737">
        <v>50</v>
      </c>
      <c r="Q220" s="737">
        <v>50</v>
      </c>
      <c r="R220" s="736">
        <f t="shared" si="317"/>
        <v>0</v>
      </c>
      <c r="S220" s="1154">
        <f t="shared" si="341"/>
        <v>5</v>
      </c>
      <c r="T220" s="735">
        <v>0</v>
      </c>
      <c r="U220" s="736">
        <v>0</v>
      </c>
      <c r="V220" s="734"/>
      <c r="W220" s="739">
        <v>42</v>
      </c>
      <c r="X220" s="743">
        <v>40</v>
      </c>
      <c r="Y220" s="739">
        <f t="shared" si="318"/>
        <v>2</v>
      </c>
      <c r="Z220" s="733">
        <f t="shared" si="342"/>
        <v>144</v>
      </c>
      <c r="AA220" s="732">
        <v>0</v>
      </c>
      <c r="AB220" s="731">
        <v>0</v>
      </c>
      <c r="AC220" s="730">
        <v>42</v>
      </c>
      <c r="AD220" s="730">
        <v>40</v>
      </c>
      <c r="AE220" s="739">
        <f t="shared" si="319"/>
        <v>2</v>
      </c>
      <c r="AF220" s="733">
        <f t="shared" si="343"/>
        <v>78</v>
      </c>
      <c r="AG220" s="739">
        <v>71</v>
      </c>
      <c r="AH220" s="731">
        <v>0</v>
      </c>
      <c r="AI220" s="731">
        <v>0</v>
      </c>
      <c r="AJ220" s="731">
        <v>0</v>
      </c>
      <c r="AK220" s="729" t="str">
        <f t="shared" si="320"/>
        <v xml:space="preserve"> </v>
      </c>
      <c r="AL220" s="731">
        <f t="shared" si="344"/>
        <v>28</v>
      </c>
      <c r="AM220" s="731"/>
      <c r="AN220" s="731"/>
      <c r="AO220" s="731">
        <v>0</v>
      </c>
      <c r="AP220" s="731"/>
      <c r="AQ220" s="728">
        <v>6.416666666666667</v>
      </c>
      <c r="AR220" s="727">
        <v>341</v>
      </c>
      <c r="AS220" s="726">
        <v>6.25</v>
      </c>
      <c r="AT220" s="725">
        <v>322</v>
      </c>
      <c r="AU220" s="724">
        <f t="shared" si="321"/>
        <v>663</v>
      </c>
      <c r="AV220" s="723">
        <f t="shared" si="345"/>
        <v>-85</v>
      </c>
      <c r="AW220" s="722"/>
      <c r="AX220" s="722"/>
      <c r="AY220" s="721">
        <v>1500</v>
      </c>
      <c r="AZ220" s="720">
        <v>0</v>
      </c>
      <c r="BA220" s="662">
        <v>201</v>
      </c>
      <c r="BB220" s="662">
        <v>159</v>
      </c>
      <c r="BC220" s="719"/>
      <c r="BD220" s="718">
        <v>67854</v>
      </c>
      <c r="BE220" s="717">
        <f t="shared" si="346"/>
        <v>44</v>
      </c>
      <c r="BF220" s="717"/>
      <c r="BG220" s="716">
        <v>0.96</v>
      </c>
      <c r="BH220" s="715">
        <f t="shared" si="322"/>
        <v>1.7600000000000051</v>
      </c>
      <c r="BI220" s="715">
        <f t="shared" si="323"/>
        <v>42.239999999999995</v>
      </c>
      <c r="BJ220" s="714"/>
      <c r="BK220" s="713">
        <v>78</v>
      </c>
      <c r="BL220" s="713">
        <v>15</v>
      </c>
      <c r="BM220" s="712"/>
      <c r="BN220" s="711">
        <v>0</v>
      </c>
      <c r="BO220" s="710">
        <f t="shared" si="347"/>
        <v>0.8</v>
      </c>
      <c r="BP220" s="709">
        <f t="shared" si="324"/>
        <v>0</v>
      </c>
      <c r="BQ220" s="709">
        <f t="shared" si="325"/>
        <v>0</v>
      </c>
      <c r="BR220" s="708"/>
      <c r="BS220" s="712">
        <v>0</v>
      </c>
      <c r="BT220" s="712">
        <v>20</v>
      </c>
      <c r="BU220" s="666"/>
      <c r="BV220" s="707"/>
      <c r="BW220" s="726">
        <v>0</v>
      </c>
      <c r="BX220" s="726"/>
      <c r="BY220" s="726"/>
      <c r="BZ220" s="726"/>
      <c r="CA220" s="665">
        <f t="shared" si="326"/>
        <v>0</v>
      </c>
      <c r="CB220" s="665">
        <f t="shared" si="327"/>
        <v>0</v>
      </c>
      <c r="CC220" s="706">
        <f t="shared" si="348"/>
        <v>0.43</v>
      </c>
      <c r="CD220" s="705">
        <f t="shared" si="328"/>
        <v>0</v>
      </c>
      <c r="CE220" s="710">
        <f t="shared" si="349"/>
        <v>0.05</v>
      </c>
      <c r="CF220" s="704">
        <f t="shared" si="329"/>
        <v>0</v>
      </c>
      <c r="CG220" s="1749"/>
      <c r="CH220" s="704"/>
      <c r="CI220" s="704"/>
      <c r="CJ220" s="704">
        <f t="shared" si="251"/>
        <v>0</v>
      </c>
      <c r="CK220" s="666">
        <v>60</v>
      </c>
      <c r="CL220" s="664">
        <v>15</v>
      </c>
      <c r="CM220" s="1125">
        <v>10.5</v>
      </c>
      <c r="CN220" s="703">
        <v>2</v>
      </c>
      <c r="CO220" s="703"/>
      <c r="CP220" s="703">
        <v>8889.1</v>
      </c>
      <c r="CQ220" s="703">
        <f t="shared" si="313"/>
        <v>0</v>
      </c>
      <c r="CR220" s="703"/>
      <c r="CS220" s="1119"/>
      <c r="CT220" s="1142"/>
      <c r="CU220" s="950">
        <f t="shared" si="306"/>
        <v>0</v>
      </c>
      <c r="CV220" s="702">
        <f t="shared" si="350"/>
        <v>1</v>
      </c>
      <c r="CW220" s="701">
        <f t="shared" si="330"/>
        <v>0</v>
      </c>
      <c r="CX220" s="700">
        <f t="shared" si="331"/>
        <v>0</v>
      </c>
      <c r="CY220" s="699"/>
      <c r="CZ220" s="698">
        <v>0</v>
      </c>
      <c r="DA220" s="698">
        <v>15</v>
      </c>
      <c r="DB220" s="698">
        <v>0</v>
      </c>
      <c r="DC220" s="697">
        <v>10.5</v>
      </c>
      <c r="DD220" s="1828"/>
      <c r="DE220" s="1828"/>
      <c r="DF220" s="1828"/>
      <c r="DG220" s="696">
        <f t="shared" si="351"/>
        <v>0.43</v>
      </c>
      <c r="DH220" s="695">
        <f t="shared" si="307"/>
        <v>10.5</v>
      </c>
      <c r="DI220" s="702">
        <f t="shared" si="352"/>
        <v>0.56999999999999995</v>
      </c>
      <c r="DJ220" s="694"/>
      <c r="DK220" s="694">
        <f t="shared" si="308"/>
        <v>2.5735500000000004</v>
      </c>
      <c r="DL220" s="694">
        <f t="shared" si="332"/>
        <v>5.9849999999999994</v>
      </c>
      <c r="DM220" s="693"/>
      <c r="DN220" s="692">
        <v>65</v>
      </c>
      <c r="DO220" s="692">
        <v>13</v>
      </c>
      <c r="DP220" s="1448">
        <v>165</v>
      </c>
      <c r="DQ220" s="691"/>
      <c r="DR220" s="691"/>
      <c r="DS220" s="690">
        <f t="shared" si="333"/>
        <v>0</v>
      </c>
      <c r="DT220" s="690">
        <f t="shared" si="353"/>
        <v>0</v>
      </c>
      <c r="DU220" s="689">
        <f t="shared" si="354"/>
        <v>0</v>
      </c>
      <c r="DV220" s="688"/>
      <c r="DW220" s="688"/>
      <c r="DX220" s="687">
        <v>3</v>
      </c>
      <c r="DY220" s="686"/>
      <c r="DZ220" s="685">
        <v>3</v>
      </c>
      <c r="EA220" s="684">
        <v>9</v>
      </c>
      <c r="EB220" s="683">
        <f t="shared" si="334"/>
        <v>123.9287499</v>
      </c>
      <c r="EC220" s="683">
        <f t="shared" si="355"/>
        <v>0</v>
      </c>
      <c r="ED220" s="683">
        <f t="shared" si="356"/>
        <v>0</v>
      </c>
      <c r="EE220" s="682">
        <f t="shared" si="335"/>
        <v>0</v>
      </c>
      <c r="EF220" s="681">
        <f t="shared" si="309"/>
        <v>4.333550000000006</v>
      </c>
      <c r="EG220" s="680">
        <f t="shared" si="336"/>
        <v>0</v>
      </c>
      <c r="EH220" s="679">
        <f>SUM(EE$209:EE220)/SUM(EF$209:EF220)</f>
        <v>0.64976078647298929</v>
      </c>
      <c r="EI220" s="678"/>
      <c r="EJ220" s="166">
        <f t="shared" si="310"/>
        <v>74</v>
      </c>
      <c r="EK220" s="677">
        <f t="shared" si="311"/>
        <v>159</v>
      </c>
      <c r="EL220" s="676">
        <f t="shared" si="312"/>
        <v>48.224999999999994</v>
      </c>
      <c r="EM220" s="675">
        <f t="shared" si="337"/>
        <v>1.5344738206324522</v>
      </c>
      <c r="EN220" s="674">
        <f>SUM(EK$7:EK220)/SUM(EL$7:EL220)</f>
        <v>1.0475638917169556</v>
      </c>
      <c r="EO220" s="673"/>
    </row>
    <row r="221" spans="1:146" ht="16.5" thickTop="1" thickBot="1" x14ac:dyDescent="0.3">
      <c r="A221" s="668">
        <v>45729</v>
      </c>
      <c r="C221" s="672"/>
      <c r="D221" s="744">
        <f t="shared" si="338"/>
        <v>39550</v>
      </c>
      <c r="E221" s="743">
        <f t="shared" si="339"/>
        <v>0</v>
      </c>
      <c r="F221" s="743"/>
      <c r="G221" s="742">
        <f t="shared" si="315"/>
        <v>0</v>
      </c>
      <c r="H221" s="741"/>
      <c r="I221" s="740">
        <v>0</v>
      </c>
      <c r="J221" s="740">
        <v>0</v>
      </c>
      <c r="K221" s="739">
        <f t="shared" si="316"/>
        <v>0</v>
      </c>
      <c r="L221" s="738" t="e">
        <f t="shared" si="340"/>
        <v>#REF!</v>
      </c>
      <c r="M221" s="738">
        <v>0</v>
      </c>
      <c r="N221" s="739">
        <v>0</v>
      </c>
      <c r="O221" s="739">
        <v>0</v>
      </c>
      <c r="P221" s="737">
        <v>52</v>
      </c>
      <c r="Q221" s="737">
        <v>52</v>
      </c>
      <c r="R221" s="736">
        <f t="shared" si="317"/>
        <v>0</v>
      </c>
      <c r="S221" s="1154">
        <f t="shared" si="341"/>
        <v>6</v>
      </c>
      <c r="T221" s="735">
        <v>0</v>
      </c>
      <c r="U221" s="736">
        <v>0</v>
      </c>
      <c r="V221" s="734"/>
      <c r="W221" s="739">
        <v>42</v>
      </c>
      <c r="X221" s="743">
        <v>42</v>
      </c>
      <c r="Y221" s="739">
        <f t="shared" si="318"/>
        <v>0</v>
      </c>
      <c r="Z221" s="733">
        <f t="shared" si="342"/>
        <v>145</v>
      </c>
      <c r="AA221" s="732">
        <v>0</v>
      </c>
      <c r="AB221" s="731">
        <v>0</v>
      </c>
      <c r="AC221" s="730">
        <v>40</v>
      </c>
      <c r="AD221" s="730">
        <v>40</v>
      </c>
      <c r="AE221" s="739">
        <f t="shared" si="319"/>
        <v>0</v>
      </c>
      <c r="AF221" s="733">
        <f t="shared" si="343"/>
        <v>79</v>
      </c>
      <c r="AG221" s="739">
        <v>72</v>
      </c>
      <c r="AH221" s="731">
        <v>0</v>
      </c>
      <c r="AI221" s="731">
        <v>0</v>
      </c>
      <c r="AJ221" s="731">
        <v>0</v>
      </c>
      <c r="AK221" s="729" t="str">
        <f t="shared" si="320"/>
        <v xml:space="preserve"> </v>
      </c>
      <c r="AL221" s="731">
        <f t="shared" si="344"/>
        <v>28</v>
      </c>
      <c r="AM221" s="731"/>
      <c r="AN221" s="731"/>
      <c r="AO221" s="731">
        <v>0</v>
      </c>
      <c r="AP221" s="731"/>
      <c r="AQ221" s="728">
        <v>6</v>
      </c>
      <c r="AR221" s="727">
        <v>317</v>
      </c>
      <c r="AS221" s="726">
        <v>5.708333333333333</v>
      </c>
      <c r="AT221" s="725">
        <v>289</v>
      </c>
      <c r="AU221" s="724">
        <f t="shared" si="321"/>
        <v>606</v>
      </c>
      <c r="AV221" s="723">
        <f t="shared" si="345"/>
        <v>-57</v>
      </c>
      <c r="AW221" s="722"/>
      <c r="AX221" s="722"/>
      <c r="AY221" s="721">
        <v>1525</v>
      </c>
      <c r="AZ221" s="720">
        <v>0</v>
      </c>
      <c r="BA221" s="662">
        <v>0</v>
      </c>
      <c r="BB221" s="662">
        <v>0</v>
      </c>
      <c r="BC221" s="719"/>
      <c r="BD221" s="718">
        <v>67887</v>
      </c>
      <c r="BE221" s="717">
        <f t="shared" si="346"/>
        <v>33</v>
      </c>
      <c r="BF221" s="717"/>
      <c r="BG221" s="716">
        <v>0.96</v>
      </c>
      <c r="BH221" s="715">
        <f t="shared" si="322"/>
        <v>1.3200000000000003</v>
      </c>
      <c r="BI221" s="715">
        <f t="shared" si="323"/>
        <v>31.68</v>
      </c>
      <c r="BJ221" s="714"/>
      <c r="BK221" s="713">
        <v>0</v>
      </c>
      <c r="BL221" s="713">
        <v>0</v>
      </c>
      <c r="BM221" s="712"/>
      <c r="BN221" s="711">
        <v>0</v>
      </c>
      <c r="BO221" s="710">
        <f t="shared" si="347"/>
        <v>0.8</v>
      </c>
      <c r="BP221" s="709">
        <f t="shared" si="324"/>
        <v>0</v>
      </c>
      <c r="BQ221" s="709">
        <f t="shared" si="325"/>
        <v>0</v>
      </c>
      <c r="BR221" s="708"/>
      <c r="BS221" s="712">
        <v>0</v>
      </c>
      <c r="BT221" s="712">
        <v>0</v>
      </c>
      <c r="BU221" s="666"/>
      <c r="BV221" s="707"/>
      <c r="BW221" s="726">
        <v>9</v>
      </c>
      <c r="BX221" s="726"/>
      <c r="BY221" s="726"/>
      <c r="BZ221" s="726"/>
      <c r="CA221" s="665">
        <f t="shared" si="326"/>
        <v>0</v>
      </c>
      <c r="CB221" s="665">
        <f t="shared" si="327"/>
        <v>9</v>
      </c>
      <c r="CC221" s="706">
        <f t="shared" si="348"/>
        <v>0.43</v>
      </c>
      <c r="CD221" s="705">
        <f t="shared" si="328"/>
        <v>5.1300000000000008</v>
      </c>
      <c r="CE221" s="710">
        <f t="shared" si="349"/>
        <v>0.05</v>
      </c>
      <c r="CF221" s="704">
        <f t="shared" si="329"/>
        <v>5.1300000000000008</v>
      </c>
      <c r="CG221" s="1749"/>
      <c r="CH221" s="704"/>
      <c r="CI221" s="704"/>
      <c r="CJ221" s="704">
        <f t="shared" si="251"/>
        <v>3.8699999999999992</v>
      </c>
      <c r="CK221" s="666">
        <v>60</v>
      </c>
      <c r="CL221" s="664">
        <v>2</v>
      </c>
      <c r="CM221" s="1125">
        <v>127</v>
      </c>
      <c r="CN221" s="703">
        <v>1</v>
      </c>
      <c r="CO221" s="703"/>
      <c r="CP221" s="703">
        <v>8909</v>
      </c>
      <c r="CQ221" s="703">
        <f t="shared" si="313"/>
        <v>19.899999999999636</v>
      </c>
      <c r="CR221" s="703">
        <v>0</v>
      </c>
      <c r="CS221" s="1119">
        <f t="shared" si="314"/>
        <v>6.3819095477388101</v>
      </c>
      <c r="CT221" s="1142">
        <f>CS221/7.17</f>
        <v>0.89008501363163317</v>
      </c>
      <c r="CU221" s="950">
        <f t="shared" si="306"/>
        <v>127</v>
      </c>
      <c r="CV221" s="702">
        <f t="shared" si="350"/>
        <v>1</v>
      </c>
      <c r="CW221" s="701">
        <f t="shared" si="330"/>
        <v>0</v>
      </c>
      <c r="CX221" s="700">
        <f t="shared" si="331"/>
        <v>127</v>
      </c>
      <c r="CY221" s="699"/>
      <c r="CZ221" s="698">
        <v>58</v>
      </c>
      <c r="DA221" s="698">
        <v>10</v>
      </c>
      <c r="DB221" s="698">
        <v>0</v>
      </c>
      <c r="DC221" s="697">
        <v>0</v>
      </c>
      <c r="DD221" s="1828"/>
      <c r="DE221" s="1828"/>
      <c r="DF221" s="1828"/>
      <c r="DG221" s="696">
        <f t="shared" si="351"/>
        <v>0.43</v>
      </c>
      <c r="DH221" s="695">
        <f t="shared" si="307"/>
        <v>0</v>
      </c>
      <c r="DI221" s="702">
        <f t="shared" si="352"/>
        <v>0.56999999999999995</v>
      </c>
      <c r="DJ221" s="694"/>
      <c r="DK221" s="694">
        <f t="shared" si="308"/>
        <v>0</v>
      </c>
      <c r="DL221" s="694">
        <f t="shared" si="332"/>
        <v>0</v>
      </c>
      <c r="DM221" s="693"/>
      <c r="DN221" s="692">
        <v>0</v>
      </c>
      <c r="DO221" s="692">
        <v>10</v>
      </c>
      <c r="DP221" s="1448">
        <v>0</v>
      </c>
      <c r="DQ221" s="691"/>
      <c r="DR221" s="691"/>
      <c r="DS221" s="690">
        <f t="shared" si="333"/>
        <v>0</v>
      </c>
      <c r="DT221" s="690">
        <f t="shared" si="353"/>
        <v>0</v>
      </c>
      <c r="DU221" s="689">
        <f t="shared" si="354"/>
        <v>0</v>
      </c>
      <c r="DV221" s="688"/>
      <c r="DW221" s="688"/>
      <c r="DX221" s="687">
        <v>3</v>
      </c>
      <c r="DY221" s="686"/>
      <c r="DZ221" s="685">
        <v>3</v>
      </c>
      <c r="EA221" s="684">
        <v>10</v>
      </c>
      <c r="EB221" s="683">
        <f t="shared" si="334"/>
        <v>126.68272212000001</v>
      </c>
      <c r="EC221" s="683">
        <f t="shared" si="355"/>
        <v>2.7539722200000085</v>
      </c>
      <c r="ED221" s="683">
        <f t="shared" si="356"/>
        <v>0</v>
      </c>
      <c r="EE221" s="682">
        <f t="shared" si="335"/>
        <v>2.7539722200000085</v>
      </c>
      <c r="EF221" s="681">
        <f t="shared" si="309"/>
        <v>6.4500000000000011</v>
      </c>
      <c r="EG221" s="680">
        <f t="shared" si="336"/>
        <v>0.42697243720930356</v>
      </c>
      <c r="EH221" s="679">
        <f>SUM(EE$209:EE221)/SUM(EF$209:EF221)</f>
        <v>0.63464713468645928</v>
      </c>
      <c r="EI221" s="1237"/>
      <c r="EJ221" s="166">
        <f t="shared" si="310"/>
        <v>-57</v>
      </c>
      <c r="EK221" s="677">
        <f t="shared" si="311"/>
        <v>0</v>
      </c>
      <c r="EL221" s="676">
        <f t="shared" si="312"/>
        <v>162.55000000000001</v>
      </c>
      <c r="EM221" s="675">
        <f t="shared" si="337"/>
        <v>-0.35066133497385416</v>
      </c>
      <c r="EN221" s="674">
        <f>SUM(EK$7:EK221)/SUM(EL$7:EL221)</f>
        <v>1.0419778450486525</v>
      </c>
      <c r="EO221" s="673"/>
    </row>
    <row r="222" spans="1:146" ht="16.5" thickTop="1" thickBot="1" x14ac:dyDescent="0.3">
      <c r="A222" s="668">
        <v>45730</v>
      </c>
      <c r="C222" s="672"/>
      <c r="D222" s="744">
        <f t="shared" si="338"/>
        <v>39550</v>
      </c>
      <c r="E222" s="743">
        <f t="shared" si="339"/>
        <v>0</v>
      </c>
      <c r="F222" s="743"/>
      <c r="G222" s="742">
        <f t="shared" si="315"/>
        <v>0</v>
      </c>
      <c r="H222" s="741"/>
      <c r="I222" s="740">
        <v>0</v>
      </c>
      <c r="J222" s="740">
        <v>0</v>
      </c>
      <c r="K222" s="739">
        <f t="shared" si="316"/>
        <v>0</v>
      </c>
      <c r="L222" s="738" t="e">
        <f t="shared" si="340"/>
        <v>#REF!</v>
      </c>
      <c r="M222" s="738">
        <v>0</v>
      </c>
      <c r="N222" s="739">
        <v>0</v>
      </c>
      <c r="O222" s="739">
        <v>0</v>
      </c>
      <c r="P222" s="737">
        <v>0</v>
      </c>
      <c r="Q222" s="737">
        <v>0</v>
      </c>
      <c r="R222" s="736">
        <f t="shared" si="317"/>
        <v>0</v>
      </c>
      <c r="S222" s="1154">
        <f t="shared" si="341"/>
        <v>6</v>
      </c>
      <c r="T222" s="735">
        <v>0</v>
      </c>
      <c r="U222" s="736">
        <v>0</v>
      </c>
      <c r="V222" s="734"/>
      <c r="W222" s="739">
        <v>0</v>
      </c>
      <c r="X222" s="743">
        <v>0</v>
      </c>
      <c r="Y222" s="739" t="str">
        <f t="shared" si="318"/>
        <v xml:space="preserve"> </v>
      </c>
      <c r="Z222" s="733">
        <f t="shared" si="342"/>
        <v>145</v>
      </c>
      <c r="AA222" s="732">
        <v>0</v>
      </c>
      <c r="AB222" s="731">
        <v>0</v>
      </c>
      <c r="AC222" s="730">
        <v>0</v>
      </c>
      <c r="AD222" s="730">
        <v>0</v>
      </c>
      <c r="AE222" s="739" t="str">
        <f t="shared" si="319"/>
        <v xml:space="preserve"> </v>
      </c>
      <c r="AF222" s="733">
        <f t="shared" si="343"/>
        <v>79</v>
      </c>
      <c r="AG222" s="739">
        <v>73</v>
      </c>
      <c r="AH222" s="731">
        <v>0</v>
      </c>
      <c r="AI222" s="731">
        <v>0</v>
      </c>
      <c r="AJ222" s="731">
        <v>0</v>
      </c>
      <c r="AK222" s="729" t="str">
        <f t="shared" si="320"/>
        <v xml:space="preserve"> </v>
      </c>
      <c r="AL222" s="731">
        <f t="shared" si="344"/>
        <v>28</v>
      </c>
      <c r="AM222" s="731"/>
      <c r="AN222" s="731"/>
      <c r="AO222" s="731">
        <v>0</v>
      </c>
      <c r="AP222" s="731"/>
      <c r="AQ222" s="728">
        <v>7.75</v>
      </c>
      <c r="AR222" s="727">
        <v>417</v>
      </c>
      <c r="AS222" s="726">
        <v>7.416666666666667</v>
      </c>
      <c r="AT222" s="725">
        <v>387</v>
      </c>
      <c r="AU222" s="724">
        <f t="shared" si="321"/>
        <v>804</v>
      </c>
      <c r="AV222" s="723">
        <f t="shared" si="345"/>
        <v>198</v>
      </c>
      <c r="AW222" s="722"/>
      <c r="AX222" s="722"/>
      <c r="AY222" s="721">
        <v>0</v>
      </c>
      <c r="AZ222" s="720">
        <v>0</v>
      </c>
      <c r="BA222" s="662">
        <v>0</v>
      </c>
      <c r="BB222" s="662">
        <v>227.34</v>
      </c>
      <c r="BC222" s="719"/>
      <c r="BD222" s="718">
        <v>67887</v>
      </c>
      <c r="BE222" s="717">
        <f t="shared" si="346"/>
        <v>0</v>
      </c>
      <c r="BF222" s="717"/>
      <c r="BG222" s="716">
        <v>0.96</v>
      </c>
      <c r="BH222" s="715">
        <f t="shared" si="322"/>
        <v>0</v>
      </c>
      <c r="BI222" s="715">
        <f t="shared" si="323"/>
        <v>0</v>
      </c>
      <c r="BJ222" s="714"/>
      <c r="BK222" s="713">
        <v>0</v>
      </c>
      <c r="BL222" s="713">
        <v>0</v>
      </c>
      <c r="BM222" s="712"/>
      <c r="BN222" s="711">
        <v>0</v>
      </c>
      <c r="BO222" s="710">
        <f t="shared" si="347"/>
        <v>0.8</v>
      </c>
      <c r="BP222" s="709">
        <f t="shared" si="324"/>
        <v>0</v>
      </c>
      <c r="BQ222" s="709">
        <f t="shared" si="325"/>
        <v>0</v>
      </c>
      <c r="BR222" s="708"/>
      <c r="BS222" s="712">
        <v>0</v>
      </c>
      <c r="BT222" s="712">
        <v>15</v>
      </c>
      <c r="BU222" s="666"/>
      <c r="BV222" s="707"/>
      <c r="BW222" s="726">
        <v>17.100000000000001</v>
      </c>
      <c r="BX222" s="726"/>
      <c r="BY222" s="726"/>
      <c r="BZ222" s="726"/>
      <c r="CA222" s="665">
        <f t="shared" si="326"/>
        <v>0</v>
      </c>
      <c r="CB222" s="665">
        <f t="shared" si="327"/>
        <v>17.100000000000001</v>
      </c>
      <c r="CC222" s="706">
        <f t="shared" si="348"/>
        <v>0.43</v>
      </c>
      <c r="CD222" s="705">
        <f t="shared" si="328"/>
        <v>9.7470000000000017</v>
      </c>
      <c r="CE222" s="710">
        <f t="shared" si="349"/>
        <v>0.05</v>
      </c>
      <c r="CF222" s="704">
        <f t="shared" si="329"/>
        <v>9.7470000000000017</v>
      </c>
      <c r="CG222" s="1749"/>
      <c r="CH222" s="704"/>
      <c r="CI222" s="704"/>
      <c r="CJ222" s="704">
        <f t="shared" si="251"/>
        <v>7.3529999999999998</v>
      </c>
      <c r="CK222" s="666">
        <v>78</v>
      </c>
      <c r="CL222" s="664">
        <v>9</v>
      </c>
      <c r="CM222" s="1125">
        <v>199.2</v>
      </c>
      <c r="CN222" s="703">
        <v>1</v>
      </c>
      <c r="CO222" s="703"/>
      <c r="CP222" s="703">
        <v>8935.4</v>
      </c>
      <c r="CQ222" s="703">
        <f t="shared" si="313"/>
        <v>26.399999999999636</v>
      </c>
      <c r="CR222" s="703">
        <v>7</v>
      </c>
      <c r="CS222" s="1119">
        <f t="shared" si="314"/>
        <v>7.5454545454546489</v>
      </c>
      <c r="CT222" s="1142">
        <f>CS222/8.5</f>
        <v>0.8877005347593705</v>
      </c>
      <c r="CU222" s="950">
        <f t="shared" si="306"/>
        <v>199.2</v>
      </c>
      <c r="CV222" s="702">
        <f t="shared" si="350"/>
        <v>1</v>
      </c>
      <c r="CW222" s="701">
        <f t="shared" si="330"/>
        <v>0</v>
      </c>
      <c r="CX222" s="700">
        <f t="shared" si="331"/>
        <v>199.2</v>
      </c>
      <c r="CY222" s="699"/>
      <c r="CZ222" s="698">
        <v>80</v>
      </c>
      <c r="DA222" s="698">
        <v>12</v>
      </c>
      <c r="DB222" s="698">
        <v>30</v>
      </c>
      <c r="DC222" s="697">
        <v>0</v>
      </c>
      <c r="DD222" s="1828"/>
      <c r="DE222" s="1828"/>
      <c r="DF222" s="1828"/>
      <c r="DG222" s="696">
        <f t="shared" si="351"/>
        <v>0.43</v>
      </c>
      <c r="DH222" s="695">
        <f t="shared" si="307"/>
        <v>0</v>
      </c>
      <c r="DI222" s="702">
        <f t="shared" si="352"/>
        <v>0.56999999999999995</v>
      </c>
      <c r="DJ222" s="694"/>
      <c r="DK222" s="694">
        <f t="shared" si="308"/>
        <v>0</v>
      </c>
      <c r="DL222" s="694">
        <f t="shared" si="332"/>
        <v>0</v>
      </c>
      <c r="DM222" s="693"/>
      <c r="DN222" s="692">
        <v>60</v>
      </c>
      <c r="DO222" s="692">
        <v>10</v>
      </c>
      <c r="DP222" s="1448">
        <v>0</v>
      </c>
      <c r="DQ222" s="691"/>
      <c r="DR222" s="691"/>
      <c r="DS222" s="690">
        <f t="shared" si="333"/>
        <v>0</v>
      </c>
      <c r="DT222" s="690">
        <f t="shared" si="353"/>
        <v>0</v>
      </c>
      <c r="DU222" s="689">
        <f t="shared" si="354"/>
        <v>0</v>
      </c>
      <c r="DV222" s="688"/>
      <c r="DW222" s="688"/>
      <c r="DX222" s="687">
        <v>4</v>
      </c>
      <c r="DY222" s="686"/>
      <c r="DZ222" s="685">
        <v>3</v>
      </c>
      <c r="EA222" s="684">
        <v>10</v>
      </c>
      <c r="EB222" s="683">
        <f t="shared" si="334"/>
        <v>126.68272212000001</v>
      </c>
      <c r="EC222" s="683">
        <f t="shared" si="355"/>
        <v>0</v>
      </c>
      <c r="ED222" s="683">
        <f t="shared" si="356"/>
        <v>0</v>
      </c>
      <c r="EE222" s="682">
        <f t="shared" si="335"/>
        <v>0</v>
      </c>
      <c r="EF222" s="681">
        <f t="shared" si="309"/>
        <v>9.7470000000000017</v>
      </c>
      <c r="EG222" s="680">
        <f t="shared" si="336"/>
        <v>0</v>
      </c>
      <c r="EH222" s="679">
        <f>SUM(EE$209:EE222)/SUM(EF$209:EF222)</f>
        <v>0.57563573268361923</v>
      </c>
      <c r="EI222" s="1237"/>
      <c r="EJ222" s="166">
        <f t="shared" si="310"/>
        <v>425.34000000000003</v>
      </c>
      <c r="EK222" s="677">
        <f t="shared" si="311"/>
        <v>227.34</v>
      </c>
      <c r="EL222" s="676">
        <f t="shared" si="312"/>
        <v>206.553</v>
      </c>
      <c r="EM222" s="675">
        <f t="shared" si="337"/>
        <v>2.0592293503362336</v>
      </c>
      <c r="EN222" s="674">
        <f>SUM(EK$7:EK222)/SUM(EL$7:EL222)</f>
        <v>1.0423726440633336</v>
      </c>
      <c r="EO222" s="673"/>
    </row>
    <row r="223" spans="1:146" s="1172" customFormat="1" ht="16.5" thickTop="1" thickBot="1" x14ac:dyDescent="0.3">
      <c r="A223" s="1171">
        <v>45731</v>
      </c>
      <c r="C223" s="1173"/>
      <c r="D223" s="1174">
        <f t="shared" si="338"/>
        <v>39550</v>
      </c>
      <c r="E223" s="1175">
        <f t="shared" si="339"/>
        <v>0</v>
      </c>
      <c r="F223" s="1175"/>
      <c r="G223" s="1176">
        <f t="shared" si="315"/>
        <v>0</v>
      </c>
      <c r="H223" s="1177"/>
      <c r="I223" s="1178">
        <v>0</v>
      </c>
      <c r="J223" s="1178">
        <v>0</v>
      </c>
      <c r="K223" s="1179">
        <f t="shared" si="316"/>
        <v>0</v>
      </c>
      <c r="L223" s="1180" t="e">
        <f t="shared" si="340"/>
        <v>#REF!</v>
      </c>
      <c r="M223" s="1180">
        <v>0</v>
      </c>
      <c r="N223" s="1179">
        <v>0</v>
      </c>
      <c r="O223" s="1179">
        <v>0</v>
      </c>
      <c r="P223" s="1178">
        <v>0</v>
      </c>
      <c r="Q223" s="1178">
        <v>0</v>
      </c>
      <c r="R223" s="1179">
        <f t="shared" si="317"/>
        <v>0</v>
      </c>
      <c r="S223" s="1181">
        <f t="shared" si="341"/>
        <v>6</v>
      </c>
      <c r="T223" s="1182">
        <v>0</v>
      </c>
      <c r="U223" s="1179">
        <v>0</v>
      </c>
      <c r="V223" s="1179"/>
      <c r="W223" s="1179">
        <v>0</v>
      </c>
      <c r="X223" s="1175">
        <v>0</v>
      </c>
      <c r="Y223" s="1179" t="str">
        <f t="shared" si="318"/>
        <v xml:space="preserve"> </v>
      </c>
      <c r="Z223" s="1183">
        <f t="shared" si="342"/>
        <v>145</v>
      </c>
      <c r="AA223" s="1184">
        <v>0</v>
      </c>
      <c r="AB223" s="1180">
        <v>0</v>
      </c>
      <c r="AC223" s="1185">
        <v>0</v>
      </c>
      <c r="AD223" s="1185">
        <v>0</v>
      </c>
      <c r="AE223" s="1179" t="str">
        <f t="shared" si="319"/>
        <v xml:space="preserve"> </v>
      </c>
      <c r="AF223" s="1183">
        <f t="shared" si="343"/>
        <v>79</v>
      </c>
      <c r="AG223" s="1179">
        <v>74</v>
      </c>
      <c r="AH223" s="1180">
        <v>0</v>
      </c>
      <c r="AI223" s="1180">
        <v>0</v>
      </c>
      <c r="AJ223" s="1180">
        <v>0</v>
      </c>
      <c r="AK223" s="1186" t="str">
        <f t="shared" si="320"/>
        <v xml:space="preserve"> </v>
      </c>
      <c r="AL223" s="1180">
        <f t="shared" si="344"/>
        <v>28</v>
      </c>
      <c r="AM223" s="1180"/>
      <c r="AN223" s="1180"/>
      <c r="AO223" s="1180">
        <v>0</v>
      </c>
      <c r="AP223" s="1180"/>
      <c r="AQ223" s="1187">
        <v>8.25</v>
      </c>
      <c r="AR223" s="1188">
        <v>446</v>
      </c>
      <c r="AS223" s="1189">
        <v>7.833333333333333</v>
      </c>
      <c r="AT223" s="1188">
        <v>410</v>
      </c>
      <c r="AU223" s="1190">
        <f t="shared" si="321"/>
        <v>856</v>
      </c>
      <c r="AV223" s="1191">
        <f t="shared" si="345"/>
        <v>52</v>
      </c>
      <c r="AW223" s="1192"/>
      <c r="AX223" s="1192"/>
      <c r="AY223" s="1193">
        <v>0</v>
      </c>
      <c r="AZ223" s="1193">
        <v>0</v>
      </c>
      <c r="BA223" s="1194">
        <v>0</v>
      </c>
      <c r="BB223" s="1194">
        <v>0</v>
      </c>
      <c r="BC223" s="1195"/>
      <c r="BD223" s="1196">
        <v>67887</v>
      </c>
      <c r="BE223" s="695">
        <f t="shared" si="346"/>
        <v>0</v>
      </c>
      <c r="BF223" s="695"/>
      <c r="BG223" s="702">
        <v>0.96</v>
      </c>
      <c r="BH223" s="694">
        <f t="shared" si="322"/>
        <v>0</v>
      </c>
      <c r="BI223" s="694">
        <f t="shared" si="323"/>
        <v>0</v>
      </c>
      <c r="BJ223" s="1197"/>
      <c r="BK223" s="1189">
        <v>0</v>
      </c>
      <c r="BL223" s="1189">
        <v>0</v>
      </c>
      <c r="BM223" s="1198"/>
      <c r="BN223" s="1199">
        <v>0</v>
      </c>
      <c r="BO223" s="1200">
        <f t="shared" si="347"/>
        <v>0.8</v>
      </c>
      <c r="BP223" s="701">
        <f t="shared" si="324"/>
        <v>0</v>
      </c>
      <c r="BQ223" s="701">
        <f t="shared" si="325"/>
        <v>0</v>
      </c>
      <c r="BR223" s="1201"/>
      <c r="BS223" s="1198">
        <v>0</v>
      </c>
      <c r="BT223" s="1198">
        <v>0</v>
      </c>
      <c r="BU223" s="1202"/>
      <c r="BV223" s="1203"/>
      <c r="BW223" s="1189">
        <v>17.2</v>
      </c>
      <c r="BX223" s="1189"/>
      <c r="BY223" s="1189"/>
      <c r="BZ223" s="1189"/>
      <c r="CA223" s="1189">
        <f t="shared" si="326"/>
        <v>0</v>
      </c>
      <c r="CB223" s="1189">
        <f t="shared" si="327"/>
        <v>17.2</v>
      </c>
      <c r="CC223" s="1204">
        <f t="shared" si="348"/>
        <v>0.43</v>
      </c>
      <c r="CD223" s="1205">
        <f t="shared" si="328"/>
        <v>9.8040000000000003</v>
      </c>
      <c r="CE223" s="1200">
        <f t="shared" si="349"/>
        <v>0.05</v>
      </c>
      <c r="CF223" s="1206">
        <f t="shared" si="329"/>
        <v>9.8040000000000003</v>
      </c>
      <c r="CG223" s="1764"/>
      <c r="CH223" s="1206"/>
      <c r="CI223" s="1206"/>
      <c r="CJ223" s="1206">
        <f t="shared" si="251"/>
        <v>7.395999999999999</v>
      </c>
      <c r="CK223" s="1202">
        <v>75</v>
      </c>
      <c r="CL223" s="1207">
        <v>19</v>
      </c>
      <c r="CM223" s="1208">
        <v>1.9</v>
      </c>
      <c r="CN223" s="1209">
        <v>2</v>
      </c>
      <c r="CO223" s="1209"/>
      <c r="CP223" s="1209">
        <f>CP222</f>
        <v>8935.4</v>
      </c>
      <c r="CQ223" s="1209">
        <f t="shared" si="313"/>
        <v>0</v>
      </c>
      <c r="CR223" s="1209"/>
      <c r="CS223" s="1210"/>
      <c r="CT223" s="1210"/>
      <c r="CU223" s="950">
        <f t="shared" si="306"/>
        <v>0</v>
      </c>
      <c r="CV223" s="702">
        <f t="shared" si="350"/>
        <v>1</v>
      </c>
      <c r="CW223" s="701">
        <f t="shared" si="330"/>
        <v>0</v>
      </c>
      <c r="CX223" s="700">
        <f t="shared" si="331"/>
        <v>0</v>
      </c>
      <c r="CY223" s="699"/>
      <c r="CZ223" s="1211">
        <v>0</v>
      </c>
      <c r="DA223" s="1211">
        <v>20</v>
      </c>
      <c r="DB223" s="1211">
        <v>0</v>
      </c>
      <c r="DC223" s="1212">
        <v>1.9</v>
      </c>
      <c r="DD223" s="1834"/>
      <c r="DE223" s="1834"/>
      <c r="DF223" s="1834"/>
      <c r="DG223" s="1213">
        <f t="shared" si="351"/>
        <v>0.43</v>
      </c>
      <c r="DH223" s="695">
        <f t="shared" si="307"/>
        <v>1.9</v>
      </c>
      <c r="DI223" s="702">
        <f t="shared" si="352"/>
        <v>0.56999999999999995</v>
      </c>
      <c r="DJ223" s="694"/>
      <c r="DK223" s="694">
        <f t="shared" si="308"/>
        <v>0.46569000000000005</v>
      </c>
      <c r="DL223" s="694">
        <f t="shared" si="332"/>
        <v>1.083</v>
      </c>
      <c r="DM223" s="693"/>
      <c r="DN223" s="1211">
        <v>0</v>
      </c>
      <c r="DO223" s="1211">
        <v>0</v>
      </c>
      <c r="DP223" s="1454">
        <v>0</v>
      </c>
      <c r="DQ223" s="1214"/>
      <c r="DR223" s="1214"/>
      <c r="DS223" s="1215">
        <f t="shared" si="333"/>
        <v>0</v>
      </c>
      <c r="DT223" s="1215">
        <f t="shared" si="353"/>
        <v>0</v>
      </c>
      <c r="DU223" s="1216">
        <f t="shared" si="354"/>
        <v>0</v>
      </c>
      <c r="DV223" s="1217"/>
      <c r="DW223" s="1217"/>
      <c r="DX223" s="1218">
        <v>4</v>
      </c>
      <c r="DY223" s="1219"/>
      <c r="DZ223" s="1220">
        <v>3</v>
      </c>
      <c r="EA223" s="1221">
        <v>10</v>
      </c>
      <c r="EB223" s="1222">
        <f t="shared" si="334"/>
        <v>126.68272212000001</v>
      </c>
      <c r="EC223" s="1222">
        <f t="shared" si="355"/>
        <v>0</v>
      </c>
      <c r="ED223" s="1222">
        <f t="shared" si="356"/>
        <v>0</v>
      </c>
      <c r="EE223" s="682">
        <f t="shared" si="335"/>
        <v>0</v>
      </c>
      <c r="EF223" s="1223">
        <f t="shared" si="309"/>
        <v>10.269690000000001</v>
      </c>
      <c r="EG223" s="1224">
        <f t="shared" si="336"/>
        <v>0</v>
      </c>
      <c r="EH223" s="679">
        <f>SUM(EE$209:EE223)/SUM(EF$209:EF223)</f>
        <v>0.52427307025335257</v>
      </c>
      <c r="EI223" s="1237"/>
      <c r="EJ223" s="1226">
        <f t="shared" si="310"/>
        <v>52</v>
      </c>
      <c r="EK223" s="1227">
        <f t="shared" si="311"/>
        <v>0</v>
      </c>
      <c r="EL223" s="1228">
        <f t="shared" si="312"/>
        <v>8.4789999999999992</v>
      </c>
      <c r="EM223" s="1229">
        <f t="shared" si="337"/>
        <v>6.1327986790895155</v>
      </c>
      <c r="EN223" s="1225">
        <f>SUM(EK$7:EK223)/SUM(EL$7:EL223)</f>
        <v>1.0420847372688249</v>
      </c>
      <c r="EO223" s="1230"/>
      <c r="EP223" s="1231"/>
    </row>
    <row r="224" spans="1:146" s="1172" customFormat="1" ht="16.5" thickTop="1" thickBot="1" x14ac:dyDescent="0.3">
      <c r="A224" s="1171">
        <v>45732</v>
      </c>
      <c r="C224" s="1173"/>
      <c r="D224" s="1174">
        <f t="shared" si="338"/>
        <v>39550</v>
      </c>
      <c r="E224" s="1175">
        <f t="shared" si="339"/>
        <v>0</v>
      </c>
      <c r="F224" s="1175"/>
      <c r="G224" s="1176">
        <f t="shared" si="315"/>
        <v>0</v>
      </c>
      <c r="H224" s="1177"/>
      <c r="I224" s="1178">
        <v>0</v>
      </c>
      <c r="J224" s="1178">
        <v>0</v>
      </c>
      <c r="K224" s="1179">
        <f t="shared" si="316"/>
        <v>0</v>
      </c>
      <c r="L224" s="1180" t="e">
        <f t="shared" si="340"/>
        <v>#REF!</v>
      </c>
      <c r="M224" s="1180">
        <v>0</v>
      </c>
      <c r="N224" s="1179">
        <v>0</v>
      </c>
      <c r="O224" s="1179">
        <v>0</v>
      </c>
      <c r="P224" s="1178">
        <v>52</v>
      </c>
      <c r="Q224" s="1178">
        <v>52</v>
      </c>
      <c r="R224" s="1179">
        <f t="shared" si="317"/>
        <v>0</v>
      </c>
      <c r="S224" s="1181">
        <f t="shared" si="341"/>
        <v>7</v>
      </c>
      <c r="T224" s="1182">
        <v>0</v>
      </c>
      <c r="U224" s="1179">
        <v>0</v>
      </c>
      <c r="V224" s="1179"/>
      <c r="W224" s="1179">
        <v>42</v>
      </c>
      <c r="X224" s="1175">
        <v>42</v>
      </c>
      <c r="Y224" s="1179">
        <f t="shared" si="318"/>
        <v>0</v>
      </c>
      <c r="Z224" s="1183">
        <f t="shared" si="342"/>
        <v>146</v>
      </c>
      <c r="AA224" s="1184">
        <v>0</v>
      </c>
      <c r="AB224" s="1180">
        <v>0</v>
      </c>
      <c r="AC224" s="1185">
        <v>39</v>
      </c>
      <c r="AD224" s="1185">
        <v>39</v>
      </c>
      <c r="AE224" s="1179">
        <f t="shared" si="319"/>
        <v>0</v>
      </c>
      <c r="AF224" s="1183">
        <f t="shared" si="343"/>
        <v>80</v>
      </c>
      <c r="AG224" s="1179">
        <v>75</v>
      </c>
      <c r="AH224" s="1180">
        <v>0</v>
      </c>
      <c r="AI224" s="1180">
        <v>0</v>
      </c>
      <c r="AJ224" s="1180">
        <v>0</v>
      </c>
      <c r="AK224" s="1186" t="str">
        <f t="shared" si="320"/>
        <v xml:space="preserve"> </v>
      </c>
      <c r="AL224" s="1180">
        <f t="shared" si="344"/>
        <v>28</v>
      </c>
      <c r="AM224" s="1180"/>
      <c r="AN224" s="1180"/>
      <c r="AO224" s="1180">
        <v>0</v>
      </c>
      <c r="AP224" s="1180"/>
      <c r="AQ224" s="1187">
        <v>6.625</v>
      </c>
      <c r="AR224" s="1188">
        <v>350</v>
      </c>
      <c r="AS224" s="1189">
        <v>6.416666666666667</v>
      </c>
      <c r="AT224" s="1188">
        <v>331</v>
      </c>
      <c r="AU224" s="1190">
        <f t="shared" si="321"/>
        <v>681</v>
      </c>
      <c r="AV224" s="1191">
        <f t="shared" si="345"/>
        <v>-175</v>
      </c>
      <c r="AW224" s="1192"/>
      <c r="AX224" s="1192"/>
      <c r="AY224" s="1193">
        <v>1625</v>
      </c>
      <c r="AZ224" s="1193">
        <v>0</v>
      </c>
      <c r="BA224" s="1194">
        <v>248</v>
      </c>
      <c r="BB224" s="1194">
        <v>196</v>
      </c>
      <c r="BC224" s="1195"/>
      <c r="BD224" s="1196">
        <v>67887</v>
      </c>
      <c r="BE224" s="695">
        <f t="shared" si="346"/>
        <v>0</v>
      </c>
      <c r="BF224" s="695"/>
      <c r="BG224" s="702">
        <v>0.96</v>
      </c>
      <c r="BH224" s="694">
        <f t="shared" si="322"/>
        <v>0</v>
      </c>
      <c r="BI224" s="694">
        <f t="shared" si="323"/>
        <v>0</v>
      </c>
      <c r="BJ224" s="1197"/>
      <c r="BK224" s="1189">
        <v>62</v>
      </c>
      <c r="BL224" s="1189">
        <v>10</v>
      </c>
      <c r="BM224" s="1198"/>
      <c r="BN224" s="1199">
        <v>0</v>
      </c>
      <c r="BO224" s="1200">
        <f t="shared" si="347"/>
        <v>0.8</v>
      </c>
      <c r="BP224" s="701">
        <f t="shared" si="324"/>
        <v>0</v>
      </c>
      <c r="BQ224" s="701">
        <f t="shared" si="325"/>
        <v>0</v>
      </c>
      <c r="BR224" s="1201"/>
      <c r="BS224" s="1198">
        <v>0</v>
      </c>
      <c r="BT224" s="1198">
        <v>0</v>
      </c>
      <c r="BU224" s="1202"/>
      <c r="BV224" s="1203"/>
      <c r="BW224" s="1232">
        <v>10.4</v>
      </c>
      <c r="BX224" s="1232"/>
      <c r="BY224" s="1232"/>
      <c r="BZ224" s="1232"/>
      <c r="CA224" s="1232">
        <f t="shared" si="326"/>
        <v>0</v>
      </c>
      <c r="CB224" s="1232">
        <f t="shared" si="327"/>
        <v>10.4</v>
      </c>
      <c r="CC224" s="1233">
        <f t="shared" si="348"/>
        <v>0.43</v>
      </c>
      <c r="CD224" s="1234">
        <f t="shared" si="328"/>
        <v>5.9280000000000008</v>
      </c>
      <c r="CE224" s="1235">
        <f t="shared" si="349"/>
        <v>0.05</v>
      </c>
      <c r="CF224" s="1236">
        <f t="shared" si="329"/>
        <v>5.9280000000000008</v>
      </c>
      <c r="CG224" s="1765"/>
      <c r="CH224" s="1236"/>
      <c r="CI224" s="1236"/>
      <c r="CJ224" s="1236">
        <f t="shared" si="251"/>
        <v>4.4719999999999995</v>
      </c>
      <c r="CK224" s="1202">
        <v>52</v>
      </c>
      <c r="CL224" s="1207">
        <v>12</v>
      </c>
      <c r="CM224" s="1208">
        <v>0</v>
      </c>
      <c r="CN224" s="1209">
        <v>0</v>
      </c>
      <c r="CO224" s="1209"/>
      <c r="CP224" s="1209">
        <f>CP223</f>
        <v>8935.4</v>
      </c>
      <c r="CQ224" s="1209">
        <f t="shared" si="313"/>
        <v>0</v>
      </c>
      <c r="CR224" s="1209">
        <v>6.75</v>
      </c>
      <c r="CS224" s="1210"/>
      <c r="CT224" s="1210"/>
      <c r="CU224" s="950">
        <f t="shared" si="306"/>
        <v>0</v>
      </c>
      <c r="CV224" s="702">
        <f t="shared" si="350"/>
        <v>1</v>
      </c>
      <c r="CW224" s="701">
        <f t="shared" si="330"/>
        <v>0</v>
      </c>
      <c r="CX224" s="700">
        <f t="shared" si="331"/>
        <v>0</v>
      </c>
      <c r="CY224" s="699"/>
      <c r="CZ224" s="1211">
        <v>0</v>
      </c>
      <c r="DA224" s="1211">
        <v>40</v>
      </c>
      <c r="DB224" s="1211">
        <v>0</v>
      </c>
      <c r="DC224" s="1212">
        <v>0</v>
      </c>
      <c r="DD224" s="1834"/>
      <c r="DE224" s="1834"/>
      <c r="DF224" s="1834"/>
      <c r="DG224" s="1213">
        <f t="shared" si="351"/>
        <v>0.43</v>
      </c>
      <c r="DH224" s="695">
        <f t="shared" si="307"/>
        <v>0</v>
      </c>
      <c r="DI224" s="702">
        <f t="shared" si="352"/>
        <v>0.56999999999999995</v>
      </c>
      <c r="DJ224" s="694"/>
      <c r="DK224" s="694">
        <f t="shared" si="308"/>
        <v>0</v>
      </c>
      <c r="DL224" s="694">
        <f t="shared" si="332"/>
        <v>0</v>
      </c>
      <c r="DM224" s="693"/>
      <c r="DN224" s="1211">
        <v>50</v>
      </c>
      <c r="DO224" s="1211">
        <v>34</v>
      </c>
      <c r="DP224" s="1454">
        <v>0</v>
      </c>
      <c r="DQ224" s="1214"/>
      <c r="DR224" s="1214"/>
      <c r="DS224" s="1215">
        <f t="shared" si="333"/>
        <v>0</v>
      </c>
      <c r="DT224" s="1215">
        <f t="shared" si="353"/>
        <v>0</v>
      </c>
      <c r="DU224" s="1216">
        <f t="shared" si="354"/>
        <v>0</v>
      </c>
      <c r="DV224" s="1217"/>
      <c r="DW224" s="1217"/>
      <c r="DX224" s="1218">
        <v>4</v>
      </c>
      <c r="DY224" s="1219"/>
      <c r="DZ224" s="1220">
        <v>3</v>
      </c>
      <c r="EA224" s="1221">
        <v>10</v>
      </c>
      <c r="EB224" s="1222">
        <f t="shared" si="334"/>
        <v>126.68272212000001</v>
      </c>
      <c r="EC224" s="1222">
        <f t="shared" si="355"/>
        <v>0</v>
      </c>
      <c r="ED224" s="1222">
        <f t="shared" si="356"/>
        <v>0</v>
      </c>
      <c r="EE224" s="682">
        <f t="shared" si="335"/>
        <v>0</v>
      </c>
      <c r="EF224" s="1223">
        <f t="shared" si="309"/>
        <v>5.9280000000000008</v>
      </c>
      <c r="EG224" s="1224">
        <f t="shared" si="336"/>
        <v>0</v>
      </c>
      <c r="EH224" s="679">
        <f>SUM(EE$209:EE224)/SUM(EF$209:EF224)</f>
        <v>0.49859296553580718</v>
      </c>
      <c r="EI224" s="1237"/>
      <c r="EJ224" s="1226">
        <f t="shared" si="310"/>
        <v>21</v>
      </c>
      <c r="EK224" s="1227">
        <f t="shared" si="311"/>
        <v>196</v>
      </c>
      <c r="EL224" s="1228">
        <f t="shared" si="312"/>
        <v>4.4719999999999995</v>
      </c>
      <c r="EM224" s="1229">
        <f t="shared" si="337"/>
        <v>4.6958855098389991</v>
      </c>
      <c r="EN224" s="1225">
        <f>SUM(EK$7:EK224)/SUM(EL$7:EL224)</f>
        <v>1.0483167211485569</v>
      </c>
      <c r="EO224" s="1230"/>
      <c r="EP224" s="1231"/>
    </row>
    <row r="225" spans="1:146" ht="16.5" thickTop="1" thickBot="1" x14ac:dyDescent="0.3">
      <c r="A225" s="668">
        <v>45733</v>
      </c>
      <c r="C225" s="1390"/>
      <c r="D225" s="1391">
        <f t="shared" si="338"/>
        <v>39550</v>
      </c>
      <c r="E225" s="1392">
        <f t="shared" si="339"/>
        <v>0</v>
      </c>
      <c r="F225" s="1392"/>
      <c r="G225" s="1393">
        <f t="shared" si="315"/>
        <v>0</v>
      </c>
      <c r="H225" s="741"/>
      <c r="I225" s="1394">
        <v>0</v>
      </c>
      <c r="J225" s="1394">
        <v>0</v>
      </c>
      <c r="K225" s="734">
        <f t="shared" si="316"/>
        <v>0</v>
      </c>
      <c r="L225" s="738" t="e">
        <f t="shared" si="340"/>
        <v>#REF!</v>
      </c>
      <c r="M225" s="738">
        <v>0</v>
      </c>
      <c r="N225" s="734">
        <v>0</v>
      </c>
      <c r="O225" s="734">
        <v>0</v>
      </c>
      <c r="P225" s="1394">
        <v>52</v>
      </c>
      <c r="Q225" s="1394">
        <v>52</v>
      </c>
      <c r="R225" s="734">
        <f t="shared" si="317"/>
        <v>0</v>
      </c>
      <c r="S225" s="1395">
        <f t="shared" si="341"/>
        <v>8</v>
      </c>
      <c r="T225" s="1396">
        <v>0</v>
      </c>
      <c r="U225" s="734">
        <v>0</v>
      </c>
      <c r="V225" s="734"/>
      <c r="W225" s="734">
        <v>42</v>
      </c>
      <c r="X225" s="1392">
        <v>38</v>
      </c>
      <c r="Y225" s="734">
        <f t="shared" si="318"/>
        <v>4</v>
      </c>
      <c r="Z225" s="733">
        <f t="shared" si="342"/>
        <v>147</v>
      </c>
      <c r="AA225" s="1397">
        <v>0</v>
      </c>
      <c r="AB225" s="738">
        <v>0</v>
      </c>
      <c r="AC225" s="1398">
        <v>38</v>
      </c>
      <c r="AD225" s="1398">
        <v>38</v>
      </c>
      <c r="AE225" s="734">
        <f t="shared" si="319"/>
        <v>0</v>
      </c>
      <c r="AF225" s="733">
        <f t="shared" si="343"/>
        <v>81</v>
      </c>
      <c r="AG225" s="734">
        <v>76</v>
      </c>
      <c r="AH225" s="738">
        <v>0</v>
      </c>
      <c r="AI225" s="738">
        <v>0</v>
      </c>
      <c r="AJ225" s="738">
        <v>0</v>
      </c>
      <c r="AK225" s="1399" t="str">
        <f t="shared" si="320"/>
        <v xml:space="preserve"> </v>
      </c>
      <c r="AL225" s="738">
        <f t="shared" si="344"/>
        <v>28</v>
      </c>
      <c r="AM225" s="738"/>
      <c r="AN225" s="738"/>
      <c r="AO225" s="738">
        <v>0</v>
      </c>
      <c r="AP225" s="738"/>
      <c r="AQ225" s="728">
        <v>6.375</v>
      </c>
      <c r="AR225" s="727">
        <v>336</v>
      </c>
      <c r="AS225" s="665">
        <v>6.25</v>
      </c>
      <c r="AT225" s="727">
        <v>322</v>
      </c>
      <c r="AU225" s="1400">
        <f t="shared" si="321"/>
        <v>658</v>
      </c>
      <c r="AV225" s="1401">
        <f t="shared" si="345"/>
        <v>-23</v>
      </c>
      <c r="AW225" s="1402"/>
      <c r="AX225" s="1402"/>
      <c r="AY225" s="1403">
        <v>1750</v>
      </c>
      <c r="AZ225" s="1403">
        <v>0</v>
      </c>
      <c r="BA225" s="1404">
        <v>240</v>
      </c>
      <c r="BB225" s="1404">
        <v>250</v>
      </c>
      <c r="BC225" s="719"/>
      <c r="BD225" s="1405">
        <v>67947</v>
      </c>
      <c r="BE225" s="1406">
        <f t="shared" si="346"/>
        <v>60</v>
      </c>
      <c r="BF225" s="1406"/>
      <c r="BG225" s="1407">
        <v>0.96</v>
      </c>
      <c r="BH225" s="1408">
        <f t="shared" si="322"/>
        <v>2.4000000000000057</v>
      </c>
      <c r="BI225" s="1408">
        <f t="shared" si="323"/>
        <v>57.599999999999994</v>
      </c>
      <c r="BJ225" s="1409"/>
      <c r="BK225" s="665">
        <v>85</v>
      </c>
      <c r="BL225" s="665">
        <v>2</v>
      </c>
      <c r="BM225" s="712"/>
      <c r="BN225" s="1410">
        <v>0</v>
      </c>
      <c r="BO225" s="710">
        <f t="shared" si="347"/>
        <v>0.8</v>
      </c>
      <c r="BP225" s="709">
        <f t="shared" si="324"/>
        <v>0</v>
      </c>
      <c r="BQ225" s="709">
        <f t="shared" si="325"/>
        <v>0</v>
      </c>
      <c r="BR225" s="708"/>
      <c r="BS225" s="712">
        <v>0</v>
      </c>
      <c r="BT225" s="712">
        <v>0</v>
      </c>
      <c r="BU225" s="666"/>
      <c r="BV225" s="707"/>
      <c r="BW225" s="665">
        <v>7.9</v>
      </c>
      <c r="BX225" s="665"/>
      <c r="BY225" s="665"/>
      <c r="BZ225" s="665"/>
      <c r="CA225" s="665">
        <f t="shared" si="326"/>
        <v>0</v>
      </c>
      <c r="CB225" s="665">
        <f t="shared" si="327"/>
        <v>7.9</v>
      </c>
      <c r="CC225" s="1411">
        <f t="shared" si="348"/>
        <v>0.43</v>
      </c>
      <c r="CD225" s="705">
        <f t="shared" si="328"/>
        <v>4.503000000000001</v>
      </c>
      <c r="CE225" s="710">
        <f t="shared" si="349"/>
        <v>0.05</v>
      </c>
      <c r="CF225" s="704">
        <f t="shared" si="329"/>
        <v>4.503000000000001</v>
      </c>
      <c r="CG225" s="1749"/>
      <c r="CH225" s="704"/>
      <c r="CI225" s="704"/>
      <c r="CJ225" s="704">
        <f t="shared" si="251"/>
        <v>3.3969999999999994</v>
      </c>
      <c r="CK225" s="666">
        <v>65</v>
      </c>
      <c r="CL225" s="664">
        <v>2</v>
      </c>
      <c r="CM225" s="1125">
        <v>157.4</v>
      </c>
      <c r="CN225" s="703" t="s">
        <v>200</v>
      </c>
      <c r="CO225" s="703"/>
      <c r="CP225" s="703">
        <v>8959.7000000000007</v>
      </c>
      <c r="CQ225" s="703">
        <f t="shared" si="313"/>
        <v>24.300000000001091</v>
      </c>
      <c r="CR225" s="703">
        <f>CR224</f>
        <v>6.75</v>
      </c>
      <c r="CS225" s="1119">
        <f t="shared" si="314"/>
        <v>5.3251028806581973</v>
      </c>
      <c r="CT225" s="1412">
        <f>CS225/7</f>
        <v>0.76072898295117108</v>
      </c>
      <c r="CU225" s="1413">
        <f t="shared" si="306"/>
        <v>129.4</v>
      </c>
      <c r="CV225" s="1407">
        <f t="shared" si="350"/>
        <v>1</v>
      </c>
      <c r="CW225" s="709">
        <f t="shared" si="330"/>
        <v>0</v>
      </c>
      <c r="CX225" s="1414">
        <f t="shared" si="331"/>
        <v>129.4</v>
      </c>
      <c r="CY225" s="1415"/>
      <c r="CZ225" s="692">
        <v>0</v>
      </c>
      <c r="DA225" s="692">
        <v>15</v>
      </c>
      <c r="DB225" s="692">
        <v>30</v>
      </c>
      <c r="DC225" s="1416">
        <v>28</v>
      </c>
      <c r="DD225" s="1835"/>
      <c r="DE225" s="1835"/>
      <c r="DF225" s="1835"/>
      <c r="DG225" s="696">
        <f t="shared" si="351"/>
        <v>0.43</v>
      </c>
      <c r="DH225" s="1406">
        <f t="shared" si="307"/>
        <v>28</v>
      </c>
      <c r="DI225" s="1407">
        <f t="shared" si="352"/>
        <v>0.56999999999999995</v>
      </c>
      <c r="DJ225" s="1408"/>
      <c r="DK225" s="1408">
        <f t="shared" si="308"/>
        <v>6.8628000000000009</v>
      </c>
      <c r="DL225" s="1408">
        <f t="shared" si="332"/>
        <v>15.959999999999999</v>
      </c>
      <c r="DM225" s="1417"/>
      <c r="DN225" s="692">
        <v>65</v>
      </c>
      <c r="DO225" s="692">
        <v>11</v>
      </c>
      <c r="DP225" s="1455">
        <v>160</v>
      </c>
      <c r="DQ225" s="691"/>
      <c r="DR225" s="691"/>
      <c r="DS225" s="690">
        <f t="shared" si="333"/>
        <v>0</v>
      </c>
      <c r="DT225" s="690">
        <f t="shared" si="353"/>
        <v>0</v>
      </c>
      <c r="DU225" s="689">
        <f t="shared" si="354"/>
        <v>0</v>
      </c>
      <c r="DV225" s="1418"/>
      <c r="DW225" s="563" t="s">
        <v>186</v>
      </c>
      <c r="DX225" s="1419">
        <v>4</v>
      </c>
      <c r="DY225" s="686"/>
      <c r="DZ225" s="1420">
        <v>3</v>
      </c>
      <c r="EA225" s="1421">
        <v>10</v>
      </c>
      <c r="EB225" s="683">
        <f t="shared" si="334"/>
        <v>126.68272212000001</v>
      </c>
      <c r="EC225" s="683">
        <f t="shared" si="355"/>
        <v>0</v>
      </c>
      <c r="ED225" s="683">
        <f t="shared" si="356"/>
        <v>0</v>
      </c>
      <c r="EE225" s="1422">
        <f t="shared" si="335"/>
        <v>0</v>
      </c>
      <c r="EF225" s="681">
        <f t="shared" si="309"/>
        <v>13.765800000000008</v>
      </c>
      <c r="EG225" s="680">
        <f t="shared" si="336"/>
        <v>0</v>
      </c>
      <c r="EH225" s="674">
        <f>SUM(EE$209:EE225)/SUM(EF$209:EF225)</f>
        <v>0.4476724418868025</v>
      </c>
      <c r="EI225" s="145"/>
      <c r="EJ225" s="166">
        <f t="shared" si="310"/>
        <v>227</v>
      </c>
      <c r="EK225" s="677">
        <f t="shared" si="311"/>
        <v>250</v>
      </c>
      <c r="EL225" s="676">
        <f t="shared" si="312"/>
        <v>206.357</v>
      </c>
      <c r="EM225" s="675">
        <f t="shared" si="337"/>
        <v>1.1000353755869683</v>
      </c>
      <c r="EN225" s="674">
        <f>SUM(EK$7:EK225)/SUM(EL$7:EL225)</f>
        <v>1.0494061209351735</v>
      </c>
      <c r="EO225" s="673"/>
    </row>
    <row r="226" spans="1:146" s="1239" customFormat="1" ht="16.5" thickTop="1" thickBot="1" x14ac:dyDescent="0.3">
      <c r="A226" s="1238">
        <v>45734</v>
      </c>
      <c r="C226" s="1240"/>
      <c r="D226" s="1241">
        <f t="shared" si="338"/>
        <v>39550</v>
      </c>
      <c r="E226" s="1242">
        <f t="shared" si="339"/>
        <v>0</v>
      </c>
      <c r="F226" s="1242"/>
      <c r="G226" s="1243">
        <f t="shared" si="315"/>
        <v>0</v>
      </c>
      <c r="H226" s="1244"/>
      <c r="I226" s="1245">
        <v>0</v>
      </c>
      <c r="J226" s="1245">
        <v>0</v>
      </c>
      <c r="K226" s="1246">
        <f t="shared" si="316"/>
        <v>0</v>
      </c>
      <c r="L226" s="1247" t="e">
        <f t="shared" si="340"/>
        <v>#REF!</v>
      </c>
      <c r="M226" s="1247">
        <v>0</v>
      </c>
      <c r="N226" s="1246">
        <v>0</v>
      </c>
      <c r="O226" s="1246">
        <v>0</v>
      </c>
      <c r="P226" s="1245">
        <v>0</v>
      </c>
      <c r="Q226" s="1245">
        <v>0</v>
      </c>
      <c r="R226" s="1246">
        <f t="shared" si="317"/>
        <v>0</v>
      </c>
      <c r="S226" s="1248">
        <f t="shared" si="341"/>
        <v>8</v>
      </c>
      <c r="T226" s="1249">
        <v>0</v>
      </c>
      <c r="U226" s="1246">
        <v>0</v>
      </c>
      <c r="V226" s="1246"/>
      <c r="W226" s="1246">
        <v>0</v>
      </c>
      <c r="X226" s="1242">
        <v>0</v>
      </c>
      <c r="Y226" s="1246" t="str">
        <f t="shared" si="318"/>
        <v xml:space="preserve"> </v>
      </c>
      <c r="Z226" s="1250">
        <f t="shared" si="342"/>
        <v>147</v>
      </c>
      <c r="AA226" s="1251">
        <v>0</v>
      </c>
      <c r="AB226" s="1247">
        <v>0</v>
      </c>
      <c r="AC226" s="1252">
        <v>0</v>
      </c>
      <c r="AD226" s="1252">
        <v>0</v>
      </c>
      <c r="AE226" s="1246" t="str">
        <f t="shared" si="319"/>
        <v xml:space="preserve"> </v>
      </c>
      <c r="AF226" s="1250">
        <f t="shared" si="343"/>
        <v>81</v>
      </c>
      <c r="AG226" s="1246">
        <v>77</v>
      </c>
      <c r="AH226" s="1247">
        <v>0</v>
      </c>
      <c r="AI226" s="1247">
        <v>0</v>
      </c>
      <c r="AJ226" s="1247">
        <v>0</v>
      </c>
      <c r="AK226" s="1253" t="str">
        <f t="shared" si="320"/>
        <v xml:space="preserve"> </v>
      </c>
      <c r="AL226" s="1247">
        <f t="shared" si="344"/>
        <v>28</v>
      </c>
      <c r="AM226" s="1247"/>
      <c r="AN226" s="1247"/>
      <c r="AO226" s="1247">
        <v>0</v>
      </c>
      <c r="AP226" s="1247"/>
      <c r="AQ226" s="1254">
        <v>7.166666666666667</v>
      </c>
      <c r="AR226" s="1255">
        <v>384</v>
      </c>
      <c r="AS226" s="1256">
        <v>6.708333333333333</v>
      </c>
      <c r="AT226" s="1255">
        <v>348</v>
      </c>
      <c r="AU226" s="1257">
        <f t="shared" si="321"/>
        <v>732</v>
      </c>
      <c r="AV226" s="1258">
        <f t="shared" si="345"/>
        <v>74</v>
      </c>
      <c r="AW226" s="1259"/>
      <c r="AX226" s="1259"/>
      <c r="AY226" s="1260">
        <v>0</v>
      </c>
      <c r="AZ226" s="1260">
        <v>0</v>
      </c>
      <c r="BA226" s="1261">
        <v>0</v>
      </c>
      <c r="BB226" s="1261">
        <v>0</v>
      </c>
      <c r="BC226" s="1262"/>
      <c r="BD226" s="1263">
        <v>68018</v>
      </c>
      <c r="BE226" s="1264">
        <f t="shared" si="346"/>
        <v>71</v>
      </c>
      <c r="BF226" s="1264"/>
      <c r="BG226" s="1265">
        <v>0.96</v>
      </c>
      <c r="BH226" s="1266">
        <f t="shared" si="322"/>
        <v>2.8400000000000034</v>
      </c>
      <c r="BI226" s="1266">
        <f t="shared" si="323"/>
        <v>68.16</v>
      </c>
      <c r="BJ226" s="1267"/>
      <c r="BK226" s="1256">
        <v>80</v>
      </c>
      <c r="BL226" s="1256">
        <v>19</v>
      </c>
      <c r="BM226" s="1268"/>
      <c r="BN226" s="1269">
        <v>0</v>
      </c>
      <c r="BO226" s="1270">
        <f t="shared" si="347"/>
        <v>0.8</v>
      </c>
      <c r="BP226" s="1271">
        <f t="shared" si="324"/>
        <v>0</v>
      </c>
      <c r="BQ226" s="1271">
        <f t="shared" si="325"/>
        <v>0</v>
      </c>
      <c r="BR226" s="1272"/>
      <c r="BS226" s="1268">
        <v>0</v>
      </c>
      <c r="BT226" s="1268">
        <v>20</v>
      </c>
      <c r="BU226" s="1273"/>
      <c r="BV226" s="1274"/>
      <c r="BW226" s="1256">
        <v>0</v>
      </c>
      <c r="BX226" s="1256"/>
      <c r="BY226" s="1256"/>
      <c r="BZ226" s="1256"/>
      <c r="CA226" s="1256">
        <f t="shared" si="326"/>
        <v>0</v>
      </c>
      <c r="CB226" s="1256">
        <f t="shared" si="327"/>
        <v>0</v>
      </c>
      <c r="CC226" s="1275">
        <f t="shared" si="348"/>
        <v>0.43</v>
      </c>
      <c r="CD226" s="1276">
        <f t="shared" si="328"/>
        <v>0</v>
      </c>
      <c r="CE226" s="1270">
        <f t="shared" si="349"/>
        <v>0.05</v>
      </c>
      <c r="CF226" s="1277">
        <f t="shared" si="329"/>
        <v>0</v>
      </c>
      <c r="CG226" s="1766"/>
      <c r="CH226" s="1277"/>
      <c r="CI226" s="1277"/>
      <c r="CJ226" s="1277">
        <f t="shared" si="251"/>
        <v>0</v>
      </c>
      <c r="CK226" s="1273">
        <v>0</v>
      </c>
      <c r="CL226" s="1278">
        <v>20</v>
      </c>
      <c r="CM226" s="1279">
        <v>80.7</v>
      </c>
      <c r="CN226" s="1280" t="s">
        <v>190</v>
      </c>
      <c r="CO226" s="1280"/>
      <c r="CP226" s="1280">
        <v>8975.1</v>
      </c>
      <c r="CQ226" s="1280">
        <f t="shared" si="313"/>
        <v>15.399999999999636</v>
      </c>
      <c r="CR226" s="1280">
        <v>7</v>
      </c>
      <c r="CS226" s="1281">
        <f t="shared" si="314"/>
        <v>4.5584415584416664</v>
      </c>
      <c r="CT226" s="1282">
        <f>CS226/CR4</f>
        <v>0.63606161280581386</v>
      </c>
      <c r="CU226" s="1283">
        <f t="shared" si="306"/>
        <v>70.2</v>
      </c>
      <c r="CV226" s="1265">
        <f t="shared" si="350"/>
        <v>1</v>
      </c>
      <c r="CW226" s="1271">
        <f t="shared" si="330"/>
        <v>0</v>
      </c>
      <c r="CX226" s="1284">
        <f t="shared" si="331"/>
        <v>70.2</v>
      </c>
      <c r="CY226" s="1285"/>
      <c r="CZ226" s="1286">
        <v>70</v>
      </c>
      <c r="DA226" s="1286">
        <v>12</v>
      </c>
      <c r="DB226" s="1286">
        <v>0</v>
      </c>
      <c r="DC226" s="1287">
        <v>10.5</v>
      </c>
      <c r="DD226" s="1836"/>
      <c r="DE226" s="1836"/>
      <c r="DF226" s="1836"/>
      <c r="DG226" s="1288">
        <f t="shared" si="351"/>
        <v>0.43</v>
      </c>
      <c r="DH226" s="1264">
        <f t="shared" si="307"/>
        <v>10.5</v>
      </c>
      <c r="DI226" s="1265">
        <f t="shared" si="352"/>
        <v>0.56999999999999995</v>
      </c>
      <c r="DJ226" s="1266"/>
      <c r="DK226" s="1266">
        <f t="shared" si="308"/>
        <v>2.5735500000000004</v>
      </c>
      <c r="DL226" s="1266">
        <f t="shared" si="332"/>
        <v>5.9849999999999994</v>
      </c>
      <c r="DM226" s="1289"/>
      <c r="DN226" s="1286">
        <v>70</v>
      </c>
      <c r="DO226" s="1286">
        <v>13</v>
      </c>
      <c r="DP226" s="1456">
        <v>170</v>
      </c>
      <c r="DQ226" s="1290"/>
      <c r="DR226" s="1290"/>
      <c r="DS226" s="1291">
        <f t="shared" si="333"/>
        <v>0</v>
      </c>
      <c r="DT226" s="1291">
        <f t="shared" si="353"/>
        <v>0</v>
      </c>
      <c r="DU226" s="1292">
        <f t="shared" si="354"/>
        <v>0</v>
      </c>
      <c r="DV226" s="1389" t="s">
        <v>138</v>
      </c>
      <c r="DW226" s="1293"/>
      <c r="DX226" s="1294">
        <v>3</v>
      </c>
      <c r="DY226" s="1295"/>
      <c r="DZ226" s="1296">
        <v>5</v>
      </c>
      <c r="EA226" s="1297">
        <v>5</v>
      </c>
      <c r="EB226" s="1298">
        <f t="shared" si="334"/>
        <v>179.00819430000001</v>
      </c>
      <c r="EC226" s="1298">
        <f t="shared" si="355"/>
        <v>52.325472180000006</v>
      </c>
      <c r="ED226" s="1298">
        <f t="shared" si="356"/>
        <v>0</v>
      </c>
      <c r="EE226" s="1311">
        <f t="shared" si="335"/>
        <v>52.325472180000006</v>
      </c>
      <c r="EF226" s="1300">
        <f t="shared" si="309"/>
        <v>5.4135500000000043</v>
      </c>
      <c r="EG226" s="1301">
        <f t="shared" si="336"/>
        <v>9.6656486372158685</v>
      </c>
      <c r="EH226" s="1302">
        <f>SUM(EE$209:EE226)/SUM(EF$209:EF226)</f>
        <v>0.80359994105674448</v>
      </c>
      <c r="EI226" s="1303"/>
      <c r="EJ226" s="1304">
        <f t="shared" si="310"/>
        <v>74</v>
      </c>
      <c r="EK226" s="1305">
        <f t="shared" si="311"/>
        <v>0</v>
      </c>
      <c r="EL226" s="1306">
        <f t="shared" si="312"/>
        <v>144.34500000000003</v>
      </c>
      <c r="EM226" s="1307">
        <f t="shared" si="337"/>
        <v>0.51266063944022988</v>
      </c>
      <c r="EN226" s="1302">
        <f>SUM(EK$7:EK226)/SUM(EL$7:EL226)</f>
        <v>1.0445282111826344</v>
      </c>
      <c r="EO226" s="1308"/>
      <c r="EP226" s="1309"/>
    </row>
    <row r="227" spans="1:146" s="1239" customFormat="1" ht="16.5" thickTop="1" thickBot="1" x14ac:dyDescent="0.3">
      <c r="A227" s="1238">
        <v>45735</v>
      </c>
      <c r="C227" s="1240"/>
      <c r="D227" s="1241">
        <f t="shared" si="338"/>
        <v>39550</v>
      </c>
      <c r="E227" s="1242">
        <f t="shared" si="339"/>
        <v>0</v>
      </c>
      <c r="F227" s="1242"/>
      <c r="G227" s="1243">
        <f t="shared" si="315"/>
        <v>0</v>
      </c>
      <c r="H227" s="1244"/>
      <c r="I227" s="1245">
        <v>0</v>
      </c>
      <c r="J227" s="1245">
        <v>0</v>
      </c>
      <c r="K227" s="1246">
        <f t="shared" si="316"/>
        <v>0</v>
      </c>
      <c r="L227" s="1247" t="e">
        <f t="shared" si="340"/>
        <v>#REF!</v>
      </c>
      <c r="M227" s="1247">
        <v>0</v>
      </c>
      <c r="N227" s="1246">
        <v>0</v>
      </c>
      <c r="O227" s="1246">
        <v>0</v>
      </c>
      <c r="P227" s="1245">
        <v>52</v>
      </c>
      <c r="Q227" s="1245">
        <v>45</v>
      </c>
      <c r="R227" s="1246">
        <f t="shared" si="317"/>
        <v>7</v>
      </c>
      <c r="S227" s="1248">
        <f t="shared" si="341"/>
        <v>9</v>
      </c>
      <c r="T227" s="1249">
        <v>0</v>
      </c>
      <c r="U227" s="1246">
        <v>0</v>
      </c>
      <c r="V227" s="1246"/>
      <c r="W227" s="1246">
        <v>45</v>
      </c>
      <c r="X227" s="1242">
        <v>38</v>
      </c>
      <c r="Y227" s="1246">
        <f t="shared" si="318"/>
        <v>7</v>
      </c>
      <c r="Z227" s="1250">
        <f t="shared" si="342"/>
        <v>148</v>
      </c>
      <c r="AA227" s="1251">
        <v>0</v>
      </c>
      <c r="AB227" s="1247">
        <v>0</v>
      </c>
      <c r="AC227" s="1252">
        <v>38</v>
      </c>
      <c r="AD227" s="1252">
        <v>38</v>
      </c>
      <c r="AE227" s="1246">
        <f t="shared" si="319"/>
        <v>0</v>
      </c>
      <c r="AF227" s="1250">
        <f t="shared" si="343"/>
        <v>82</v>
      </c>
      <c r="AG227" s="1246">
        <v>78</v>
      </c>
      <c r="AH227" s="1247">
        <v>0</v>
      </c>
      <c r="AI227" s="1247">
        <v>0</v>
      </c>
      <c r="AJ227" s="1247">
        <v>0</v>
      </c>
      <c r="AK227" s="1253" t="str">
        <f t="shared" si="320"/>
        <v xml:space="preserve"> </v>
      </c>
      <c r="AL227" s="1247">
        <f t="shared" si="344"/>
        <v>28</v>
      </c>
      <c r="AM227" s="1247"/>
      <c r="AN227" s="1247"/>
      <c r="AO227" s="1247">
        <v>0</v>
      </c>
      <c r="AP227" s="1247"/>
      <c r="AQ227" s="1254">
        <v>5.9416666666666664</v>
      </c>
      <c r="AR227" s="1255">
        <v>312</v>
      </c>
      <c r="AS227" s="1256">
        <v>5.75</v>
      </c>
      <c r="AT227" s="1255">
        <v>294</v>
      </c>
      <c r="AU227" s="1257">
        <f t="shared" si="321"/>
        <v>606</v>
      </c>
      <c r="AV227" s="1258">
        <f t="shared" si="345"/>
        <v>-126</v>
      </c>
      <c r="AW227" s="1259"/>
      <c r="AX227" s="1259"/>
      <c r="AY227" s="1260">
        <v>1610</v>
      </c>
      <c r="AZ227" s="1260">
        <v>0</v>
      </c>
      <c r="BA227" s="1261">
        <v>250</v>
      </c>
      <c r="BB227" s="1261">
        <v>189</v>
      </c>
      <c r="BC227" s="1262"/>
      <c r="BD227" s="1263">
        <v>68065</v>
      </c>
      <c r="BE227" s="1264">
        <f t="shared" si="346"/>
        <v>47</v>
      </c>
      <c r="BF227" s="1264"/>
      <c r="BG227" s="1265">
        <v>0.96</v>
      </c>
      <c r="BH227" s="1266">
        <f t="shared" si="322"/>
        <v>1.8800000000000026</v>
      </c>
      <c r="BI227" s="1266">
        <f t="shared" si="323"/>
        <v>45.12</v>
      </c>
      <c r="BJ227" s="1267"/>
      <c r="BK227" s="1256">
        <v>85</v>
      </c>
      <c r="BL227" s="1256">
        <v>18</v>
      </c>
      <c r="BM227" s="1268"/>
      <c r="BN227" s="1269">
        <v>0</v>
      </c>
      <c r="BO227" s="1270">
        <f t="shared" si="347"/>
        <v>0.8</v>
      </c>
      <c r="BP227" s="1271">
        <f t="shared" si="324"/>
        <v>0</v>
      </c>
      <c r="BQ227" s="1271">
        <f t="shared" si="325"/>
        <v>0</v>
      </c>
      <c r="BR227" s="1272"/>
      <c r="BS227" s="1268">
        <v>0</v>
      </c>
      <c r="BT227" s="1268">
        <v>0</v>
      </c>
      <c r="BU227" s="1273"/>
      <c r="BV227" s="1274"/>
      <c r="BW227" s="1256">
        <v>0</v>
      </c>
      <c r="BX227" s="1256"/>
      <c r="BY227" s="1256"/>
      <c r="BZ227" s="1256"/>
      <c r="CA227" s="1256">
        <f t="shared" si="326"/>
        <v>0</v>
      </c>
      <c r="CB227" s="1256">
        <f t="shared" si="327"/>
        <v>0</v>
      </c>
      <c r="CC227" s="1275">
        <f t="shared" si="348"/>
        <v>0.43</v>
      </c>
      <c r="CD227" s="1276">
        <f t="shared" si="328"/>
        <v>0</v>
      </c>
      <c r="CE227" s="1270">
        <f t="shared" si="349"/>
        <v>0.05</v>
      </c>
      <c r="CF227" s="1277">
        <f t="shared" si="329"/>
        <v>0</v>
      </c>
      <c r="CG227" s="1766"/>
      <c r="CH227" s="1277"/>
      <c r="CI227" s="1277"/>
      <c r="CJ227" s="1277">
        <f t="shared" si="251"/>
        <v>0</v>
      </c>
      <c r="CK227" s="1273">
        <v>5</v>
      </c>
      <c r="CL227" s="1278">
        <v>20</v>
      </c>
      <c r="CM227" s="1279">
        <v>13.5</v>
      </c>
      <c r="CN227" s="1280">
        <v>2</v>
      </c>
      <c r="CO227" s="1280"/>
      <c r="CP227" s="1280">
        <v>8975.1</v>
      </c>
      <c r="CQ227" s="1280">
        <f t="shared" si="313"/>
        <v>0</v>
      </c>
      <c r="CR227" s="1280"/>
      <c r="CS227" s="1281">
        <v>0</v>
      </c>
      <c r="CT227" s="1281"/>
      <c r="CU227" s="1283">
        <f t="shared" si="306"/>
        <v>0</v>
      </c>
      <c r="CV227" s="1265">
        <f t="shared" si="350"/>
        <v>1</v>
      </c>
      <c r="CW227" s="1271">
        <f t="shared" si="330"/>
        <v>0</v>
      </c>
      <c r="CX227" s="1284">
        <f t="shared" si="331"/>
        <v>0</v>
      </c>
      <c r="CY227" s="1285"/>
      <c r="CZ227" s="1286">
        <v>75</v>
      </c>
      <c r="DA227" s="1286">
        <v>18</v>
      </c>
      <c r="DB227" s="1286">
        <v>0</v>
      </c>
      <c r="DC227" s="1287">
        <v>13.5</v>
      </c>
      <c r="DD227" s="1836"/>
      <c r="DE227" s="1836"/>
      <c r="DF227" s="1836"/>
      <c r="DG227" s="1288">
        <f t="shared" si="351"/>
        <v>0.43</v>
      </c>
      <c r="DH227" s="1264">
        <f t="shared" si="307"/>
        <v>13.5</v>
      </c>
      <c r="DI227" s="1265">
        <f t="shared" si="352"/>
        <v>0.56999999999999995</v>
      </c>
      <c r="DJ227" s="1266"/>
      <c r="DK227" s="1266">
        <f t="shared" si="308"/>
        <v>3.3088500000000005</v>
      </c>
      <c r="DL227" s="1266">
        <f t="shared" si="332"/>
        <v>7.6949999999999994</v>
      </c>
      <c r="DM227" s="1289"/>
      <c r="DN227" s="1286">
        <v>68</v>
      </c>
      <c r="DO227" s="1286">
        <v>15</v>
      </c>
      <c r="DP227" s="1456">
        <v>170</v>
      </c>
      <c r="DQ227" s="1290"/>
      <c r="DR227" s="1290"/>
      <c r="DS227" s="1291">
        <f t="shared" si="333"/>
        <v>0</v>
      </c>
      <c r="DT227" s="1291">
        <f t="shared" si="353"/>
        <v>0</v>
      </c>
      <c r="DU227" s="1292">
        <f t="shared" si="354"/>
        <v>0</v>
      </c>
      <c r="DV227" s="1389" t="s">
        <v>138</v>
      </c>
      <c r="DW227" s="1293"/>
      <c r="DX227" s="1294">
        <v>3</v>
      </c>
      <c r="DY227" s="1295"/>
      <c r="DZ227" s="1296">
        <v>5</v>
      </c>
      <c r="EA227" s="1297">
        <v>8.5</v>
      </c>
      <c r="EB227" s="1298">
        <f t="shared" si="334"/>
        <v>188.64709707</v>
      </c>
      <c r="EC227" s="1298">
        <f t="shared" si="355"/>
        <v>9.6389027699999872</v>
      </c>
      <c r="ED227" s="1310">
        <f t="shared" si="356"/>
        <v>0</v>
      </c>
      <c r="EE227" s="1313">
        <f t="shared" si="335"/>
        <v>9.6389027699999872</v>
      </c>
      <c r="EF227" s="1299">
        <f t="shared" si="309"/>
        <v>5.1888500000000031</v>
      </c>
      <c r="EG227" s="1301">
        <f t="shared" si="336"/>
        <v>1.8576183104155992</v>
      </c>
      <c r="EH227" s="1302">
        <f>SUM(EE$209:EE227)/SUM(EF$209:EF227)</f>
        <v>0.84121660772580265</v>
      </c>
      <c r="EI227" s="1303"/>
      <c r="EJ227" s="1304">
        <f t="shared" si="310"/>
        <v>63</v>
      </c>
      <c r="EK227" s="1305">
        <f t="shared" si="311"/>
        <v>189</v>
      </c>
      <c r="EL227" s="1306">
        <f t="shared" si="312"/>
        <v>52.814999999999998</v>
      </c>
      <c r="EM227" s="1307">
        <f t="shared" si="337"/>
        <v>1.1928429423459246</v>
      </c>
      <c r="EN227" s="1302">
        <f>SUM(EK$7:EK227)/SUM(EL$7:EL227)</f>
        <v>1.0488306471511124</v>
      </c>
      <c r="EO227" s="1308"/>
      <c r="EP227" s="1309"/>
    </row>
    <row r="228" spans="1:146" s="1315" customFormat="1" ht="16.5" thickTop="1" thickBot="1" x14ac:dyDescent="0.3">
      <c r="A228" s="1314">
        <v>45736</v>
      </c>
      <c r="C228" s="1316"/>
      <c r="D228" s="1317">
        <f t="shared" si="338"/>
        <v>39550</v>
      </c>
      <c r="E228" s="1318">
        <f t="shared" si="339"/>
        <v>0</v>
      </c>
      <c r="F228" s="1318"/>
      <c r="G228" s="1319">
        <f t="shared" si="315"/>
        <v>0</v>
      </c>
      <c r="H228" s="1320"/>
      <c r="I228" s="1321">
        <v>0</v>
      </c>
      <c r="J228" s="1321">
        <v>0</v>
      </c>
      <c r="K228" s="1322">
        <f t="shared" si="316"/>
        <v>0</v>
      </c>
      <c r="L228" s="1323" t="e">
        <f t="shared" si="340"/>
        <v>#REF!</v>
      </c>
      <c r="M228" s="1323">
        <v>0</v>
      </c>
      <c r="N228" s="1322">
        <v>0</v>
      </c>
      <c r="O228" s="1322">
        <v>0</v>
      </c>
      <c r="P228" s="1321">
        <v>52</v>
      </c>
      <c r="Q228" s="1321">
        <v>45</v>
      </c>
      <c r="R228" s="1322">
        <f t="shared" si="317"/>
        <v>7</v>
      </c>
      <c r="S228" s="1324">
        <f t="shared" si="341"/>
        <v>10</v>
      </c>
      <c r="T228" s="1325">
        <v>0</v>
      </c>
      <c r="U228" s="1322">
        <v>0</v>
      </c>
      <c r="V228" s="1322"/>
      <c r="W228" s="1322">
        <v>41</v>
      </c>
      <c r="X228" s="1318">
        <v>38</v>
      </c>
      <c r="Y228" s="1322">
        <f t="shared" si="318"/>
        <v>3</v>
      </c>
      <c r="Z228" s="1326">
        <f t="shared" si="342"/>
        <v>149</v>
      </c>
      <c r="AA228" s="1327">
        <v>0</v>
      </c>
      <c r="AB228" s="1323">
        <v>0</v>
      </c>
      <c r="AC228" s="1328">
        <v>41</v>
      </c>
      <c r="AD228" s="1328">
        <v>38</v>
      </c>
      <c r="AE228" s="1322">
        <f t="shared" si="319"/>
        <v>3</v>
      </c>
      <c r="AF228" s="1326">
        <f t="shared" si="343"/>
        <v>83</v>
      </c>
      <c r="AG228" s="1322">
        <v>79</v>
      </c>
      <c r="AH228" s="1323">
        <v>0</v>
      </c>
      <c r="AI228" s="1323">
        <v>0</v>
      </c>
      <c r="AJ228" s="1323">
        <v>0</v>
      </c>
      <c r="AK228" s="1329" t="str">
        <f t="shared" si="320"/>
        <v xml:space="preserve"> </v>
      </c>
      <c r="AL228" s="1323">
        <f t="shared" si="344"/>
        <v>28</v>
      </c>
      <c r="AM228" s="1323"/>
      <c r="AN228" s="1323"/>
      <c r="AO228" s="1323">
        <v>0</v>
      </c>
      <c r="AP228" s="1323"/>
      <c r="AQ228" s="1330">
        <v>5.458333333333333</v>
      </c>
      <c r="AR228" s="1331">
        <v>290</v>
      </c>
      <c r="AS228" s="1332">
        <v>5.25</v>
      </c>
      <c r="AT228" s="1331">
        <v>266</v>
      </c>
      <c r="AU228" s="1333">
        <f t="shared" si="321"/>
        <v>556</v>
      </c>
      <c r="AV228" s="1334">
        <f t="shared" si="345"/>
        <v>-50</v>
      </c>
      <c r="AW228" s="1335"/>
      <c r="AX228" s="1335"/>
      <c r="AY228" s="1336">
        <v>1650</v>
      </c>
      <c r="AZ228" s="1336">
        <v>0</v>
      </c>
      <c r="BA228" s="1337">
        <v>241</v>
      </c>
      <c r="BB228" s="1337">
        <v>258</v>
      </c>
      <c r="BC228" s="1338"/>
      <c r="BD228" s="1339">
        <v>68124.600000000006</v>
      </c>
      <c r="BE228" s="1340">
        <f t="shared" si="346"/>
        <v>59.600000000005821</v>
      </c>
      <c r="BF228" s="1340"/>
      <c r="BG228" s="1341">
        <v>0.96</v>
      </c>
      <c r="BH228" s="1342">
        <f t="shared" si="322"/>
        <v>2.3840000000002348</v>
      </c>
      <c r="BI228" s="1342">
        <f t="shared" si="323"/>
        <v>57.216000000005586</v>
      </c>
      <c r="BJ228" s="1343"/>
      <c r="BK228" s="1332">
        <v>81</v>
      </c>
      <c r="BL228" s="1332">
        <v>2</v>
      </c>
      <c r="BM228" s="1344"/>
      <c r="BN228" s="1345">
        <v>0.45800000000000002</v>
      </c>
      <c r="BO228" s="1346">
        <f t="shared" si="347"/>
        <v>0.8</v>
      </c>
      <c r="BP228" s="1347">
        <f t="shared" si="324"/>
        <v>9.1599999999999959E-2</v>
      </c>
      <c r="BQ228" s="1347">
        <f t="shared" si="325"/>
        <v>0.36640000000000006</v>
      </c>
      <c r="BR228" s="1348"/>
      <c r="BS228" s="1344">
        <v>0</v>
      </c>
      <c r="BT228" s="1344">
        <v>0</v>
      </c>
      <c r="BU228" s="1349"/>
      <c r="BV228" s="1350"/>
      <c r="BW228" s="1332">
        <v>10.8</v>
      </c>
      <c r="BX228" s="1332"/>
      <c r="BY228" s="1332"/>
      <c r="BZ228" s="1332"/>
      <c r="CA228" s="1332">
        <f t="shared" si="326"/>
        <v>0</v>
      </c>
      <c r="CB228" s="1332">
        <f t="shared" si="327"/>
        <v>10.8</v>
      </c>
      <c r="CC228" s="1351">
        <f t="shared" si="348"/>
        <v>0.43</v>
      </c>
      <c r="CD228" s="1352">
        <f t="shared" si="328"/>
        <v>6.1560000000000015</v>
      </c>
      <c r="CE228" s="1346">
        <f t="shared" si="349"/>
        <v>0.05</v>
      </c>
      <c r="CF228" s="1353">
        <f t="shared" si="329"/>
        <v>6.1560000000000015</v>
      </c>
      <c r="CG228" s="1767"/>
      <c r="CH228" s="1353"/>
      <c r="CI228" s="1353"/>
      <c r="CJ228" s="1353">
        <f t="shared" ref="CJ228:CJ264" si="358">CB228-CF228</f>
        <v>4.6439999999999992</v>
      </c>
      <c r="CK228" s="1349">
        <v>65</v>
      </c>
      <c r="CL228" s="1354">
        <v>3</v>
      </c>
      <c r="CM228" s="1355">
        <v>144.19999999999999</v>
      </c>
      <c r="CN228" s="1356">
        <v>1</v>
      </c>
      <c r="CO228" s="1356"/>
      <c r="CP228" s="1356">
        <v>8997.9</v>
      </c>
      <c r="CQ228" s="1356">
        <f t="shared" si="313"/>
        <v>22.799999999999272</v>
      </c>
      <c r="CR228" s="1356">
        <v>7</v>
      </c>
      <c r="CS228" s="1357">
        <f>CU228/CQ228</f>
        <v>6.324561403508973</v>
      </c>
      <c r="CT228" s="1358">
        <f>CS228/CR4</f>
        <v>0.88249694002450785</v>
      </c>
      <c r="CU228" s="1359">
        <f t="shared" si="306"/>
        <v>144.19999999999999</v>
      </c>
      <c r="CV228" s="1341">
        <f t="shared" si="350"/>
        <v>1</v>
      </c>
      <c r="CW228" s="1347">
        <f t="shared" si="330"/>
        <v>0</v>
      </c>
      <c r="CX228" s="1360">
        <f t="shared" si="331"/>
        <v>144.19999999999999</v>
      </c>
      <c r="CY228" s="1361"/>
      <c r="CZ228" s="1362">
        <v>80</v>
      </c>
      <c r="DA228" s="1362">
        <v>14</v>
      </c>
      <c r="DB228" s="1362">
        <v>60</v>
      </c>
      <c r="DC228" s="1363">
        <v>0</v>
      </c>
      <c r="DD228" s="1837"/>
      <c r="DE228" s="1837"/>
      <c r="DF228" s="1837"/>
      <c r="DG228" s="1364">
        <f t="shared" si="351"/>
        <v>0.43</v>
      </c>
      <c r="DH228" s="1340">
        <f t="shared" si="307"/>
        <v>0</v>
      </c>
      <c r="DI228" s="1341">
        <f t="shared" si="352"/>
        <v>0.56999999999999995</v>
      </c>
      <c r="DJ228" s="1342"/>
      <c r="DK228" s="1342">
        <f t="shared" si="308"/>
        <v>0</v>
      </c>
      <c r="DL228" s="1342">
        <f>DH228*DI228</f>
        <v>0</v>
      </c>
      <c r="DM228" s="1365"/>
      <c r="DN228" s="1362">
        <v>64</v>
      </c>
      <c r="DO228" s="1362">
        <v>11</v>
      </c>
      <c r="DP228" s="1457">
        <v>0</v>
      </c>
      <c r="DQ228" s="1366"/>
      <c r="DR228" s="1366"/>
      <c r="DS228" s="1367">
        <f t="shared" si="333"/>
        <v>0</v>
      </c>
      <c r="DT228" s="1367">
        <f t="shared" si="353"/>
        <v>0</v>
      </c>
      <c r="DU228" s="1368">
        <f t="shared" si="354"/>
        <v>0</v>
      </c>
      <c r="DV228" s="1423" t="s">
        <v>120</v>
      </c>
      <c r="DW228" s="1369"/>
      <c r="DX228" s="1370">
        <v>3</v>
      </c>
      <c r="DY228" s="1371"/>
      <c r="DZ228" s="1372">
        <v>6</v>
      </c>
      <c r="EA228" s="1373">
        <v>3.25</v>
      </c>
      <c r="EB228" s="1374">
        <f t="shared" si="334"/>
        <v>207.23640955499999</v>
      </c>
      <c r="EC228" s="1374">
        <f t="shared" si="355"/>
        <v>18.589312484999994</v>
      </c>
      <c r="ED228" s="1375">
        <f>IF(EB228=0,0,IF(EB228-EB227&lt;0,(EB228-EB227),0))</f>
        <v>0</v>
      </c>
      <c r="EE228" s="1376">
        <f t="shared" si="335"/>
        <v>18.589312484999994</v>
      </c>
      <c r="EF228" s="1377">
        <f t="shared" si="309"/>
        <v>8.6316000000002369</v>
      </c>
      <c r="EG228" s="1378">
        <f t="shared" si="336"/>
        <v>2.1536346082996758</v>
      </c>
      <c r="EH228" s="1379">
        <f>SUM(EE$209:EE228)/SUM(EF$209:EF228)</f>
        <v>0.91476575684204042</v>
      </c>
      <c r="EI228" s="1380"/>
      <c r="EJ228" s="1381">
        <f t="shared" si="310"/>
        <v>208</v>
      </c>
      <c r="EK228" s="1382">
        <f t="shared" si="311"/>
        <v>258</v>
      </c>
      <c r="EL228" s="1383">
        <f t="shared" si="312"/>
        <v>206.42640000000557</v>
      </c>
      <c r="EM228" s="1384">
        <f t="shared" si="337"/>
        <v>1.0076230559656827</v>
      </c>
      <c r="EN228" s="1379">
        <f>SUM(EK$7:EK228)/SUM(EL$7:EL228)</f>
        <v>1.0501557808419257</v>
      </c>
      <c r="EO228" s="1385"/>
      <c r="EP228" s="1386"/>
    </row>
    <row r="229" spans="1:146" s="1315" customFormat="1" ht="16.5" thickTop="1" thickBot="1" x14ac:dyDescent="0.3">
      <c r="A229" s="1314">
        <v>45737</v>
      </c>
      <c r="C229" s="1316"/>
      <c r="D229" s="1317">
        <f t="shared" si="338"/>
        <v>39550</v>
      </c>
      <c r="E229" s="1318">
        <f t="shared" si="339"/>
        <v>0</v>
      </c>
      <c r="F229" s="1318"/>
      <c r="G229" s="1319">
        <f t="shared" si="315"/>
        <v>0</v>
      </c>
      <c r="H229" s="1320"/>
      <c r="I229" s="1321">
        <v>0</v>
      </c>
      <c r="J229" s="1321">
        <v>0</v>
      </c>
      <c r="K229" s="1322">
        <f t="shared" si="316"/>
        <v>0</v>
      </c>
      <c r="L229" s="1323" t="e">
        <f t="shared" si="340"/>
        <v>#REF!</v>
      </c>
      <c r="M229" s="1323">
        <v>0</v>
      </c>
      <c r="N229" s="1322">
        <v>0</v>
      </c>
      <c r="O229" s="1322">
        <v>0</v>
      </c>
      <c r="P229" s="1321">
        <v>0</v>
      </c>
      <c r="Q229" s="1321">
        <v>0</v>
      </c>
      <c r="R229" s="1322">
        <f t="shared" si="317"/>
        <v>0</v>
      </c>
      <c r="S229" s="1324">
        <f t="shared" si="341"/>
        <v>10</v>
      </c>
      <c r="T229" s="1325">
        <v>0</v>
      </c>
      <c r="U229" s="1322">
        <v>0</v>
      </c>
      <c r="V229" s="1322"/>
      <c r="W229" s="1322">
        <v>0</v>
      </c>
      <c r="X229" s="1318">
        <v>0</v>
      </c>
      <c r="Y229" s="1322" t="str">
        <f t="shared" si="318"/>
        <v xml:space="preserve"> </v>
      </c>
      <c r="Z229" s="1326">
        <f t="shared" si="342"/>
        <v>149</v>
      </c>
      <c r="AA229" s="1327">
        <v>0</v>
      </c>
      <c r="AB229" s="1323">
        <v>0</v>
      </c>
      <c r="AC229" s="1328">
        <v>0</v>
      </c>
      <c r="AD229" s="1328">
        <v>0</v>
      </c>
      <c r="AE229" s="1322" t="str">
        <f t="shared" si="319"/>
        <v xml:space="preserve"> </v>
      </c>
      <c r="AF229" s="1326">
        <f t="shared" si="343"/>
        <v>83</v>
      </c>
      <c r="AG229" s="1322">
        <v>80</v>
      </c>
      <c r="AH229" s="1323">
        <v>0</v>
      </c>
      <c r="AI229" s="1323">
        <v>0</v>
      </c>
      <c r="AJ229" s="1323">
        <v>0</v>
      </c>
      <c r="AK229" s="1329" t="str">
        <f t="shared" si="320"/>
        <v xml:space="preserve"> </v>
      </c>
      <c r="AL229" s="1323">
        <f t="shared" si="344"/>
        <v>28</v>
      </c>
      <c r="AM229" s="1323"/>
      <c r="AN229" s="1323"/>
      <c r="AO229" s="1323">
        <v>0</v>
      </c>
      <c r="AP229" s="1323"/>
      <c r="AQ229" s="1330">
        <v>6.5</v>
      </c>
      <c r="AR229" s="1331">
        <v>345</v>
      </c>
      <c r="AS229" s="1332">
        <v>6.083333333333333</v>
      </c>
      <c r="AT229" s="1331">
        <v>313</v>
      </c>
      <c r="AU229" s="1333">
        <f t="shared" si="321"/>
        <v>658</v>
      </c>
      <c r="AV229" s="1334">
        <f t="shared" si="345"/>
        <v>102</v>
      </c>
      <c r="AW229" s="1335"/>
      <c r="AX229" s="1335"/>
      <c r="AY229" s="1336">
        <v>0</v>
      </c>
      <c r="AZ229" s="1336">
        <v>0</v>
      </c>
      <c r="BA229" s="1337">
        <v>0</v>
      </c>
      <c r="BB229" s="1337">
        <v>0</v>
      </c>
      <c r="BC229" s="1338"/>
      <c r="BD229" s="1339">
        <v>68128</v>
      </c>
      <c r="BE229" s="1340">
        <f t="shared" si="346"/>
        <v>3.3999999999941792</v>
      </c>
      <c r="BF229" s="1340"/>
      <c r="BG229" s="1341">
        <v>0.96</v>
      </c>
      <c r="BH229" s="1342">
        <f t="shared" si="322"/>
        <v>0.13599999999976742</v>
      </c>
      <c r="BI229" s="1342">
        <f t="shared" si="323"/>
        <v>3.2639999999944118</v>
      </c>
      <c r="BJ229" s="1343"/>
      <c r="BK229" s="1332">
        <v>60</v>
      </c>
      <c r="BL229" s="1332">
        <v>5</v>
      </c>
      <c r="BM229" s="1344"/>
      <c r="BN229" s="1345">
        <v>0</v>
      </c>
      <c r="BO229" s="1346">
        <f t="shared" si="347"/>
        <v>0.8</v>
      </c>
      <c r="BP229" s="1347">
        <f t="shared" si="324"/>
        <v>0</v>
      </c>
      <c r="BQ229" s="1347">
        <f t="shared" si="325"/>
        <v>0</v>
      </c>
      <c r="BR229" s="1348"/>
      <c r="BS229" s="1344">
        <v>0</v>
      </c>
      <c r="BT229" s="1344">
        <v>0</v>
      </c>
      <c r="BU229" s="1349"/>
      <c r="BV229" s="1350"/>
      <c r="BW229" s="1332">
        <v>15.4</v>
      </c>
      <c r="BX229" s="1332"/>
      <c r="BY229" s="1332"/>
      <c r="BZ229" s="1332"/>
      <c r="CA229" s="1332">
        <f t="shared" si="326"/>
        <v>0</v>
      </c>
      <c r="CB229" s="1332">
        <f t="shared" si="327"/>
        <v>15.4</v>
      </c>
      <c r="CC229" s="1351">
        <f t="shared" si="348"/>
        <v>0.43</v>
      </c>
      <c r="CD229" s="1352">
        <f t="shared" si="328"/>
        <v>8.7780000000000005</v>
      </c>
      <c r="CE229" s="1346">
        <f t="shared" si="349"/>
        <v>0.05</v>
      </c>
      <c r="CF229" s="1353">
        <f t="shared" si="329"/>
        <v>8.7780000000000005</v>
      </c>
      <c r="CG229" s="1767"/>
      <c r="CH229" s="1353"/>
      <c r="CI229" s="1353"/>
      <c r="CJ229" s="1353">
        <f t="shared" si="358"/>
        <v>6.6219999999999999</v>
      </c>
      <c r="CK229" s="1349">
        <v>54</v>
      </c>
      <c r="CL229" s="1354">
        <v>16</v>
      </c>
      <c r="CM229" s="1355">
        <v>126</v>
      </c>
      <c r="CN229" s="1356">
        <v>1</v>
      </c>
      <c r="CO229" s="1356"/>
      <c r="CP229" s="1356">
        <v>9022</v>
      </c>
      <c r="CQ229" s="1356">
        <f t="shared" si="313"/>
        <v>24.100000000000364</v>
      </c>
      <c r="CR229" s="1356">
        <v>6.5</v>
      </c>
      <c r="CS229" s="1357">
        <f t="shared" si="314"/>
        <v>5.2282157676347758</v>
      </c>
      <c r="CT229" s="1358">
        <f>CS229/CQ4</f>
        <v>0.79415935710907981</v>
      </c>
      <c r="CU229" s="1359">
        <v>126</v>
      </c>
      <c r="CV229" s="1341">
        <f t="shared" si="350"/>
        <v>1</v>
      </c>
      <c r="CW229" s="1347">
        <f t="shared" si="330"/>
        <v>0</v>
      </c>
      <c r="CX229" s="1360">
        <f t="shared" si="331"/>
        <v>126</v>
      </c>
      <c r="CY229" s="1361"/>
      <c r="CZ229" s="1362">
        <v>70</v>
      </c>
      <c r="DA229" s="1362">
        <v>9</v>
      </c>
      <c r="DB229" s="1362">
        <v>30</v>
      </c>
      <c r="DC229" s="1363">
        <v>0</v>
      </c>
      <c r="DD229" s="1837"/>
      <c r="DE229" s="1837"/>
      <c r="DF229" s="1837"/>
      <c r="DG229" s="1364">
        <f t="shared" si="351"/>
        <v>0.43</v>
      </c>
      <c r="DH229" s="1340">
        <f t="shared" si="307"/>
        <v>0</v>
      </c>
      <c r="DI229" s="1341">
        <f t="shared" si="352"/>
        <v>0.56999999999999995</v>
      </c>
      <c r="DJ229" s="1342"/>
      <c r="DK229" s="1342">
        <f t="shared" si="308"/>
        <v>0</v>
      </c>
      <c r="DL229" s="1342">
        <f t="shared" si="332"/>
        <v>0</v>
      </c>
      <c r="DM229" s="1365"/>
      <c r="DN229" s="1362">
        <v>60</v>
      </c>
      <c r="DO229" s="1362">
        <v>5</v>
      </c>
      <c r="DP229" s="1457" t="s">
        <v>191</v>
      </c>
      <c r="DQ229" s="1366"/>
      <c r="DR229" s="1366"/>
      <c r="DS229" s="1367">
        <f t="shared" si="333"/>
        <v>0</v>
      </c>
      <c r="DT229" s="1367">
        <f t="shared" si="353"/>
        <v>0</v>
      </c>
      <c r="DU229" s="1368">
        <f t="shared" si="354"/>
        <v>0</v>
      </c>
      <c r="DV229" s="1423" t="s">
        <v>189</v>
      </c>
      <c r="DW229" s="1388" t="s">
        <v>188</v>
      </c>
      <c r="DX229" s="1370">
        <v>3</v>
      </c>
      <c r="DY229" s="1371"/>
      <c r="DZ229" s="1372">
        <v>6</v>
      </c>
      <c r="EA229" s="1373">
        <v>4</v>
      </c>
      <c r="EB229" s="1374">
        <f t="shared" si="334"/>
        <v>209.30188871999999</v>
      </c>
      <c r="EC229" s="1374">
        <f t="shared" si="355"/>
        <v>2.0654791649999993</v>
      </c>
      <c r="ED229" s="1375">
        <f t="shared" si="356"/>
        <v>0</v>
      </c>
      <c r="EE229" s="1387">
        <f t="shared" si="335"/>
        <v>2.0654791649999993</v>
      </c>
      <c r="EF229" s="1377">
        <f t="shared" si="309"/>
        <v>8.913999999999767</v>
      </c>
      <c r="EG229" s="1378">
        <f t="shared" si="336"/>
        <v>0.23171182017052427</v>
      </c>
      <c r="EH229" s="1379">
        <f>SUM(EE$209:EE229)/SUM(EF$209:EF229)</f>
        <v>0.87739708411387451</v>
      </c>
      <c r="EI229" s="1380">
        <f>AVERAGE(EE227:EE229)</f>
        <v>10.097898139999993</v>
      </c>
      <c r="EJ229" s="1381">
        <f t="shared" si="310"/>
        <v>102</v>
      </c>
      <c r="EK229" s="1382">
        <f t="shared" si="311"/>
        <v>0</v>
      </c>
      <c r="EL229" s="1383">
        <f t="shared" si="312"/>
        <v>135.8859999999944</v>
      </c>
      <c r="EM229" s="1384">
        <f t="shared" si="337"/>
        <v>0.75062920389152821</v>
      </c>
      <c r="EN229" s="1379">
        <f>SUM(EK$7:EK229)/SUM(EL$7:EL229)</f>
        <v>1.0456181857528555</v>
      </c>
      <c r="EO229" s="1385"/>
      <c r="EP229" s="1386"/>
    </row>
    <row r="230" spans="1:146" ht="16.5" thickTop="1" thickBot="1" x14ac:dyDescent="0.3">
      <c r="A230" s="668">
        <v>45738</v>
      </c>
      <c r="C230" s="672"/>
      <c r="D230" s="744">
        <f t="shared" si="338"/>
        <v>39550</v>
      </c>
      <c r="E230" s="743">
        <f t="shared" si="339"/>
        <v>0</v>
      </c>
      <c r="F230" s="743"/>
      <c r="G230" s="742">
        <f t="shared" si="315"/>
        <v>0</v>
      </c>
      <c r="H230" s="741"/>
      <c r="I230" s="740">
        <v>0</v>
      </c>
      <c r="J230" s="740">
        <v>0</v>
      </c>
      <c r="K230" s="739">
        <f t="shared" si="316"/>
        <v>0</v>
      </c>
      <c r="L230" s="738" t="e">
        <f t="shared" si="340"/>
        <v>#REF!</v>
      </c>
      <c r="M230" s="738">
        <v>0</v>
      </c>
      <c r="N230" s="739">
        <v>0</v>
      </c>
      <c r="O230" s="739">
        <v>0</v>
      </c>
      <c r="P230" s="737">
        <v>52</v>
      </c>
      <c r="Q230" s="737">
        <v>46</v>
      </c>
      <c r="R230" s="736">
        <f t="shared" si="317"/>
        <v>6</v>
      </c>
      <c r="S230" s="1154">
        <f t="shared" si="341"/>
        <v>11</v>
      </c>
      <c r="T230" s="735">
        <v>0</v>
      </c>
      <c r="U230" s="736">
        <v>0</v>
      </c>
      <c r="V230" s="734"/>
      <c r="W230" s="739">
        <v>42</v>
      </c>
      <c r="X230" s="743">
        <v>38.5</v>
      </c>
      <c r="Y230" s="739">
        <f t="shared" si="318"/>
        <v>3.5</v>
      </c>
      <c r="Z230" s="733">
        <f t="shared" si="342"/>
        <v>150</v>
      </c>
      <c r="AA230" s="732">
        <v>0</v>
      </c>
      <c r="AB230" s="731">
        <v>0</v>
      </c>
      <c r="AC230" s="730">
        <v>42</v>
      </c>
      <c r="AD230" s="730">
        <v>40</v>
      </c>
      <c r="AE230" s="739">
        <f t="shared" si="319"/>
        <v>2</v>
      </c>
      <c r="AF230" s="733">
        <f t="shared" si="343"/>
        <v>84</v>
      </c>
      <c r="AG230" s="739">
        <v>81</v>
      </c>
      <c r="AH230" s="731">
        <v>0</v>
      </c>
      <c r="AI230" s="731">
        <v>0</v>
      </c>
      <c r="AJ230" s="731">
        <v>0</v>
      </c>
      <c r="AK230" s="729" t="str">
        <f t="shared" si="320"/>
        <v xml:space="preserve"> </v>
      </c>
      <c r="AL230" s="731">
        <f t="shared" si="344"/>
        <v>28</v>
      </c>
      <c r="AM230" s="731"/>
      <c r="AN230" s="731"/>
      <c r="AO230" s="731">
        <v>0</v>
      </c>
      <c r="AP230" s="731"/>
      <c r="AQ230" s="728">
        <v>6.666666666666667</v>
      </c>
      <c r="AR230" s="727">
        <v>355</v>
      </c>
      <c r="AS230" s="726">
        <v>6.541666666666667</v>
      </c>
      <c r="AT230" s="725">
        <v>339</v>
      </c>
      <c r="AU230" s="724">
        <f t="shared" si="321"/>
        <v>694</v>
      </c>
      <c r="AV230" s="723">
        <f t="shared" si="345"/>
        <v>36</v>
      </c>
      <c r="AW230" s="722"/>
      <c r="AX230" s="722"/>
      <c r="AY230" s="721">
        <v>1610</v>
      </c>
      <c r="AZ230" s="720">
        <v>0</v>
      </c>
      <c r="BA230" s="662">
        <v>230</v>
      </c>
      <c r="BB230" s="662">
        <v>157.30000000000001</v>
      </c>
      <c r="BC230" s="719"/>
      <c r="BD230" s="718">
        <v>68128</v>
      </c>
      <c r="BE230" s="717">
        <f t="shared" si="346"/>
        <v>0</v>
      </c>
      <c r="BF230" s="717"/>
      <c r="BG230" s="716">
        <v>0.96</v>
      </c>
      <c r="BH230" s="715">
        <f t="shared" si="322"/>
        <v>0</v>
      </c>
      <c r="BI230" s="715">
        <f t="shared" si="323"/>
        <v>0</v>
      </c>
      <c r="BJ230" s="714"/>
      <c r="BK230" s="713">
        <v>0</v>
      </c>
      <c r="BL230" s="713">
        <v>0</v>
      </c>
      <c r="BM230" s="712"/>
      <c r="BN230" s="711">
        <v>0</v>
      </c>
      <c r="BO230" s="710">
        <f t="shared" si="347"/>
        <v>0.8</v>
      </c>
      <c r="BP230" s="709">
        <f t="shared" si="324"/>
        <v>0</v>
      </c>
      <c r="BQ230" s="709">
        <f t="shared" si="325"/>
        <v>0</v>
      </c>
      <c r="BR230" s="708"/>
      <c r="BS230" s="712">
        <v>0</v>
      </c>
      <c r="BT230" s="712">
        <v>35</v>
      </c>
      <c r="BU230" s="666"/>
      <c r="BV230" s="707"/>
      <c r="BW230" s="726">
        <v>10.6</v>
      </c>
      <c r="BX230" s="726"/>
      <c r="BY230" s="726"/>
      <c r="BZ230" s="726"/>
      <c r="CA230" s="665">
        <f t="shared" si="326"/>
        <v>0</v>
      </c>
      <c r="CB230" s="665">
        <f t="shared" si="327"/>
        <v>10.6</v>
      </c>
      <c r="CC230" s="706">
        <f t="shared" si="348"/>
        <v>0.43</v>
      </c>
      <c r="CD230" s="705">
        <f t="shared" si="328"/>
        <v>6.0420000000000007</v>
      </c>
      <c r="CE230" s="710">
        <f t="shared" si="349"/>
        <v>0.05</v>
      </c>
      <c r="CF230" s="704">
        <f t="shared" si="329"/>
        <v>6.0420000000000007</v>
      </c>
      <c r="CG230" s="1749"/>
      <c r="CH230" s="704"/>
      <c r="CI230" s="704"/>
      <c r="CJ230" s="704">
        <f t="shared" si="358"/>
        <v>4.5579999999999989</v>
      </c>
      <c r="CK230" s="666">
        <v>40</v>
      </c>
      <c r="CL230" s="664">
        <v>14</v>
      </c>
      <c r="CM230" s="1125">
        <v>145.5</v>
      </c>
      <c r="CN230" s="703" t="s">
        <v>190</v>
      </c>
      <c r="CO230" s="703"/>
      <c r="CP230" s="703">
        <v>9043.2999999999993</v>
      </c>
      <c r="CQ230" s="703">
        <f t="shared" si="313"/>
        <v>21.299999999999272</v>
      </c>
      <c r="CR230" s="1142">
        <f>CR229/CR228</f>
        <v>0.9285714285714286</v>
      </c>
      <c r="CS230" s="1142">
        <f>CS229/CS228</f>
        <v>0.82665270112391886</v>
      </c>
      <c r="CT230" s="1119"/>
      <c r="CU230" s="950">
        <f>CM230-DC230</f>
        <v>125.5</v>
      </c>
      <c r="CV230" s="702">
        <f t="shared" si="350"/>
        <v>1</v>
      </c>
      <c r="CW230" s="701">
        <f t="shared" si="330"/>
        <v>0</v>
      </c>
      <c r="CX230" s="700">
        <f t="shared" si="331"/>
        <v>125.5</v>
      </c>
      <c r="CY230" s="699"/>
      <c r="CZ230" s="698">
        <v>78</v>
      </c>
      <c r="DA230" s="698">
        <v>7</v>
      </c>
      <c r="DB230" s="698">
        <v>28</v>
      </c>
      <c r="DC230" s="697">
        <v>20</v>
      </c>
      <c r="DD230" s="1828"/>
      <c r="DE230" s="1828"/>
      <c r="DF230" s="1828"/>
      <c r="DG230" s="696">
        <f t="shared" si="351"/>
        <v>0.43</v>
      </c>
      <c r="DH230" s="695">
        <f t="shared" si="307"/>
        <v>20</v>
      </c>
      <c r="DI230" s="702">
        <f t="shared" si="352"/>
        <v>0.56999999999999995</v>
      </c>
      <c r="DJ230" s="694"/>
      <c r="DK230" s="694">
        <f t="shared" si="308"/>
        <v>4.902000000000001</v>
      </c>
      <c r="DL230" s="694">
        <f t="shared" si="332"/>
        <v>11.399999999999999</v>
      </c>
      <c r="DM230" s="693"/>
      <c r="DN230" s="692">
        <v>65</v>
      </c>
      <c r="DO230" s="692">
        <v>2</v>
      </c>
      <c r="DP230" s="1448">
        <v>170</v>
      </c>
      <c r="DQ230" s="691"/>
      <c r="DR230" s="691"/>
      <c r="DS230" s="690">
        <f t="shared" si="333"/>
        <v>0</v>
      </c>
      <c r="DT230" s="690">
        <f t="shared" si="353"/>
        <v>0</v>
      </c>
      <c r="DU230" s="689">
        <f t="shared" si="354"/>
        <v>0</v>
      </c>
      <c r="DV230" s="688"/>
      <c r="DW230" s="688"/>
      <c r="DX230" s="687">
        <v>0</v>
      </c>
      <c r="DY230" s="686"/>
      <c r="DZ230" s="685">
        <v>6</v>
      </c>
      <c r="EA230" s="684">
        <v>2.5</v>
      </c>
      <c r="EB230" s="683">
        <f t="shared" si="334"/>
        <v>205.17093039</v>
      </c>
      <c r="EC230" s="683">
        <f t="shared" si="355"/>
        <v>0</v>
      </c>
      <c r="ED230" s="683">
        <f t="shared" si="356"/>
        <v>-4.1309583299999986</v>
      </c>
      <c r="EE230" s="1312">
        <f t="shared" si="335"/>
        <v>0</v>
      </c>
      <c r="EF230" s="681">
        <f t="shared" si="309"/>
        <v>10.944000000000003</v>
      </c>
      <c r="EG230" s="680">
        <f t="shared" si="336"/>
        <v>0</v>
      </c>
      <c r="EH230" s="679">
        <f>SUM(EE$209:EE230)/SUM(EF$209:EF230)</f>
        <v>0.82217409414675235</v>
      </c>
      <c r="EI230" s="678"/>
      <c r="EJ230" s="166">
        <f t="shared" si="310"/>
        <v>193.3</v>
      </c>
      <c r="EK230" s="677">
        <f t="shared" si="311"/>
        <v>157.30000000000001</v>
      </c>
      <c r="EL230" s="676">
        <f t="shared" si="312"/>
        <v>141.458</v>
      </c>
      <c r="EM230" s="675">
        <f t="shared" si="337"/>
        <v>1.3664833378105163</v>
      </c>
      <c r="EN230" s="674">
        <f>SUM(EK$7:EK230)/SUM(EL$7:EL230)</f>
        <v>1.0459153967565054</v>
      </c>
      <c r="EO230" s="673"/>
    </row>
    <row r="231" spans="1:146" ht="16.5" thickTop="1" thickBot="1" x14ac:dyDescent="0.3">
      <c r="A231" s="668">
        <v>45739</v>
      </c>
      <c r="C231" s="672"/>
      <c r="D231" s="744">
        <f t="shared" si="338"/>
        <v>39550</v>
      </c>
      <c r="E231" s="743">
        <f t="shared" si="339"/>
        <v>0</v>
      </c>
      <c r="F231" s="743"/>
      <c r="G231" s="742">
        <f t="shared" si="315"/>
        <v>0</v>
      </c>
      <c r="H231" s="741"/>
      <c r="I231" s="740">
        <v>0</v>
      </c>
      <c r="J231" s="740">
        <v>0</v>
      </c>
      <c r="K231" s="739">
        <f t="shared" si="316"/>
        <v>0</v>
      </c>
      <c r="L231" s="738" t="e">
        <f t="shared" si="340"/>
        <v>#REF!</v>
      </c>
      <c r="M231" s="738">
        <v>0</v>
      </c>
      <c r="N231" s="739">
        <v>0</v>
      </c>
      <c r="O231" s="739">
        <v>0</v>
      </c>
      <c r="P231" s="737">
        <v>49</v>
      </c>
      <c r="Q231" s="737">
        <v>43</v>
      </c>
      <c r="R231" s="736">
        <f t="shared" si="317"/>
        <v>6</v>
      </c>
      <c r="S231" s="1154">
        <f t="shared" si="341"/>
        <v>12</v>
      </c>
      <c r="T231" s="735">
        <v>0</v>
      </c>
      <c r="U231" s="736">
        <v>0</v>
      </c>
      <c r="V231" s="734"/>
      <c r="W231" s="739">
        <v>40</v>
      </c>
      <c r="X231" s="743">
        <v>36</v>
      </c>
      <c r="Y231" s="739">
        <f t="shared" si="318"/>
        <v>4</v>
      </c>
      <c r="Z231" s="733">
        <f t="shared" si="342"/>
        <v>151</v>
      </c>
      <c r="AA231" s="732">
        <v>0</v>
      </c>
      <c r="AB231" s="731">
        <v>0</v>
      </c>
      <c r="AC231" s="730">
        <v>41</v>
      </c>
      <c r="AD231" s="730">
        <v>36</v>
      </c>
      <c r="AE231" s="739">
        <f t="shared" si="319"/>
        <v>5</v>
      </c>
      <c r="AF231" s="733">
        <f t="shared" si="343"/>
        <v>85</v>
      </c>
      <c r="AG231" s="739">
        <v>82</v>
      </c>
      <c r="AH231" s="731">
        <v>0</v>
      </c>
      <c r="AI231" s="731">
        <v>0</v>
      </c>
      <c r="AJ231" s="731">
        <v>0</v>
      </c>
      <c r="AK231" s="729" t="str">
        <f t="shared" si="320"/>
        <v xml:space="preserve"> </v>
      </c>
      <c r="AL231" s="731">
        <f t="shared" si="344"/>
        <v>28</v>
      </c>
      <c r="AM231" s="731"/>
      <c r="AN231" s="731"/>
      <c r="AO231" s="731">
        <v>0</v>
      </c>
      <c r="AP231" s="731"/>
      <c r="AQ231" s="728">
        <v>5.583333333333333</v>
      </c>
      <c r="AR231" s="727">
        <v>292</v>
      </c>
      <c r="AS231" s="726">
        <v>5.416666666666667</v>
      </c>
      <c r="AT231" s="725">
        <v>275</v>
      </c>
      <c r="AU231" s="724">
        <f t="shared" si="321"/>
        <v>567</v>
      </c>
      <c r="AV231" s="723">
        <f t="shared" si="345"/>
        <v>-127</v>
      </c>
      <c r="AW231" s="722"/>
      <c r="AX231" s="722"/>
      <c r="AY231" s="721">
        <v>1650</v>
      </c>
      <c r="AZ231" s="720">
        <v>0</v>
      </c>
      <c r="BA231" s="662">
        <v>240</v>
      </c>
      <c r="BB231" s="662">
        <v>289.14</v>
      </c>
      <c r="BC231" s="719"/>
      <c r="BD231" s="718">
        <v>68128</v>
      </c>
      <c r="BE231" s="717">
        <f t="shared" si="346"/>
        <v>0</v>
      </c>
      <c r="BF231" s="717"/>
      <c r="BG231" s="716">
        <v>0.96</v>
      </c>
      <c r="BH231" s="715">
        <f t="shared" si="322"/>
        <v>0</v>
      </c>
      <c r="BI231" s="715">
        <f t="shared" si="323"/>
        <v>0</v>
      </c>
      <c r="BJ231" s="714"/>
      <c r="BK231" s="713">
        <v>0</v>
      </c>
      <c r="BL231" s="713">
        <v>0</v>
      </c>
      <c r="BM231" s="712"/>
      <c r="BN231" s="711">
        <v>0</v>
      </c>
      <c r="BO231" s="710">
        <f t="shared" si="347"/>
        <v>0.8</v>
      </c>
      <c r="BP231" s="709">
        <f t="shared" si="324"/>
        <v>0</v>
      </c>
      <c r="BQ231" s="709">
        <f t="shared" si="325"/>
        <v>0</v>
      </c>
      <c r="BR231" s="708"/>
      <c r="BS231" s="712">
        <v>0</v>
      </c>
      <c r="BT231" s="712">
        <v>0</v>
      </c>
      <c r="BU231" s="666"/>
      <c r="BV231" s="707"/>
      <c r="BW231" s="726">
        <v>3.9</v>
      </c>
      <c r="BX231" s="726"/>
      <c r="BY231" s="726"/>
      <c r="BZ231" s="726"/>
      <c r="CA231" s="665">
        <f t="shared" si="326"/>
        <v>0</v>
      </c>
      <c r="CB231" s="665">
        <f t="shared" si="327"/>
        <v>3.9</v>
      </c>
      <c r="CC231" s="706">
        <f t="shared" si="348"/>
        <v>0.43</v>
      </c>
      <c r="CD231" s="705">
        <f t="shared" si="328"/>
        <v>2.2230000000000003</v>
      </c>
      <c r="CE231" s="710">
        <f t="shared" si="349"/>
        <v>0.05</v>
      </c>
      <c r="CF231" s="704">
        <f t="shared" si="329"/>
        <v>2.2230000000000003</v>
      </c>
      <c r="CG231" s="1749"/>
      <c r="CH231" s="704"/>
      <c r="CI231" s="704"/>
      <c r="CJ231" s="704">
        <f t="shared" si="358"/>
        <v>1.6769999999999996</v>
      </c>
      <c r="CK231" s="666">
        <v>39</v>
      </c>
      <c r="CL231" s="664">
        <v>2</v>
      </c>
      <c r="CM231" s="1125">
        <v>162.69999999999999</v>
      </c>
      <c r="CN231" s="703" t="s">
        <v>190</v>
      </c>
      <c r="CO231" s="703"/>
      <c r="CP231" s="703">
        <v>9068.4</v>
      </c>
      <c r="CQ231" s="703">
        <f t="shared" si="313"/>
        <v>25.100000000000364</v>
      </c>
      <c r="CR231" s="703"/>
      <c r="CS231" s="1119">
        <f t="shared" si="314"/>
        <v>5.7649402390437405</v>
      </c>
      <c r="CT231" s="1119"/>
      <c r="CU231" s="950">
        <f t="shared" si="306"/>
        <v>144.69999999999999</v>
      </c>
      <c r="CV231" s="702">
        <f t="shared" si="350"/>
        <v>1</v>
      </c>
      <c r="CW231" s="701">
        <f t="shared" si="330"/>
        <v>0</v>
      </c>
      <c r="CX231" s="700">
        <f t="shared" si="331"/>
        <v>144.69999999999999</v>
      </c>
      <c r="CY231" s="699"/>
      <c r="CZ231" s="698">
        <v>66</v>
      </c>
      <c r="DA231" s="698">
        <v>10</v>
      </c>
      <c r="DB231" s="698">
        <v>0</v>
      </c>
      <c r="DC231" s="697">
        <v>18</v>
      </c>
      <c r="DD231" s="1828"/>
      <c r="DE231" s="1828"/>
      <c r="DF231" s="1828"/>
      <c r="DG231" s="696">
        <f t="shared" si="351"/>
        <v>0.43</v>
      </c>
      <c r="DH231" s="695">
        <f t="shared" si="307"/>
        <v>18</v>
      </c>
      <c r="DI231" s="702">
        <f t="shared" si="352"/>
        <v>0.56999999999999995</v>
      </c>
      <c r="DJ231" s="694"/>
      <c r="DK231" s="694">
        <f t="shared" si="308"/>
        <v>4.4118000000000004</v>
      </c>
      <c r="DL231" s="694">
        <f t="shared" si="332"/>
        <v>10.26</v>
      </c>
      <c r="DM231" s="693"/>
      <c r="DN231" s="692">
        <v>0</v>
      </c>
      <c r="DO231" s="692">
        <v>7</v>
      </c>
      <c r="DP231" s="1448">
        <v>170</v>
      </c>
      <c r="DQ231" s="691"/>
      <c r="DR231" s="691"/>
      <c r="DS231" s="690">
        <f t="shared" si="333"/>
        <v>0</v>
      </c>
      <c r="DT231" s="690">
        <f t="shared" si="353"/>
        <v>0</v>
      </c>
      <c r="DU231" s="689">
        <f t="shared" si="354"/>
        <v>0</v>
      </c>
      <c r="DV231" s="688"/>
      <c r="DW231" s="688"/>
      <c r="DX231" s="687">
        <v>4</v>
      </c>
      <c r="DY231" s="686"/>
      <c r="DZ231" s="685">
        <v>6</v>
      </c>
      <c r="EA231" s="684">
        <v>3</v>
      </c>
      <c r="EB231" s="683">
        <f t="shared" si="334"/>
        <v>206.54791650000001</v>
      </c>
      <c r="EC231" s="683">
        <f t="shared" si="355"/>
        <v>1.3769861100000185</v>
      </c>
      <c r="ED231" s="683">
        <f t="shared" si="356"/>
        <v>0</v>
      </c>
      <c r="EE231" s="682">
        <f t="shared" si="335"/>
        <v>1.3769861100000185</v>
      </c>
      <c r="EF231" s="681">
        <f t="shared" si="309"/>
        <v>6.6348000000000003</v>
      </c>
      <c r="EG231" s="680">
        <f t="shared" si="336"/>
        <v>0.20753995749683765</v>
      </c>
      <c r="EH231" s="679">
        <f>SUM(EE$209:EE231)/SUM(EF$209:EF231)</f>
        <v>0.79958342597984</v>
      </c>
      <c r="EI231" s="678"/>
      <c r="EJ231" s="166">
        <f t="shared" si="310"/>
        <v>162.13999999999999</v>
      </c>
      <c r="EK231" s="677">
        <f t="shared" si="311"/>
        <v>289.14</v>
      </c>
      <c r="EL231" s="676">
        <f t="shared" si="312"/>
        <v>156.63699999999997</v>
      </c>
      <c r="EM231" s="675">
        <f t="shared" si="337"/>
        <v>1.03513218460517</v>
      </c>
      <c r="EN231" s="674">
        <f>SUM(EK$7:EK231)/SUM(EL$7:EL231)</f>
        <v>1.0498625967327275</v>
      </c>
      <c r="EO231" s="673"/>
    </row>
    <row r="232" spans="1:146" ht="16.5" thickTop="1" thickBot="1" x14ac:dyDescent="0.3">
      <c r="A232" s="668">
        <v>45740</v>
      </c>
      <c r="C232" s="672"/>
      <c r="D232" s="744">
        <f t="shared" si="338"/>
        <v>39550</v>
      </c>
      <c r="E232" s="743">
        <f t="shared" si="339"/>
        <v>0</v>
      </c>
      <c r="F232" s="743"/>
      <c r="G232" s="742">
        <f t="shared" si="315"/>
        <v>0</v>
      </c>
      <c r="H232" s="741"/>
      <c r="I232" s="740">
        <v>0</v>
      </c>
      <c r="J232" s="740">
        <v>0</v>
      </c>
      <c r="K232" s="739">
        <f t="shared" si="316"/>
        <v>0</v>
      </c>
      <c r="L232" s="738" t="e">
        <f t="shared" si="340"/>
        <v>#REF!</v>
      </c>
      <c r="M232" s="738">
        <v>0</v>
      </c>
      <c r="N232" s="739">
        <v>0</v>
      </c>
      <c r="O232" s="739">
        <v>0</v>
      </c>
      <c r="P232" s="737">
        <v>48</v>
      </c>
      <c r="Q232" s="737">
        <v>42</v>
      </c>
      <c r="R232" s="736">
        <f t="shared" si="317"/>
        <v>6</v>
      </c>
      <c r="S232" s="1154">
        <f t="shared" si="341"/>
        <v>13</v>
      </c>
      <c r="T232" s="735">
        <v>0</v>
      </c>
      <c r="U232" s="736">
        <v>0</v>
      </c>
      <c r="V232" s="734"/>
      <c r="W232" s="739">
        <v>38</v>
      </c>
      <c r="X232" s="743">
        <v>32</v>
      </c>
      <c r="Y232" s="739">
        <f t="shared" si="318"/>
        <v>6</v>
      </c>
      <c r="Z232" s="733">
        <f t="shared" si="342"/>
        <v>152</v>
      </c>
      <c r="AA232" s="732">
        <v>0</v>
      </c>
      <c r="AB232" s="731">
        <v>0</v>
      </c>
      <c r="AC232" s="730">
        <v>32</v>
      </c>
      <c r="AD232" s="730">
        <v>34</v>
      </c>
      <c r="AE232" s="739">
        <f t="shared" si="319"/>
        <v>-2</v>
      </c>
      <c r="AF232" s="733">
        <f t="shared" si="343"/>
        <v>86</v>
      </c>
      <c r="AG232" s="739">
        <v>83</v>
      </c>
      <c r="AH232" s="731">
        <v>0</v>
      </c>
      <c r="AI232" s="731">
        <v>0</v>
      </c>
      <c r="AJ232" s="731">
        <v>0</v>
      </c>
      <c r="AK232" s="729" t="str">
        <f t="shared" si="320"/>
        <v xml:space="preserve"> </v>
      </c>
      <c r="AL232" s="731">
        <f t="shared" si="344"/>
        <v>28</v>
      </c>
      <c r="AM232" s="731"/>
      <c r="AN232" s="731"/>
      <c r="AO232" s="731">
        <v>0</v>
      </c>
      <c r="AP232" s="731"/>
      <c r="AQ232" s="728">
        <v>4.166666666666667</v>
      </c>
      <c r="AR232" s="727">
        <v>211</v>
      </c>
      <c r="AS232" s="726">
        <v>4</v>
      </c>
      <c r="AT232" s="725">
        <v>196</v>
      </c>
      <c r="AU232" s="724">
        <f t="shared" si="321"/>
        <v>407</v>
      </c>
      <c r="AV232" s="723">
        <f t="shared" si="345"/>
        <v>-160</v>
      </c>
      <c r="AW232" s="722"/>
      <c r="AX232" s="722"/>
      <c r="AY232" s="721">
        <v>1650</v>
      </c>
      <c r="AZ232" s="720">
        <v>0</v>
      </c>
      <c r="BA232" s="662">
        <v>284</v>
      </c>
      <c r="BB232" s="662">
        <v>185</v>
      </c>
      <c r="BC232" s="719"/>
      <c r="BD232" s="718">
        <v>68128</v>
      </c>
      <c r="BE232" s="717">
        <f t="shared" si="346"/>
        <v>0</v>
      </c>
      <c r="BF232" s="717"/>
      <c r="BG232" s="716">
        <v>0.96</v>
      </c>
      <c r="BH232" s="715">
        <f t="shared" si="322"/>
        <v>0</v>
      </c>
      <c r="BI232" s="715">
        <f t="shared" si="323"/>
        <v>0</v>
      </c>
      <c r="BJ232" s="714"/>
      <c r="BK232" s="713">
        <v>20</v>
      </c>
      <c r="BL232" s="713">
        <v>6</v>
      </c>
      <c r="BM232" s="712"/>
      <c r="BN232" s="711">
        <v>0</v>
      </c>
      <c r="BO232" s="710">
        <f t="shared" si="347"/>
        <v>0.8</v>
      </c>
      <c r="BP232" s="709">
        <f t="shared" si="324"/>
        <v>0</v>
      </c>
      <c r="BQ232" s="709">
        <f t="shared" si="325"/>
        <v>0</v>
      </c>
      <c r="BR232" s="708"/>
      <c r="BS232" s="712">
        <v>0</v>
      </c>
      <c r="BT232" s="712">
        <v>0</v>
      </c>
      <c r="BU232" s="666"/>
      <c r="BV232" s="707"/>
      <c r="BW232" s="726">
        <v>0</v>
      </c>
      <c r="BX232" s="726"/>
      <c r="BY232" s="726"/>
      <c r="BZ232" s="726"/>
      <c r="CA232" s="665">
        <f t="shared" si="326"/>
        <v>0</v>
      </c>
      <c r="CB232" s="665">
        <f t="shared" si="327"/>
        <v>0</v>
      </c>
      <c r="CC232" s="706">
        <f t="shared" si="348"/>
        <v>0.43</v>
      </c>
      <c r="CD232" s="705">
        <f t="shared" si="328"/>
        <v>0</v>
      </c>
      <c r="CE232" s="710">
        <f t="shared" si="349"/>
        <v>0.05</v>
      </c>
      <c r="CF232" s="704">
        <f t="shared" si="329"/>
        <v>0</v>
      </c>
      <c r="CG232" s="1749"/>
      <c r="CH232" s="704"/>
      <c r="CI232" s="704"/>
      <c r="CJ232" s="704">
        <f t="shared" si="358"/>
        <v>0</v>
      </c>
      <c r="CK232" s="666">
        <v>34</v>
      </c>
      <c r="CL232" s="664">
        <v>8</v>
      </c>
      <c r="CM232" s="1125">
        <v>13.8</v>
      </c>
      <c r="CN232" s="703">
        <v>2</v>
      </c>
      <c r="CO232" s="703"/>
      <c r="CP232" s="703">
        <f>CP231</f>
        <v>9068.4</v>
      </c>
      <c r="CQ232" s="703">
        <f t="shared" si="313"/>
        <v>0</v>
      </c>
      <c r="CR232" s="703"/>
      <c r="CS232" s="1119">
        <v>0</v>
      </c>
      <c r="CT232" s="1119"/>
      <c r="CU232" s="950">
        <f t="shared" si="306"/>
        <v>0</v>
      </c>
      <c r="CV232" s="702">
        <f t="shared" si="350"/>
        <v>1</v>
      </c>
      <c r="CW232" s="701">
        <f t="shared" si="330"/>
        <v>0</v>
      </c>
      <c r="CX232" s="700">
        <f t="shared" si="331"/>
        <v>0</v>
      </c>
      <c r="CY232" s="699"/>
      <c r="CZ232" s="698">
        <v>4</v>
      </c>
      <c r="DA232" s="698">
        <v>18</v>
      </c>
      <c r="DB232" s="698">
        <v>0</v>
      </c>
      <c r="DC232" s="697">
        <v>13.8</v>
      </c>
      <c r="DD232" s="1828"/>
      <c r="DE232" s="1828"/>
      <c r="DF232" s="1828"/>
      <c r="DG232" s="696">
        <f t="shared" si="351"/>
        <v>0.43</v>
      </c>
      <c r="DH232" s="695">
        <f t="shared" si="307"/>
        <v>13.8</v>
      </c>
      <c r="DI232" s="702">
        <f t="shared" si="352"/>
        <v>0.56999999999999995</v>
      </c>
      <c r="DJ232" s="694"/>
      <c r="DK232" s="694">
        <f t="shared" si="308"/>
        <v>3.3823800000000008</v>
      </c>
      <c r="DL232" s="694">
        <f t="shared" si="332"/>
        <v>7.8659999999999997</v>
      </c>
      <c r="DM232" s="693"/>
      <c r="DN232" s="692">
        <v>65</v>
      </c>
      <c r="DO232" s="692">
        <v>13</v>
      </c>
      <c r="DP232" s="1448">
        <v>180</v>
      </c>
      <c r="DQ232" s="691"/>
      <c r="DR232" s="691"/>
      <c r="DS232" s="690">
        <f t="shared" si="333"/>
        <v>0</v>
      </c>
      <c r="DT232" s="690">
        <f t="shared" si="353"/>
        <v>0</v>
      </c>
      <c r="DU232" s="689">
        <f t="shared" si="354"/>
        <v>0</v>
      </c>
      <c r="DV232" s="688"/>
      <c r="DW232" s="688"/>
      <c r="DX232" s="687">
        <v>3</v>
      </c>
      <c r="DY232" s="686"/>
      <c r="DZ232" s="685">
        <v>6</v>
      </c>
      <c r="EA232" s="684">
        <v>4</v>
      </c>
      <c r="EB232" s="683">
        <f t="shared" si="334"/>
        <v>209.30188871999999</v>
      </c>
      <c r="EC232" s="683">
        <f t="shared" si="355"/>
        <v>2.7539722199999801</v>
      </c>
      <c r="ED232" s="683">
        <f t="shared" si="356"/>
        <v>0</v>
      </c>
      <c r="EE232" s="682">
        <f t="shared" si="335"/>
        <v>2.7539722199999801</v>
      </c>
      <c r="EF232" s="681">
        <f t="shared" si="309"/>
        <v>3.3823800000000008</v>
      </c>
      <c r="EG232" s="680">
        <f t="shared" si="336"/>
        <v>0.81421136004824401</v>
      </c>
      <c r="EH232" s="679">
        <f>SUM(EE$209:EE232)/SUM(EF$209:EF232)</f>
        <v>0.79985247272853577</v>
      </c>
      <c r="EI232" s="678"/>
      <c r="EJ232" s="166">
        <f t="shared" si="310"/>
        <v>25</v>
      </c>
      <c r="EK232" s="677">
        <f t="shared" si="311"/>
        <v>185</v>
      </c>
      <c r="EL232" s="676">
        <f t="shared" si="312"/>
        <v>7.8659999999999997</v>
      </c>
      <c r="EM232" s="675">
        <f t="shared" si="337"/>
        <v>3.1782354436816682</v>
      </c>
      <c r="EN232" s="674">
        <f>SUM(EK$7:EK232)/SUM(EL$7:EL232)</f>
        <v>1.0554284498419111</v>
      </c>
      <c r="EO232" s="673"/>
    </row>
    <row r="233" spans="1:146" ht="16.5" thickTop="1" thickBot="1" x14ac:dyDescent="0.3">
      <c r="A233" s="668">
        <v>45741</v>
      </c>
      <c r="C233" s="672"/>
      <c r="D233" s="744">
        <f t="shared" si="338"/>
        <v>39550</v>
      </c>
      <c r="E233" s="743">
        <f t="shared" si="339"/>
        <v>0</v>
      </c>
      <c r="F233" s="743"/>
      <c r="G233" s="742">
        <f t="shared" si="315"/>
        <v>0</v>
      </c>
      <c r="H233" s="741"/>
      <c r="I233" s="740">
        <v>0</v>
      </c>
      <c r="J233" s="740">
        <v>0</v>
      </c>
      <c r="K233" s="739">
        <f t="shared" si="316"/>
        <v>0</v>
      </c>
      <c r="L233" s="738" t="e">
        <f t="shared" si="340"/>
        <v>#REF!</v>
      </c>
      <c r="M233" s="738">
        <v>0</v>
      </c>
      <c r="N233" s="739">
        <v>0</v>
      </c>
      <c r="O233" s="739">
        <v>0</v>
      </c>
      <c r="P233" s="737">
        <v>0</v>
      </c>
      <c r="Q233" s="737">
        <v>0</v>
      </c>
      <c r="R233" s="736">
        <f t="shared" si="317"/>
        <v>0</v>
      </c>
      <c r="S233" s="1154">
        <f t="shared" si="341"/>
        <v>13</v>
      </c>
      <c r="T233" s="735">
        <v>0</v>
      </c>
      <c r="U233" s="736">
        <v>0</v>
      </c>
      <c r="V233" s="734"/>
      <c r="W233" s="739">
        <v>0</v>
      </c>
      <c r="X233" s="743">
        <v>0</v>
      </c>
      <c r="Y233" s="739" t="str">
        <f t="shared" si="318"/>
        <v xml:space="preserve"> </v>
      </c>
      <c r="Z233" s="733">
        <f t="shared" si="342"/>
        <v>152</v>
      </c>
      <c r="AA233" s="732">
        <v>0</v>
      </c>
      <c r="AB233" s="731">
        <v>0</v>
      </c>
      <c r="AC233" s="730">
        <v>0</v>
      </c>
      <c r="AD233" s="730">
        <v>0</v>
      </c>
      <c r="AE233" s="739" t="str">
        <f t="shared" si="319"/>
        <v xml:space="preserve"> </v>
      </c>
      <c r="AF233" s="733">
        <f t="shared" si="343"/>
        <v>86</v>
      </c>
      <c r="AG233" s="739">
        <v>84</v>
      </c>
      <c r="AH233" s="731">
        <v>0</v>
      </c>
      <c r="AI233" s="731">
        <v>0</v>
      </c>
      <c r="AJ233" s="731">
        <v>0</v>
      </c>
      <c r="AK233" s="729" t="str">
        <f t="shared" si="320"/>
        <v xml:space="preserve"> </v>
      </c>
      <c r="AL233" s="731">
        <f t="shared" si="344"/>
        <v>28</v>
      </c>
      <c r="AM233" s="731"/>
      <c r="AN233" s="731"/>
      <c r="AO233" s="731">
        <v>0</v>
      </c>
      <c r="AP233" s="731"/>
      <c r="AQ233" s="728">
        <v>6.458333333333333</v>
      </c>
      <c r="AR233" s="727">
        <v>343</v>
      </c>
      <c r="AS233" s="726">
        <v>6.333333333333333</v>
      </c>
      <c r="AT233" s="725">
        <v>327</v>
      </c>
      <c r="AU233" s="724">
        <f t="shared" si="321"/>
        <v>670</v>
      </c>
      <c r="AV233" s="723">
        <f t="shared" si="345"/>
        <v>263</v>
      </c>
      <c r="AW233" s="722"/>
      <c r="AX233" s="722"/>
      <c r="AY233" s="721">
        <v>0</v>
      </c>
      <c r="AZ233" s="720">
        <v>0</v>
      </c>
      <c r="BA233" s="662">
        <v>0</v>
      </c>
      <c r="BB233" s="662">
        <v>0</v>
      </c>
      <c r="BC233" s="719"/>
      <c r="BD233" s="718">
        <v>68194</v>
      </c>
      <c r="BE233" s="717">
        <f t="shared" si="346"/>
        <v>66</v>
      </c>
      <c r="BF233" s="717"/>
      <c r="BG233" s="716">
        <v>0.96</v>
      </c>
      <c r="BH233" s="715">
        <f t="shared" si="322"/>
        <v>2.6400000000000006</v>
      </c>
      <c r="BI233" s="715">
        <f t="shared" si="323"/>
        <v>63.36</v>
      </c>
      <c r="BJ233" s="714"/>
      <c r="BK233" s="713">
        <v>30</v>
      </c>
      <c r="BL233" s="713">
        <v>10</v>
      </c>
      <c r="BM233" s="712"/>
      <c r="BN233" s="711">
        <v>0</v>
      </c>
      <c r="BO233" s="710">
        <f t="shared" si="347"/>
        <v>0.8</v>
      </c>
      <c r="BP233" s="709">
        <f t="shared" si="324"/>
        <v>0</v>
      </c>
      <c r="BQ233" s="709">
        <f t="shared" si="325"/>
        <v>0</v>
      </c>
      <c r="BR233" s="708"/>
      <c r="BS233" s="712">
        <v>0</v>
      </c>
      <c r="BT233" s="712">
        <v>0</v>
      </c>
      <c r="BU233" s="666"/>
      <c r="BV233" s="707"/>
      <c r="BW233" s="726">
        <v>11.1</v>
      </c>
      <c r="BX233" s="726"/>
      <c r="BY233" s="726"/>
      <c r="BZ233" s="726"/>
      <c r="CA233" s="665">
        <f t="shared" si="326"/>
        <v>0</v>
      </c>
      <c r="CB233" s="665">
        <f t="shared" si="327"/>
        <v>11.1</v>
      </c>
      <c r="CC233" s="706">
        <f t="shared" si="348"/>
        <v>0.43</v>
      </c>
      <c r="CD233" s="705">
        <f t="shared" si="328"/>
        <v>6.3270000000000008</v>
      </c>
      <c r="CE233" s="710">
        <f t="shared" si="349"/>
        <v>0.05</v>
      </c>
      <c r="CF233" s="704">
        <f t="shared" si="329"/>
        <v>6.3270000000000008</v>
      </c>
      <c r="CG233" s="1749"/>
      <c r="CH233" s="704"/>
      <c r="CI233" s="704"/>
      <c r="CJ233" s="704">
        <f t="shared" si="358"/>
        <v>4.7729999999999988</v>
      </c>
      <c r="CK233" s="666">
        <v>60</v>
      </c>
      <c r="CL233" s="664">
        <v>5</v>
      </c>
      <c r="CM233" s="1125">
        <v>183</v>
      </c>
      <c r="CN233" s="703">
        <v>1</v>
      </c>
      <c r="CO233" s="703"/>
      <c r="CP233" s="703">
        <v>9096</v>
      </c>
      <c r="CQ233" s="703">
        <f t="shared" si="313"/>
        <v>27.600000000000364</v>
      </c>
      <c r="CR233" s="703"/>
      <c r="CS233" s="1119">
        <f t="shared" si="314"/>
        <v>6.6304347826086083</v>
      </c>
      <c r="CT233" s="1142">
        <f>CS233/CQ4</f>
        <v>1.0071546505228264</v>
      </c>
      <c r="CU233" s="950">
        <f t="shared" si="306"/>
        <v>183</v>
      </c>
      <c r="CV233" s="702">
        <f t="shared" si="350"/>
        <v>1</v>
      </c>
      <c r="CW233" s="701">
        <f t="shared" si="330"/>
        <v>0</v>
      </c>
      <c r="CX233" s="700">
        <f t="shared" si="331"/>
        <v>183</v>
      </c>
      <c r="CY233" s="699"/>
      <c r="CZ233" s="698">
        <v>80</v>
      </c>
      <c r="DA233" s="698">
        <v>15</v>
      </c>
      <c r="DB233" s="698">
        <v>30</v>
      </c>
      <c r="DC233" s="697">
        <v>0</v>
      </c>
      <c r="DD233" s="1828"/>
      <c r="DE233" s="1828"/>
      <c r="DF233" s="1828"/>
      <c r="DG233" s="696">
        <f t="shared" si="351"/>
        <v>0.43</v>
      </c>
      <c r="DH233" s="695">
        <f t="shared" si="307"/>
        <v>0</v>
      </c>
      <c r="DI233" s="702">
        <f t="shared" si="352"/>
        <v>0.56999999999999995</v>
      </c>
      <c r="DJ233" s="694"/>
      <c r="DK233" s="694">
        <f t="shared" si="308"/>
        <v>0</v>
      </c>
      <c r="DL233" s="694">
        <f t="shared" si="332"/>
        <v>0</v>
      </c>
      <c r="DM233" s="693"/>
      <c r="DN233" s="692">
        <v>63</v>
      </c>
      <c r="DO233" s="692">
        <v>18</v>
      </c>
      <c r="DP233" s="1448">
        <v>0</v>
      </c>
      <c r="DQ233" s="691"/>
      <c r="DR233" s="691"/>
      <c r="DS233" s="690">
        <f t="shared" si="333"/>
        <v>0</v>
      </c>
      <c r="DT233" s="690">
        <f t="shared" si="353"/>
        <v>0</v>
      </c>
      <c r="DU233" s="689">
        <f t="shared" si="354"/>
        <v>0</v>
      </c>
      <c r="DV233" s="688"/>
      <c r="DW233" s="688"/>
      <c r="DX233" s="687">
        <v>3</v>
      </c>
      <c r="DY233" s="686"/>
      <c r="DZ233" s="685">
        <v>6</v>
      </c>
      <c r="EA233" s="684">
        <v>8</v>
      </c>
      <c r="EB233" s="683">
        <f t="shared" si="334"/>
        <v>220.3177776</v>
      </c>
      <c r="EC233" s="683">
        <f t="shared" si="355"/>
        <v>11.015888880000006</v>
      </c>
      <c r="ED233" s="683">
        <f t="shared" si="356"/>
        <v>0</v>
      </c>
      <c r="EE233" s="682">
        <f t="shared" si="335"/>
        <v>11.015888880000006</v>
      </c>
      <c r="EF233" s="681">
        <f t="shared" si="309"/>
        <v>8.9670000000000023</v>
      </c>
      <c r="EG233" s="680">
        <f t="shared" si="336"/>
        <v>1.2284921244563403</v>
      </c>
      <c r="EH233" s="679">
        <f>SUM(EE$209:EE233)/SUM(EF$209:EF233)</f>
        <v>0.81978147164598325</v>
      </c>
      <c r="EI233" s="678"/>
      <c r="EJ233" s="166">
        <f t="shared" si="310"/>
        <v>263</v>
      </c>
      <c r="EK233" s="677">
        <f t="shared" si="311"/>
        <v>0</v>
      </c>
      <c r="EL233" s="676">
        <f t="shared" si="312"/>
        <v>251.13299999999998</v>
      </c>
      <c r="EM233" s="675">
        <f t="shared" si="337"/>
        <v>1.0472538455718683</v>
      </c>
      <c r="EN233" s="674">
        <f>SUM(EK$7:EK233)/SUM(EL$7:EL233)</f>
        <v>1.0471470458659315</v>
      </c>
      <c r="EO233" s="673"/>
    </row>
    <row r="234" spans="1:146" ht="16.5" thickTop="1" thickBot="1" x14ac:dyDescent="0.3">
      <c r="A234" s="668">
        <v>45742</v>
      </c>
      <c r="C234" s="672"/>
      <c r="D234" s="744">
        <f t="shared" si="338"/>
        <v>39550</v>
      </c>
      <c r="E234" s="743">
        <f t="shared" si="339"/>
        <v>0</v>
      </c>
      <c r="F234" s="743"/>
      <c r="G234" s="742">
        <f t="shared" si="315"/>
        <v>0</v>
      </c>
      <c r="H234" s="741"/>
      <c r="I234" s="740">
        <v>0</v>
      </c>
      <c r="J234" s="740">
        <v>0</v>
      </c>
      <c r="K234" s="739">
        <f t="shared" si="316"/>
        <v>0</v>
      </c>
      <c r="L234" s="738" t="e">
        <f t="shared" si="340"/>
        <v>#REF!</v>
      </c>
      <c r="M234" s="738">
        <v>0</v>
      </c>
      <c r="N234" s="739">
        <v>0</v>
      </c>
      <c r="O234" s="739">
        <v>0</v>
      </c>
      <c r="P234" s="737">
        <v>0</v>
      </c>
      <c r="Q234" s="737">
        <v>0</v>
      </c>
      <c r="R234" s="736">
        <f t="shared" si="317"/>
        <v>0</v>
      </c>
      <c r="S234" s="1154">
        <f t="shared" si="341"/>
        <v>13</v>
      </c>
      <c r="T234" s="735">
        <v>0</v>
      </c>
      <c r="U234" s="736">
        <v>0</v>
      </c>
      <c r="V234" s="734"/>
      <c r="W234" s="739">
        <v>0</v>
      </c>
      <c r="X234" s="743">
        <v>0</v>
      </c>
      <c r="Y234" s="739" t="str">
        <f t="shared" si="318"/>
        <v xml:space="preserve"> </v>
      </c>
      <c r="Z234" s="733">
        <f t="shared" si="342"/>
        <v>152</v>
      </c>
      <c r="AA234" s="732">
        <v>0</v>
      </c>
      <c r="AB234" s="731">
        <v>0</v>
      </c>
      <c r="AC234" s="730">
        <v>0</v>
      </c>
      <c r="AD234" s="730">
        <v>0</v>
      </c>
      <c r="AE234" s="739" t="str">
        <f t="shared" si="319"/>
        <v xml:space="preserve"> </v>
      </c>
      <c r="AF234" s="733">
        <f t="shared" si="343"/>
        <v>86</v>
      </c>
      <c r="AG234" s="739">
        <v>85</v>
      </c>
      <c r="AH234" s="731">
        <v>0</v>
      </c>
      <c r="AI234" s="731">
        <v>0</v>
      </c>
      <c r="AJ234" s="731">
        <v>0</v>
      </c>
      <c r="AK234" s="729" t="str">
        <f t="shared" si="320"/>
        <v xml:space="preserve"> </v>
      </c>
      <c r="AL234" s="731">
        <f t="shared" si="344"/>
        <v>28</v>
      </c>
      <c r="AM234" s="731"/>
      <c r="AN234" s="731"/>
      <c r="AO234" s="731">
        <v>0</v>
      </c>
      <c r="AP234" s="731"/>
      <c r="AQ234" s="728">
        <v>7.75</v>
      </c>
      <c r="AR234" s="727">
        <v>417</v>
      </c>
      <c r="AS234" s="726">
        <v>7.5</v>
      </c>
      <c r="AT234" s="725">
        <v>392</v>
      </c>
      <c r="AU234" s="724">
        <f t="shared" si="321"/>
        <v>809</v>
      </c>
      <c r="AV234" s="723">
        <f t="shared" si="345"/>
        <v>139</v>
      </c>
      <c r="AW234" s="722"/>
      <c r="AX234" s="722"/>
      <c r="AY234" s="721">
        <v>0</v>
      </c>
      <c r="AZ234" s="720">
        <v>0</v>
      </c>
      <c r="BA234" s="662">
        <v>0</v>
      </c>
      <c r="BB234" s="662">
        <v>0</v>
      </c>
      <c r="BC234" s="719"/>
      <c r="BD234" s="718">
        <v>68239</v>
      </c>
      <c r="BE234" s="717">
        <f t="shared" si="346"/>
        <v>45</v>
      </c>
      <c r="BF234" s="717"/>
      <c r="BG234" s="716">
        <v>0.96</v>
      </c>
      <c r="BH234" s="715">
        <f t="shared" si="322"/>
        <v>1.8000000000000043</v>
      </c>
      <c r="BI234" s="715">
        <f t="shared" si="323"/>
        <v>43.199999999999996</v>
      </c>
      <c r="BJ234" s="714"/>
      <c r="BK234" s="713">
        <v>80</v>
      </c>
      <c r="BL234" s="713">
        <v>110</v>
      </c>
      <c r="BM234" s="712"/>
      <c r="BN234" s="711">
        <v>22.6</v>
      </c>
      <c r="BO234" s="710">
        <f t="shared" si="347"/>
        <v>0.8</v>
      </c>
      <c r="BP234" s="709">
        <f t="shared" si="324"/>
        <v>4.5199999999999996</v>
      </c>
      <c r="BQ234" s="709">
        <f t="shared" si="325"/>
        <v>18.080000000000002</v>
      </c>
      <c r="BR234" s="708"/>
      <c r="BS234" s="712">
        <v>0</v>
      </c>
      <c r="BT234" s="712">
        <v>0</v>
      </c>
      <c r="BU234" s="666"/>
      <c r="BV234" s="707"/>
      <c r="BW234" s="726">
        <v>5.5</v>
      </c>
      <c r="BX234" s="726"/>
      <c r="BY234" s="726"/>
      <c r="BZ234" s="726"/>
      <c r="CA234" s="665">
        <f t="shared" si="326"/>
        <v>0</v>
      </c>
      <c r="CB234" s="665">
        <f t="shared" si="327"/>
        <v>5.5</v>
      </c>
      <c r="CC234" s="706">
        <f t="shared" si="348"/>
        <v>0.43</v>
      </c>
      <c r="CD234" s="705">
        <f t="shared" si="328"/>
        <v>3.1350000000000002</v>
      </c>
      <c r="CE234" s="710">
        <f t="shared" si="349"/>
        <v>0.05</v>
      </c>
      <c r="CF234" s="704">
        <f t="shared" si="329"/>
        <v>3.1350000000000002</v>
      </c>
      <c r="CG234" s="1749"/>
      <c r="CH234" s="704"/>
      <c r="CI234" s="704"/>
      <c r="CJ234" s="704">
        <f t="shared" si="358"/>
        <v>2.3649999999999998</v>
      </c>
      <c r="CK234" s="666">
        <v>70</v>
      </c>
      <c r="CL234" s="664">
        <v>5</v>
      </c>
      <c r="CM234" s="1125">
        <v>98.9</v>
      </c>
      <c r="CN234" s="703">
        <v>1</v>
      </c>
      <c r="CO234" s="703"/>
      <c r="CP234" s="703">
        <v>9113</v>
      </c>
      <c r="CQ234" s="703">
        <f t="shared" si="313"/>
        <v>17</v>
      </c>
      <c r="CR234" s="703"/>
      <c r="CS234" s="1119">
        <f t="shared" si="314"/>
        <v>5.8176470588235301</v>
      </c>
      <c r="CT234" s="1119"/>
      <c r="CU234" s="950">
        <f t="shared" si="306"/>
        <v>98.9</v>
      </c>
      <c r="CV234" s="702">
        <f t="shared" si="350"/>
        <v>1</v>
      </c>
      <c r="CW234" s="701">
        <f t="shared" si="330"/>
        <v>0</v>
      </c>
      <c r="CX234" s="700">
        <f t="shared" si="331"/>
        <v>98.9</v>
      </c>
      <c r="CY234" s="699"/>
      <c r="CZ234" s="698">
        <v>0</v>
      </c>
      <c r="DA234" s="698">
        <v>5</v>
      </c>
      <c r="DB234" s="698">
        <v>30</v>
      </c>
      <c r="DC234" s="697">
        <v>0</v>
      </c>
      <c r="DD234" s="1828"/>
      <c r="DE234" s="1828"/>
      <c r="DF234" s="1828"/>
      <c r="DG234" s="696">
        <f t="shared" si="351"/>
        <v>0.43</v>
      </c>
      <c r="DH234" s="695">
        <f t="shared" si="307"/>
        <v>0</v>
      </c>
      <c r="DI234" s="702">
        <f t="shared" si="352"/>
        <v>0.56999999999999995</v>
      </c>
      <c r="DJ234" s="694"/>
      <c r="DK234" s="694">
        <f t="shared" si="308"/>
        <v>0</v>
      </c>
      <c r="DL234" s="694">
        <f t="shared" si="332"/>
        <v>0</v>
      </c>
      <c r="DM234" s="693"/>
      <c r="DN234" s="692">
        <v>60</v>
      </c>
      <c r="DO234" s="692">
        <v>5</v>
      </c>
      <c r="DP234" s="1448" t="s">
        <v>191</v>
      </c>
      <c r="DQ234" s="691"/>
      <c r="DR234" s="691"/>
      <c r="DS234" s="690">
        <f t="shared" si="333"/>
        <v>0</v>
      </c>
      <c r="DT234" s="690">
        <f t="shared" si="353"/>
        <v>0</v>
      </c>
      <c r="DU234" s="689">
        <f t="shared" si="354"/>
        <v>0</v>
      </c>
      <c r="DV234" s="688"/>
      <c r="DW234" s="688"/>
      <c r="DX234" s="687">
        <v>3</v>
      </c>
      <c r="DY234" s="686"/>
      <c r="DZ234" s="685">
        <v>6</v>
      </c>
      <c r="EA234" s="684">
        <v>9</v>
      </c>
      <c r="EB234" s="683">
        <f t="shared" si="334"/>
        <v>223.07174982000001</v>
      </c>
      <c r="EC234" s="683">
        <f t="shared" si="355"/>
        <v>2.7539722200000085</v>
      </c>
      <c r="ED234" s="683">
        <f t="shared" si="356"/>
        <v>0</v>
      </c>
      <c r="EE234" s="682">
        <f t="shared" si="335"/>
        <v>2.7539722200000085</v>
      </c>
      <c r="EF234" s="681">
        <f t="shared" si="309"/>
        <v>9.4550000000000036</v>
      </c>
      <c r="EG234" s="680">
        <f t="shared" si="336"/>
        <v>0.29127151983077815</v>
      </c>
      <c r="EH234" s="679">
        <f>SUM(EE$209:EE234)/SUM(EF$209:EF234)</f>
        <v>0.79508270273660619</v>
      </c>
      <c r="EI234" s="678"/>
      <c r="EJ234" s="166">
        <f t="shared" si="310"/>
        <v>139</v>
      </c>
      <c r="EK234" s="677">
        <f t="shared" si="311"/>
        <v>0</v>
      </c>
      <c r="EL234" s="676">
        <f t="shared" si="312"/>
        <v>162.54500000000002</v>
      </c>
      <c r="EM234" s="675">
        <f t="shared" si="337"/>
        <v>0.85514780522316891</v>
      </c>
      <c r="EN234" s="674">
        <f>SUM(EK$7:EK234)/SUM(EL$7:EL234)</f>
        <v>1.0418558645425657</v>
      </c>
      <c r="EO234" s="673"/>
    </row>
    <row r="235" spans="1:146" ht="16.5" thickTop="1" thickBot="1" x14ac:dyDescent="0.3">
      <c r="A235" s="668">
        <v>45743</v>
      </c>
      <c r="C235" s="672"/>
      <c r="D235" s="744">
        <f t="shared" si="338"/>
        <v>39550</v>
      </c>
      <c r="E235" s="743">
        <f t="shared" si="339"/>
        <v>0</v>
      </c>
      <c r="F235" s="743"/>
      <c r="G235" s="742">
        <f t="shared" si="315"/>
        <v>0</v>
      </c>
      <c r="H235" s="741"/>
      <c r="I235" s="740">
        <v>0</v>
      </c>
      <c r="J235" s="740">
        <v>0</v>
      </c>
      <c r="K235" s="739">
        <f t="shared" si="316"/>
        <v>0</v>
      </c>
      <c r="L235" s="738" t="e">
        <f t="shared" si="340"/>
        <v>#REF!</v>
      </c>
      <c r="M235" s="738">
        <v>0</v>
      </c>
      <c r="N235" s="739">
        <v>0</v>
      </c>
      <c r="O235" s="739">
        <v>0</v>
      </c>
      <c r="P235" s="737">
        <v>50</v>
      </c>
      <c r="Q235" s="737">
        <v>44</v>
      </c>
      <c r="R235" s="736">
        <f t="shared" si="317"/>
        <v>6</v>
      </c>
      <c r="S235" s="1154">
        <f t="shared" si="341"/>
        <v>14</v>
      </c>
      <c r="T235" s="735">
        <v>0</v>
      </c>
      <c r="U235" s="736">
        <v>0</v>
      </c>
      <c r="V235" s="734"/>
      <c r="W235" s="739">
        <v>40</v>
      </c>
      <c r="X235" s="743">
        <v>38</v>
      </c>
      <c r="Y235" s="739">
        <f t="shared" si="318"/>
        <v>2</v>
      </c>
      <c r="Z235" s="733">
        <f t="shared" si="342"/>
        <v>153</v>
      </c>
      <c r="AA235" s="732">
        <v>0</v>
      </c>
      <c r="AB235" s="731">
        <v>0</v>
      </c>
      <c r="AC235" s="730">
        <v>38</v>
      </c>
      <c r="AD235" s="730">
        <v>38</v>
      </c>
      <c r="AE235" s="739">
        <f t="shared" si="319"/>
        <v>0</v>
      </c>
      <c r="AF235" s="733">
        <f t="shared" si="343"/>
        <v>87</v>
      </c>
      <c r="AG235" s="739">
        <v>86</v>
      </c>
      <c r="AH235" s="731">
        <v>0</v>
      </c>
      <c r="AI235" s="731">
        <v>0</v>
      </c>
      <c r="AJ235" s="731">
        <v>0</v>
      </c>
      <c r="AK235" s="729" t="str">
        <f t="shared" si="320"/>
        <v xml:space="preserve"> </v>
      </c>
      <c r="AL235" s="731">
        <f t="shared" si="344"/>
        <v>28</v>
      </c>
      <c r="AM235" s="731"/>
      <c r="AN235" s="731"/>
      <c r="AO235" s="731">
        <v>0</v>
      </c>
      <c r="AP235" s="731"/>
      <c r="AQ235" s="728">
        <v>7.416666666666667</v>
      </c>
      <c r="AR235" s="727">
        <v>398</v>
      </c>
      <c r="AS235" s="726">
        <v>8.5</v>
      </c>
      <c r="AT235" s="725">
        <v>445</v>
      </c>
      <c r="AU235" s="724">
        <f t="shared" si="321"/>
        <v>843</v>
      </c>
      <c r="AV235" s="723">
        <f t="shared" si="345"/>
        <v>34</v>
      </c>
      <c r="AW235" s="722"/>
      <c r="AX235" s="722"/>
      <c r="AY235" s="721">
        <v>1650</v>
      </c>
      <c r="AZ235" s="720">
        <v>0</v>
      </c>
      <c r="BA235" s="662">
        <v>246</v>
      </c>
      <c r="BB235" s="662">
        <v>209</v>
      </c>
      <c r="BC235" s="719"/>
      <c r="BD235" s="718">
        <v>68292</v>
      </c>
      <c r="BE235" s="717">
        <f t="shared" si="346"/>
        <v>53</v>
      </c>
      <c r="BF235" s="717"/>
      <c r="BG235" s="716">
        <v>0.96</v>
      </c>
      <c r="BH235" s="715">
        <f t="shared" si="322"/>
        <v>2.1200000000000045</v>
      </c>
      <c r="BI235" s="715">
        <f t="shared" si="323"/>
        <v>50.879999999999995</v>
      </c>
      <c r="BJ235" s="714"/>
      <c r="BK235" s="713">
        <v>90</v>
      </c>
      <c r="BL235" s="713">
        <v>105</v>
      </c>
      <c r="BM235" s="712"/>
      <c r="BN235" s="711">
        <v>0</v>
      </c>
      <c r="BO235" s="710">
        <f t="shared" si="347"/>
        <v>0.8</v>
      </c>
      <c r="BP235" s="709">
        <f t="shared" si="324"/>
        <v>0</v>
      </c>
      <c r="BQ235" s="709">
        <f t="shared" si="325"/>
        <v>0</v>
      </c>
      <c r="BR235" s="708"/>
      <c r="BS235" s="712">
        <v>0</v>
      </c>
      <c r="BT235" s="712">
        <v>0</v>
      </c>
      <c r="BU235" s="666"/>
      <c r="BV235" s="707"/>
      <c r="BW235" s="726">
        <v>0</v>
      </c>
      <c r="BX235" s="726"/>
      <c r="BY235" s="726"/>
      <c r="BZ235" s="726"/>
      <c r="CA235" s="665">
        <f t="shared" si="326"/>
        <v>0</v>
      </c>
      <c r="CB235" s="665">
        <f t="shared" si="327"/>
        <v>0</v>
      </c>
      <c r="CC235" s="706">
        <f t="shared" si="348"/>
        <v>0.43</v>
      </c>
      <c r="CD235" s="705">
        <f t="shared" si="328"/>
        <v>0</v>
      </c>
      <c r="CE235" s="710">
        <f t="shared" si="349"/>
        <v>0.05</v>
      </c>
      <c r="CF235" s="704">
        <f t="shared" si="329"/>
        <v>0</v>
      </c>
      <c r="CG235" s="1749"/>
      <c r="CH235" s="704"/>
      <c r="CI235" s="704"/>
      <c r="CJ235" s="704">
        <f t="shared" si="358"/>
        <v>0</v>
      </c>
      <c r="CK235" s="666">
        <v>72</v>
      </c>
      <c r="CL235" s="664">
        <v>3</v>
      </c>
      <c r="CM235" s="1125">
        <v>195.8</v>
      </c>
      <c r="CN235" s="703" t="s">
        <v>190</v>
      </c>
      <c r="CO235" s="703"/>
      <c r="CP235" s="703">
        <v>9133.7999999999993</v>
      </c>
      <c r="CQ235" s="703">
        <f t="shared" si="313"/>
        <v>20.799999999999272</v>
      </c>
      <c r="CR235" s="703"/>
      <c r="CS235" s="1119">
        <v>6.6</v>
      </c>
      <c r="CT235" s="1119"/>
      <c r="CU235" s="950">
        <f>CS235*CQ235</f>
        <v>137.2799999999952</v>
      </c>
      <c r="CV235" s="702">
        <f t="shared" si="350"/>
        <v>1</v>
      </c>
      <c r="CW235" s="701">
        <f t="shared" si="330"/>
        <v>0</v>
      </c>
      <c r="CX235" s="700">
        <f t="shared" si="331"/>
        <v>137.2799999999952</v>
      </c>
      <c r="CY235" s="699"/>
      <c r="CZ235" s="698">
        <v>80</v>
      </c>
      <c r="DA235" s="698">
        <v>10</v>
      </c>
      <c r="DB235" s="698">
        <v>25</v>
      </c>
      <c r="DC235" s="697">
        <f>CM235-CU235</f>
        <v>58.520000000004814</v>
      </c>
      <c r="DD235" s="1828"/>
      <c r="DE235" s="1828"/>
      <c r="DF235" s="1828"/>
      <c r="DG235" s="696">
        <f t="shared" si="351"/>
        <v>0.43</v>
      </c>
      <c r="DH235" s="695">
        <f t="shared" si="307"/>
        <v>58.520000000004814</v>
      </c>
      <c r="DI235" s="702">
        <f t="shared" si="352"/>
        <v>0.56999999999999995</v>
      </c>
      <c r="DJ235" s="694"/>
      <c r="DK235" s="694">
        <f t="shared" si="308"/>
        <v>14.343252000001181</v>
      </c>
      <c r="DL235" s="694">
        <f t="shared" si="332"/>
        <v>33.356400000002743</v>
      </c>
      <c r="DM235" s="693"/>
      <c r="DN235" s="692">
        <v>65</v>
      </c>
      <c r="DO235" s="692">
        <v>5</v>
      </c>
      <c r="DP235" s="1448">
        <v>170</v>
      </c>
      <c r="DQ235" s="691"/>
      <c r="DR235" s="691"/>
      <c r="DS235" s="690">
        <f t="shared" si="333"/>
        <v>0</v>
      </c>
      <c r="DT235" s="690">
        <f t="shared" si="353"/>
        <v>0</v>
      </c>
      <c r="DU235" s="689">
        <f t="shared" si="354"/>
        <v>0</v>
      </c>
      <c r="DV235" s="688"/>
      <c r="DW235" s="688"/>
      <c r="DX235" s="687">
        <v>3</v>
      </c>
      <c r="DY235" s="686"/>
      <c r="DZ235" s="685">
        <v>6</v>
      </c>
      <c r="EA235" s="684">
        <v>10</v>
      </c>
      <c r="EB235" s="683">
        <f t="shared" si="334"/>
        <v>225.82572204000002</v>
      </c>
      <c r="EC235" s="683">
        <f t="shared" si="355"/>
        <v>2.7539722200000085</v>
      </c>
      <c r="ED235" s="683">
        <f t="shared" si="356"/>
        <v>0</v>
      </c>
      <c r="EE235" s="682">
        <f t="shared" si="335"/>
        <v>2.7539722200000085</v>
      </c>
      <c r="EF235" s="681">
        <f t="shared" si="309"/>
        <v>16.463252000001184</v>
      </c>
      <c r="EG235" s="680">
        <f t="shared" si="336"/>
        <v>0.16727996510044374</v>
      </c>
      <c r="EH235" s="679">
        <f>SUM(EE$209:EE235)/SUM(EF$209:EF235)</f>
        <v>0.74784114367625476</v>
      </c>
      <c r="EI235" s="678"/>
      <c r="EJ235" s="166">
        <f t="shared" si="310"/>
        <v>243</v>
      </c>
      <c r="EK235" s="677">
        <f t="shared" si="311"/>
        <v>209</v>
      </c>
      <c r="EL235" s="676">
        <f t="shared" si="312"/>
        <v>221.51639999999793</v>
      </c>
      <c r="EM235" s="675">
        <f t="shared" si="337"/>
        <v>1.0969842413473778</v>
      </c>
      <c r="EN235" s="674">
        <f>SUM(EK$7:EK235)/SUM(EL$7:EL235)</f>
        <v>1.0411831798422888</v>
      </c>
      <c r="EO235" s="673"/>
    </row>
    <row r="236" spans="1:146" ht="16.5" thickTop="1" thickBot="1" x14ac:dyDescent="0.3">
      <c r="A236" s="668">
        <v>45744</v>
      </c>
      <c r="C236" s="672"/>
      <c r="D236" s="744">
        <f t="shared" si="338"/>
        <v>39550</v>
      </c>
      <c r="E236" s="743">
        <f t="shared" si="339"/>
        <v>0</v>
      </c>
      <c r="F236" s="743"/>
      <c r="G236" s="742">
        <f t="shared" si="315"/>
        <v>0</v>
      </c>
      <c r="H236" s="741"/>
      <c r="I236" s="740">
        <v>0</v>
      </c>
      <c r="J236" s="740">
        <v>0</v>
      </c>
      <c r="K236" s="739">
        <f t="shared" si="316"/>
        <v>0</v>
      </c>
      <c r="L236" s="738" t="e">
        <f t="shared" si="340"/>
        <v>#REF!</v>
      </c>
      <c r="M236" s="738">
        <v>0</v>
      </c>
      <c r="N236" s="739">
        <v>0</v>
      </c>
      <c r="O236" s="739">
        <v>0</v>
      </c>
      <c r="P236" s="737">
        <v>49</v>
      </c>
      <c r="Q236" s="737">
        <v>44</v>
      </c>
      <c r="R236" s="736">
        <f t="shared" si="317"/>
        <v>5</v>
      </c>
      <c r="S236" s="1154">
        <f t="shared" si="341"/>
        <v>15</v>
      </c>
      <c r="T236" s="735">
        <v>0</v>
      </c>
      <c r="U236" s="736">
        <v>0</v>
      </c>
      <c r="V236" s="734"/>
      <c r="W236" s="739">
        <v>40</v>
      </c>
      <c r="X236" s="743">
        <v>40</v>
      </c>
      <c r="Y236" s="739">
        <f t="shared" si="318"/>
        <v>0</v>
      </c>
      <c r="Z236" s="733">
        <f t="shared" si="342"/>
        <v>154</v>
      </c>
      <c r="AA236" s="732">
        <v>0</v>
      </c>
      <c r="AB236" s="731">
        <v>0</v>
      </c>
      <c r="AC236" s="730">
        <v>40</v>
      </c>
      <c r="AD236" s="730">
        <v>39</v>
      </c>
      <c r="AE236" s="739">
        <f t="shared" si="319"/>
        <v>1</v>
      </c>
      <c r="AF236" s="733">
        <f t="shared" si="343"/>
        <v>88</v>
      </c>
      <c r="AG236" s="739">
        <v>87</v>
      </c>
      <c r="AH236" s="731">
        <v>0</v>
      </c>
      <c r="AI236" s="731">
        <v>0</v>
      </c>
      <c r="AJ236" s="731">
        <v>0</v>
      </c>
      <c r="AK236" s="729" t="str">
        <f t="shared" si="320"/>
        <v xml:space="preserve"> </v>
      </c>
      <c r="AL236" s="731">
        <f t="shared" si="344"/>
        <v>28</v>
      </c>
      <c r="AM236" s="731"/>
      <c r="AN236" s="731"/>
      <c r="AO236" s="731">
        <v>0</v>
      </c>
      <c r="AP236" s="731"/>
      <c r="AQ236" s="728">
        <v>6.208333333333333</v>
      </c>
      <c r="AR236" s="727">
        <v>326</v>
      </c>
      <c r="AS236" s="726">
        <v>6.916666666666667</v>
      </c>
      <c r="AT236" s="725">
        <v>359</v>
      </c>
      <c r="AU236" s="724">
        <f t="shared" si="321"/>
        <v>685</v>
      </c>
      <c r="AV236" s="723">
        <f t="shared" si="345"/>
        <v>-158</v>
      </c>
      <c r="AW236" s="722"/>
      <c r="AX236" s="722"/>
      <c r="AY236" s="721">
        <v>1675</v>
      </c>
      <c r="AZ236" s="720">
        <v>0</v>
      </c>
      <c r="BA236" s="662">
        <v>230</v>
      </c>
      <c r="BB236" s="662">
        <v>245</v>
      </c>
      <c r="BC236" s="719"/>
      <c r="BD236" s="718">
        <v>68361</v>
      </c>
      <c r="BE236" s="717">
        <f t="shared" si="346"/>
        <v>69</v>
      </c>
      <c r="BF236" s="717"/>
      <c r="BG236" s="716">
        <v>0.96</v>
      </c>
      <c r="BH236" s="715">
        <f t="shared" si="322"/>
        <v>2.7600000000000051</v>
      </c>
      <c r="BI236" s="715">
        <f t="shared" si="323"/>
        <v>66.239999999999995</v>
      </c>
      <c r="BJ236" s="714"/>
      <c r="BK236" s="713">
        <v>0</v>
      </c>
      <c r="BL236" s="713">
        <v>0</v>
      </c>
      <c r="BM236" s="712"/>
      <c r="BN236" s="711">
        <v>0</v>
      </c>
      <c r="BO236" s="710">
        <f t="shared" si="347"/>
        <v>0.8</v>
      </c>
      <c r="BP236" s="709">
        <f t="shared" si="324"/>
        <v>0</v>
      </c>
      <c r="BQ236" s="709">
        <f t="shared" si="325"/>
        <v>0</v>
      </c>
      <c r="BR236" s="708"/>
      <c r="BS236" s="712">
        <v>0</v>
      </c>
      <c r="BT236" s="712">
        <v>0</v>
      </c>
      <c r="BU236" s="666"/>
      <c r="BV236" s="707"/>
      <c r="BW236" s="726">
        <v>16.399999999999999</v>
      </c>
      <c r="BX236" s="726"/>
      <c r="BY236" s="726"/>
      <c r="BZ236" s="726"/>
      <c r="CA236" s="665">
        <f t="shared" si="326"/>
        <v>0</v>
      </c>
      <c r="CB236" s="665">
        <f t="shared" si="327"/>
        <v>16.399999999999999</v>
      </c>
      <c r="CC236" s="706">
        <f t="shared" si="348"/>
        <v>0.43</v>
      </c>
      <c r="CD236" s="705">
        <f t="shared" si="328"/>
        <v>9.3480000000000008</v>
      </c>
      <c r="CE236" s="710">
        <f t="shared" si="349"/>
        <v>0.05</v>
      </c>
      <c r="CF236" s="704">
        <f t="shared" si="329"/>
        <v>9.3480000000000008</v>
      </c>
      <c r="CG236" s="1749"/>
      <c r="CH236" s="704"/>
      <c r="CI236" s="704"/>
      <c r="CJ236" s="704">
        <f t="shared" si="358"/>
        <v>7.0519999999999978</v>
      </c>
      <c r="CK236" s="666">
        <v>65</v>
      </c>
      <c r="CL236" s="664">
        <v>4</v>
      </c>
      <c r="CM236" s="1125">
        <v>35.4</v>
      </c>
      <c r="CN236" s="703">
        <v>2</v>
      </c>
      <c r="CO236" s="703"/>
      <c r="CP236" s="703">
        <v>9133.7999999999993</v>
      </c>
      <c r="CQ236" s="703">
        <f t="shared" si="313"/>
        <v>0</v>
      </c>
      <c r="CR236" s="703"/>
      <c r="CS236" s="1119">
        <v>0</v>
      </c>
      <c r="CT236" s="1119"/>
      <c r="CU236" s="950">
        <f t="shared" si="306"/>
        <v>0</v>
      </c>
      <c r="CV236" s="702">
        <f t="shared" si="350"/>
        <v>1</v>
      </c>
      <c r="CW236" s="701">
        <f t="shared" si="330"/>
        <v>0</v>
      </c>
      <c r="CX236" s="700">
        <f t="shared" si="331"/>
        <v>0</v>
      </c>
      <c r="CY236" s="699"/>
      <c r="CZ236" s="698">
        <v>60</v>
      </c>
      <c r="DA236" s="698">
        <v>35</v>
      </c>
      <c r="DB236" s="698">
        <v>0</v>
      </c>
      <c r="DC236" s="697">
        <f>CM236</f>
        <v>35.4</v>
      </c>
      <c r="DD236" s="1828"/>
      <c r="DE236" s="1828"/>
      <c r="DF236" s="1828"/>
      <c r="DG236" s="696">
        <f t="shared" si="351"/>
        <v>0.43</v>
      </c>
      <c r="DH236" s="695">
        <f t="shared" si="307"/>
        <v>35.4</v>
      </c>
      <c r="DI236" s="702">
        <f t="shared" si="352"/>
        <v>0.56999999999999995</v>
      </c>
      <c r="DJ236" s="694"/>
      <c r="DK236" s="694">
        <f t="shared" si="308"/>
        <v>8.676540000000001</v>
      </c>
      <c r="DL236" s="694">
        <f t="shared" si="332"/>
        <v>20.177999999999997</v>
      </c>
      <c r="DM236" s="693"/>
      <c r="DN236" s="692">
        <v>50</v>
      </c>
      <c r="DO236" s="692">
        <v>15</v>
      </c>
      <c r="DP236" s="1448">
        <v>165</v>
      </c>
      <c r="DQ236" s="691"/>
      <c r="DR236" s="691"/>
      <c r="DS236" s="690">
        <f t="shared" si="333"/>
        <v>0</v>
      </c>
      <c r="DT236" s="690">
        <f t="shared" si="353"/>
        <v>0</v>
      </c>
      <c r="DU236" s="689">
        <f t="shared" si="354"/>
        <v>0</v>
      </c>
      <c r="DV236" s="688"/>
      <c r="DW236" s="688"/>
      <c r="DX236" s="687">
        <v>4</v>
      </c>
      <c r="DY236" s="686"/>
      <c r="DZ236" s="685">
        <v>6</v>
      </c>
      <c r="EA236" s="684">
        <v>10</v>
      </c>
      <c r="EB236" s="683">
        <f t="shared" si="334"/>
        <v>225.82572204000002</v>
      </c>
      <c r="EC236" s="683">
        <f t="shared" si="355"/>
        <v>0</v>
      </c>
      <c r="ED236" s="683">
        <f t="shared" si="356"/>
        <v>0</v>
      </c>
      <c r="EE236" s="682">
        <f t="shared" si="335"/>
        <v>0</v>
      </c>
      <c r="EF236" s="681">
        <f t="shared" si="309"/>
        <v>20.784540000000007</v>
      </c>
      <c r="EG236" s="680">
        <f t="shared" si="336"/>
        <v>0</v>
      </c>
      <c r="EH236" s="679">
        <f>SUM(EE$209:EE236)/SUM(EF$209:EF236)</f>
        <v>0.68295964806026244</v>
      </c>
      <c r="EI236" s="678"/>
      <c r="EJ236" s="166">
        <f t="shared" si="310"/>
        <v>87</v>
      </c>
      <c r="EK236" s="677">
        <f t="shared" si="311"/>
        <v>245</v>
      </c>
      <c r="EL236" s="676">
        <f t="shared" si="312"/>
        <v>93.469999999999985</v>
      </c>
      <c r="EM236" s="675">
        <f t="shared" si="337"/>
        <v>0.93077992938910892</v>
      </c>
      <c r="EN236" s="674">
        <f>SUM(EK$7:EK236)/SUM(EL$7:EL236)</f>
        <v>1.0457295310732779</v>
      </c>
      <c r="EO236" s="673"/>
    </row>
    <row r="237" spans="1:146" s="154" customFormat="1" ht="16.5" thickTop="1" thickBot="1" x14ac:dyDescent="0.3">
      <c r="A237" s="810">
        <v>45745</v>
      </c>
      <c r="C237" s="811"/>
      <c r="D237" s="812">
        <f t="shared" si="338"/>
        <v>39550</v>
      </c>
      <c r="E237" s="813">
        <f t="shared" si="339"/>
        <v>0</v>
      </c>
      <c r="F237" s="813"/>
      <c r="G237" s="814">
        <f t="shared" si="315"/>
        <v>0</v>
      </c>
      <c r="H237" s="815"/>
      <c r="I237" s="816">
        <v>0</v>
      </c>
      <c r="J237" s="816">
        <v>0</v>
      </c>
      <c r="K237" s="817">
        <f t="shared" si="316"/>
        <v>0</v>
      </c>
      <c r="L237" s="731" t="e">
        <f t="shared" si="340"/>
        <v>#REF!</v>
      </c>
      <c r="M237" s="731">
        <v>0</v>
      </c>
      <c r="N237" s="817">
        <v>0</v>
      </c>
      <c r="O237" s="817">
        <v>0</v>
      </c>
      <c r="P237" s="816">
        <v>50</v>
      </c>
      <c r="Q237" s="816">
        <v>44</v>
      </c>
      <c r="R237" s="817">
        <f t="shared" si="317"/>
        <v>6</v>
      </c>
      <c r="S237" s="1155">
        <f t="shared" si="341"/>
        <v>16</v>
      </c>
      <c r="T237" s="818">
        <v>0</v>
      </c>
      <c r="U237" s="817">
        <v>0</v>
      </c>
      <c r="V237" s="817"/>
      <c r="W237" s="817">
        <v>40</v>
      </c>
      <c r="X237" s="813">
        <v>36</v>
      </c>
      <c r="Y237" s="817">
        <f t="shared" si="318"/>
        <v>4</v>
      </c>
      <c r="Z237" s="819">
        <f t="shared" si="342"/>
        <v>155</v>
      </c>
      <c r="AA237" s="820">
        <v>0</v>
      </c>
      <c r="AB237" s="731">
        <v>0</v>
      </c>
      <c r="AC237" s="821">
        <v>41</v>
      </c>
      <c r="AD237" s="821">
        <v>36</v>
      </c>
      <c r="AE237" s="817">
        <f t="shared" si="319"/>
        <v>5</v>
      </c>
      <c r="AF237" s="819">
        <f t="shared" si="343"/>
        <v>89</v>
      </c>
      <c r="AG237" s="817">
        <v>88</v>
      </c>
      <c r="AH237" s="731">
        <v>0</v>
      </c>
      <c r="AI237" s="731">
        <v>0</v>
      </c>
      <c r="AJ237" s="731">
        <v>0</v>
      </c>
      <c r="AK237" s="729" t="str">
        <f t="shared" si="320"/>
        <v xml:space="preserve"> </v>
      </c>
      <c r="AL237" s="731">
        <f t="shared" si="344"/>
        <v>28</v>
      </c>
      <c r="AM237" s="731"/>
      <c r="AN237" s="731"/>
      <c r="AO237" s="731">
        <v>0</v>
      </c>
      <c r="AP237" s="731"/>
      <c r="AQ237" s="822">
        <v>5.166666666666667</v>
      </c>
      <c r="AR237" s="823">
        <v>248</v>
      </c>
      <c r="AS237" s="713">
        <v>4.75</v>
      </c>
      <c r="AT237" s="823">
        <v>238</v>
      </c>
      <c r="AU237" s="824">
        <f t="shared" si="321"/>
        <v>486</v>
      </c>
      <c r="AV237" s="825">
        <f t="shared" si="345"/>
        <v>-199</v>
      </c>
      <c r="AW237" s="826"/>
      <c r="AX237" s="826"/>
      <c r="AY237" s="827">
        <v>1700</v>
      </c>
      <c r="AZ237" s="827">
        <v>0</v>
      </c>
      <c r="BA237" s="828">
        <v>235</v>
      </c>
      <c r="BB237" s="828">
        <v>215</v>
      </c>
      <c r="BC237" s="829"/>
      <c r="BD237" s="718">
        <v>68364</v>
      </c>
      <c r="BE237" s="717">
        <f t="shared" si="346"/>
        <v>3</v>
      </c>
      <c r="BF237" s="717"/>
      <c r="BG237" s="716">
        <v>0.96</v>
      </c>
      <c r="BH237" s="715">
        <f t="shared" si="322"/>
        <v>0.12000000000000011</v>
      </c>
      <c r="BI237" s="715">
        <f t="shared" si="323"/>
        <v>2.88</v>
      </c>
      <c r="BJ237" s="714"/>
      <c r="BK237" s="713">
        <v>0</v>
      </c>
      <c r="BL237" s="713">
        <v>0</v>
      </c>
      <c r="BM237" s="830"/>
      <c r="BN237" s="831">
        <v>5.4589999999999996</v>
      </c>
      <c r="BO237" s="832">
        <f t="shared" si="347"/>
        <v>0.8</v>
      </c>
      <c r="BP237" s="833">
        <f t="shared" si="324"/>
        <v>1.0918000000000001</v>
      </c>
      <c r="BQ237" s="833">
        <f t="shared" si="325"/>
        <v>4.3671999999999995</v>
      </c>
      <c r="BR237" s="834"/>
      <c r="BS237" s="830">
        <v>0</v>
      </c>
      <c r="BT237" s="830">
        <v>0</v>
      </c>
      <c r="BU237" s="835"/>
      <c r="BV237" s="836"/>
      <c r="BW237" s="713">
        <v>24.1</v>
      </c>
      <c r="BX237" s="713"/>
      <c r="BY237" s="713"/>
      <c r="BZ237" s="713"/>
      <c r="CA237" s="713">
        <f t="shared" si="326"/>
        <v>0</v>
      </c>
      <c r="CB237" s="713">
        <f t="shared" si="327"/>
        <v>24.1</v>
      </c>
      <c r="CC237" s="706">
        <f t="shared" si="348"/>
        <v>0.43</v>
      </c>
      <c r="CD237" s="837">
        <f t="shared" si="328"/>
        <v>13.737000000000002</v>
      </c>
      <c r="CE237" s="832">
        <f t="shared" si="349"/>
        <v>0.05</v>
      </c>
      <c r="CF237" s="838">
        <f t="shared" si="329"/>
        <v>13.737000000000002</v>
      </c>
      <c r="CG237" s="1759"/>
      <c r="CH237" s="838"/>
      <c r="CI237" s="838"/>
      <c r="CJ237" s="838">
        <f t="shared" si="358"/>
        <v>10.363</v>
      </c>
      <c r="CK237" s="835">
        <v>40</v>
      </c>
      <c r="CL237" s="839">
        <v>11</v>
      </c>
      <c r="CM237" s="1424">
        <v>13.9</v>
      </c>
      <c r="CN237" s="840">
        <v>2</v>
      </c>
      <c r="CO237" s="840"/>
      <c r="CP237" s="840">
        <v>0</v>
      </c>
      <c r="CQ237" s="840">
        <f t="shared" si="313"/>
        <v>-9133.7999999999993</v>
      </c>
      <c r="CR237" s="840"/>
      <c r="CS237" s="1425">
        <f t="shared" si="314"/>
        <v>0</v>
      </c>
      <c r="CT237" s="1425"/>
      <c r="CU237" s="951">
        <f t="shared" si="306"/>
        <v>0</v>
      </c>
      <c r="CV237" s="716">
        <f t="shared" si="350"/>
        <v>1</v>
      </c>
      <c r="CW237" s="833">
        <f t="shared" si="330"/>
        <v>0</v>
      </c>
      <c r="CX237" s="841">
        <f t="shared" si="331"/>
        <v>0</v>
      </c>
      <c r="CY237" s="842"/>
      <c r="CZ237" s="843">
        <v>75</v>
      </c>
      <c r="DA237" s="843">
        <v>48</v>
      </c>
      <c r="DB237" s="843">
        <v>0</v>
      </c>
      <c r="DC237" s="844">
        <f>CM237</f>
        <v>13.9</v>
      </c>
      <c r="DD237" s="1829"/>
      <c r="DE237" s="1829"/>
      <c r="DF237" s="1829"/>
      <c r="DG237" s="845">
        <f t="shared" si="351"/>
        <v>0.43</v>
      </c>
      <c r="DH237" s="717">
        <f t="shared" si="307"/>
        <v>13.9</v>
      </c>
      <c r="DI237" s="716">
        <f t="shared" si="352"/>
        <v>0.56999999999999995</v>
      </c>
      <c r="DJ237" s="715"/>
      <c r="DK237" s="715">
        <f t="shared" si="308"/>
        <v>3.4068900000000011</v>
      </c>
      <c r="DL237" s="715">
        <f t="shared" si="332"/>
        <v>7.9229999999999992</v>
      </c>
      <c r="DM237" s="846"/>
      <c r="DN237" s="843">
        <v>68</v>
      </c>
      <c r="DO237" s="843">
        <v>18</v>
      </c>
      <c r="DP237" s="1449">
        <v>170</v>
      </c>
      <c r="DQ237" s="847"/>
      <c r="DR237" s="847"/>
      <c r="DS237" s="848">
        <f t="shared" si="333"/>
        <v>0</v>
      </c>
      <c r="DT237" s="848">
        <f t="shared" si="353"/>
        <v>0</v>
      </c>
      <c r="DU237" s="849">
        <f t="shared" si="354"/>
        <v>0</v>
      </c>
      <c r="DV237" s="850"/>
      <c r="DW237" s="850"/>
      <c r="DX237" s="851">
        <v>4</v>
      </c>
      <c r="DY237" s="852"/>
      <c r="DZ237" s="853">
        <v>6</v>
      </c>
      <c r="EA237" s="854">
        <v>11</v>
      </c>
      <c r="EB237" s="855">
        <f t="shared" si="334"/>
        <v>228.57969426</v>
      </c>
      <c r="EC237" s="855">
        <f t="shared" si="355"/>
        <v>2.7539722199999801</v>
      </c>
      <c r="ED237" s="855">
        <f t="shared" si="356"/>
        <v>0</v>
      </c>
      <c r="EE237" s="856">
        <f t="shared" si="335"/>
        <v>2.7539722199999801</v>
      </c>
      <c r="EF237" s="857">
        <f t="shared" si="309"/>
        <v>18.355690000000003</v>
      </c>
      <c r="EG237" s="858">
        <f t="shared" si="336"/>
        <v>0.15003370725916484</v>
      </c>
      <c r="EH237" s="859">
        <f>SUM(EE$209:EE237)/SUM(EF$209:EF237)</f>
        <v>0.64503284493938029</v>
      </c>
      <c r="EI237" s="860"/>
      <c r="EJ237" s="861">
        <f t="shared" si="310"/>
        <v>16</v>
      </c>
      <c r="EK237" s="862">
        <f t="shared" si="311"/>
        <v>215</v>
      </c>
      <c r="EL237" s="863">
        <f t="shared" si="312"/>
        <v>25.533199999999997</v>
      </c>
      <c r="EM237" s="864">
        <f t="shared" si="337"/>
        <v>0.62663512603198979</v>
      </c>
      <c r="EN237" s="859">
        <f>SUM(EK$7:EK237)/SUM(EL$7:EL237)</f>
        <v>1.0515217730836854</v>
      </c>
      <c r="EO237" s="934"/>
      <c r="EP237" s="511"/>
    </row>
    <row r="238" spans="1:146" s="154" customFormat="1" ht="16.5" thickTop="1" thickBot="1" x14ac:dyDescent="0.3">
      <c r="A238" s="810">
        <v>45746</v>
      </c>
      <c r="C238" s="811"/>
      <c r="D238" s="812">
        <f t="shared" si="338"/>
        <v>39550</v>
      </c>
      <c r="E238" s="813">
        <f t="shared" si="339"/>
        <v>0</v>
      </c>
      <c r="F238" s="813"/>
      <c r="G238" s="814">
        <f t="shared" si="315"/>
        <v>0</v>
      </c>
      <c r="H238" s="815"/>
      <c r="I238" s="816">
        <v>0</v>
      </c>
      <c r="J238" s="816">
        <v>0</v>
      </c>
      <c r="K238" s="817">
        <f t="shared" si="316"/>
        <v>0</v>
      </c>
      <c r="L238" s="731" t="e">
        <f t="shared" si="340"/>
        <v>#REF!</v>
      </c>
      <c r="M238" s="731">
        <v>0</v>
      </c>
      <c r="N238" s="817">
        <v>0</v>
      </c>
      <c r="O238" s="817">
        <v>0</v>
      </c>
      <c r="P238" s="816">
        <v>0</v>
      </c>
      <c r="Q238" s="816">
        <v>0</v>
      </c>
      <c r="R238" s="817">
        <f t="shared" si="317"/>
        <v>0</v>
      </c>
      <c r="S238" s="1155">
        <f t="shared" si="341"/>
        <v>16</v>
      </c>
      <c r="T238" s="818">
        <v>0</v>
      </c>
      <c r="U238" s="817">
        <v>0</v>
      </c>
      <c r="V238" s="817"/>
      <c r="W238" s="817">
        <v>0</v>
      </c>
      <c r="X238" s="813">
        <v>0</v>
      </c>
      <c r="Y238" s="817" t="str">
        <f t="shared" si="318"/>
        <v xml:space="preserve"> </v>
      </c>
      <c r="Z238" s="819">
        <f t="shared" si="342"/>
        <v>155</v>
      </c>
      <c r="AA238" s="820">
        <v>0</v>
      </c>
      <c r="AB238" s="731">
        <v>0</v>
      </c>
      <c r="AC238" s="821">
        <v>0</v>
      </c>
      <c r="AD238" s="821">
        <v>0</v>
      </c>
      <c r="AE238" s="817" t="str">
        <f t="shared" si="319"/>
        <v xml:space="preserve"> </v>
      </c>
      <c r="AF238" s="819">
        <f t="shared" si="343"/>
        <v>89</v>
      </c>
      <c r="AG238" s="817">
        <v>89</v>
      </c>
      <c r="AH238" s="731">
        <v>0</v>
      </c>
      <c r="AI238" s="731">
        <v>0</v>
      </c>
      <c r="AJ238" s="731">
        <v>0</v>
      </c>
      <c r="AK238" s="729" t="str">
        <f t="shared" si="320"/>
        <v xml:space="preserve"> </v>
      </c>
      <c r="AL238" s="731">
        <f t="shared" si="344"/>
        <v>28</v>
      </c>
      <c r="AM238" s="731"/>
      <c r="AN238" s="731"/>
      <c r="AO238" s="731">
        <v>0</v>
      </c>
      <c r="AP238" s="731"/>
      <c r="AQ238" s="822">
        <v>4.583333333333333</v>
      </c>
      <c r="AR238" s="823">
        <v>235</v>
      </c>
      <c r="AS238" s="713">
        <v>4.166666666666667</v>
      </c>
      <c r="AT238" s="823">
        <v>206</v>
      </c>
      <c r="AU238" s="824">
        <f t="shared" si="321"/>
        <v>441</v>
      </c>
      <c r="AV238" s="825">
        <f t="shared" si="345"/>
        <v>-45</v>
      </c>
      <c r="AW238" s="826"/>
      <c r="AX238" s="826"/>
      <c r="AY238" s="827">
        <v>0</v>
      </c>
      <c r="AZ238" s="827">
        <v>0</v>
      </c>
      <c r="BA238" s="828">
        <v>0</v>
      </c>
      <c r="BB238" s="828">
        <v>0</v>
      </c>
      <c r="BC238" s="829"/>
      <c r="BD238" s="718">
        <v>68364</v>
      </c>
      <c r="BE238" s="717">
        <f t="shared" si="346"/>
        <v>0</v>
      </c>
      <c r="BF238" s="717"/>
      <c r="BG238" s="716">
        <v>0.96</v>
      </c>
      <c r="BH238" s="715">
        <f t="shared" si="322"/>
        <v>0</v>
      </c>
      <c r="BI238" s="715">
        <f t="shared" si="323"/>
        <v>0</v>
      </c>
      <c r="BJ238" s="714"/>
      <c r="BK238" s="713">
        <v>0</v>
      </c>
      <c r="BL238" s="713">
        <v>0</v>
      </c>
      <c r="BM238" s="830"/>
      <c r="BN238" s="831">
        <v>0</v>
      </c>
      <c r="BO238" s="832">
        <f t="shared" si="347"/>
        <v>0.8</v>
      </c>
      <c r="BP238" s="833">
        <f t="shared" si="324"/>
        <v>0</v>
      </c>
      <c r="BQ238" s="833">
        <f t="shared" si="325"/>
        <v>0</v>
      </c>
      <c r="BR238" s="834"/>
      <c r="BS238" s="830">
        <v>0</v>
      </c>
      <c r="BT238" s="830">
        <v>0</v>
      </c>
      <c r="BU238" s="835"/>
      <c r="BV238" s="836"/>
      <c r="BW238" s="713">
        <v>7.2</v>
      </c>
      <c r="BX238" s="713"/>
      <c r="BY238" s="713"/>
      <c r="BZ238" s="713"/>
      <c r="CA238" s="713">
        <f t="shared" si="326"/>
        <v>0</v>
      </c>
      <c r="CB238" s="713">
        <f t="shared" si="327"/>
        <v>7.2</v>
      </c>
      <c r="CC238" s="706">
        <f t="shared" si="348"/>
        <v>0.43</v>
      </c>
      <c r="CD238" s="837">
        <f t="shared" si="328"/>
        <v>4.104000000000001</v>
      </c>
      <c r="CE238" s="832">
        <f t="shared" si="349"/>
        <v>0.05</v>
      </c>
      <c r="CF238" s="838">
        <f t="shared" si="329"/>
        <v>4.104000000000001</v>
      </c>
      <c r="CG238" s="1759"/>
      <c r="CH238" s="838"/>
      <c r="CI238" s="838"/>
      <c r="CJ238" s="838">
        <f t="shared" si="358"/>
        <v>3.0959999999999992</v>
      </c>
      <c r="CK238" s="835">
        <v>38</v>
      </c>
      <c r="CL238" s="839">
        <v>19</v>
      </c>
      <c r="CM238" s="1424">
        <v>17.7</v>
      </c>
      <c r="CN238" s="840">
        <v>2</v>
      </c>
      <c r="CO238" s="840"/>
      <c r="CP238" s="840">
        <v>9137.7999999999993</v>
      </c>
      <c r="CQ238" s="840">
        <f t="shared" si="313"/>
        <v>9137.7999999999993</v>
      </c>
      <c r="CR238" s="840"/>
      <c r="CS238" s="1425">
        <f t="shared" si="314"/>
        <v>0</v>
      </c>
      <c r="CT238" s="1425"/>
      <c r="CU238" s="951">
        <f t="shared" si="306"/>
        <v>0</v>
      </c>
      <c r="CV238" s="716">
        <f t="shared" si="350"/>
        <v>1</v>
      </c>
      <c r="CW238" s="833">
        <f t="shared" si="330"/>
        <v>0</v>
      </c>
      <c r="CX238" s="841">
        <f t="shared" si="331"/>
        <v>0</v>
      </c>
      <c r="CY238" s="842"/>
      <c r="CZ238" s="843">
        <v>78</v>
      </c>
      <c r="DA238" s="843">
        <v>58</v>
      </c>
      <c r="DB238" s="843">
        <v>0</v>
      </c>
      <c r="DC238" s="844">
        <f>CM238</f>
        <v>17.7</v>
      </c>
      <c r="DD238" s="1829"/>
      <c r="DE238" s="1829"/>
      <c r="DF238" s="1829"/>
      <c r="DG238" s="845">
        <f t="shared" si="351"/>
        <v>0.43</v>
      </c>
      <c r="DH238" s="717">
        <f t="shared" si="307"/>
        <v>17.7</v>
      </c>
      <c r="DI238" s="716">
        <f t="shared" si="352"/>
        <v>0.56999999999999995</v>
      </c>
      <c r="DJ238" s="715"/>
      <c r="DK238" s="715">
        <f t="shared" si="308"/>
        <v>4.3382700000000005</v>
      </c>
      <c r="DL238" s="715">
        <f t="shared" si="332"/>
        <v>10.088999999999999</v>
      </c>
      <c r="DM238" s="846"/>
      <c r="DN238" s="843">
        <v>70</v>
      </c>
      <c r="DO238" s="843">
        <v>22</v>
      </c>
      <c r="DP238" s="1449">
        <v>160</v>
      </c>
      <c r="DQ238" s="847"/>
      <c r="DR238" s="847"/>
      <c r="DS238" s="848">
        <f t="shared" si="333"/>
        <v>0</v>
      </c>
      <c r="DT238" s="848">
        <f t="shared" si="353"/>
        <v>0</v>
      </c>
      <c r="DU238" s="849">
        <f t="shared" si="354"/>
        <v>0</v>
      </c>
      <c r="DV238" s="850"/>
      <c r="DW238" s="850"/>
      <c r="DX238" s="851">
        <v>4</v>
      </c>
      <c r="DY238" s="852"/>
      <c r="DZ238" s="853">
        <v>1</v>
      </c>
      <c r="EA238" s="854">
        <v>5</v>
      </c>
      <c r="EB238" s="855">
        <f t="shared" si="334"/>
        <v>46.817527740000003</v>
      </c>
      <c r="EC238" s="855">
        <f t="shared" si="355"/>
        <v>0</v>
      </c>
      <c r="ED238" s="855">
        <v>-164</v>
      </c>
      <c r="EE238" s="856">
        <f t="shared" si="335"/>
        <v>0</v>
      </c>
      <c r="EF238" s="857">
        <f t="shared" si="309"/>
        <v>8.4422700000000006</v>
      </c>
      <c r="EG238" s="858">
        <f t="shared" si="336"/>
        <v>0</v>
      </c>
      <c r="EH238" s="859">
        <f>SUM(EE$209:EE238)/SUM(EF$209:EF238)</f>
        <v>0.62458901582424498</v>
      </c>
      <c r="EI238" s="860"/>
      <c r="EJ238" s="861">
        <f t="shared" si="310"/>
        <v>-45</v>
      </c>
      <c r="EK238" s="862">
        <f t="shared" si="311"/>
        <v>0</v>
      </c>
      <c r="EL238" s="863">
        <f t="shared" si="312"/>
        <v>13.184999999999999</v>
      </c>
      <c r="EM238" s="864">
        <f t="shared" si="337"/>
        <v>-3.4129692832764507</v>
      </c>
      <c r="EN238" s="859">
        <f>SUM(EK$7:EK238)/SUM(EL$7:EL238)</f>
        <v>1.051095467941749</v>
      </c>
      <c r="EO238" s="934"/>
      <c r="EP238" s="511"/>
    </row>
    <row r="239" spans="1:146" ht="16.5" thickTop="1" thickBot="1" x14ac:dyDescent="0.3">
      <c r="A239" s="668">
        <v>45747</v>
      </c>
      <c r="C239" s="672"/>
      <c r="D239" s="744">
        <f t="shared" si="338"/>
        <v>39550</v>
      </c>
      <c r="E239" s="743">
        <f t="shared" si="339"/>
        <v>0</v>
      </c>
      <c r="F239" s="743"/>
      <c r="G239" s="742">
        <f t="shared" si="315"/>
        <v>0</v>
      </c>
      <c r="H239" s="741"/>
      <c r="I239" s="740">
        <v>0</v>
      </c>
      <c r="J239" s="740">
        <v>0</v>
      </c>
      <c r="K239" s="739">
        <f t="shared" si="316"/>
        <v>0</v>
      </c>
      <c r="L239" s="738" t="e">
        <f t="shared" si="340"/>
        <v>#REF!</v>
      </c>
      <c r="M239" s="738">
        <v>0</v>
      </c>
      <c r="N239" s="739">
        <v>0</v>
      </c>
      <c r="O239" s="739">
        <v>0</v>
      </c>
      <c r="P239" s="737">
        <v>0</v>
      </c>
      <c r="Q239" s="737">
        <v>0</v>
      </c>
      <c r="R239" s="736">
        <f t="shared" si="317"/>
        <v>0</v>
      </c>
      <c r="S239" s="1154">
        <f t="shared" si="341"/>
        <v>16</v>
      </c>
      <c r="T239" s="735">
        <v>0</v>
      </c>
      <c r="U239" s="736">
        <v>0</v>
      </c>
      <c r="V239" s="734"/>
      <c r="W239" s="739">
        <v>0</v>
      </c>
      <c r="X239" s="743">
        <v>0</v>
      </c>
      <c r="Y239" s="739" t="str">
        <f t="shared" si="318"/>
        <v xml:space="preserve"> </v>
      </c>
      <c r="Z239" s="733">
        <f t="shared" si="342"/>
        <v>155</v>
      </c>
      <c r="AA239" s="732">
        <v>0</v>
      </c>
      <c r="AB239" s="731">
        <v>0</v>
      </c>
      <c r="AC239" s="730">
        <v>0</v>
      </c>
      <c r="AD239" s="730">
        <v>0</v>
      </c>
      <c r="AE239" s="739" t="str">
        <f t="shared" si="319"/>
        <v xml:space="preserve"> </v>
      </c>
      <c r="AF239" s="733">
        <f t="shared" si="343"/>
        <v>89</v>
      </c>
      <c r="AG239" s="739">
        <v>90</v>
      </c>
      <c r="AH239" s="731">
        <v>0</v>
      </c>
      <c r="AI239" s="731">
        <v>0</v>
      </c>
      <c r="AJ239" s="731">
        <v>0</v>
      </c>
      <c r="AK239" s="729" t="str">
        <f t="shared" si="320"/>
        <v xml:space="preserve"> </v>
      </c>
      <c r="AL239" s="731">
        <f t="shared" si="344"/>
        <v>28</v>
      </c>
      <c r="AM239" s="731"/>
      <c r="AN239" s="731"/>
      <c r="AO239" s="731">
        <v>0</v>
      </c>
      <c r="AP239" s="731"/>
      <c r="AQ239" s="728">
        <v>5.625</v>
      </c>
      <c r="AR239" s="727">
        <v>292</v>
      </c>
      <c r="AS239" s="726">
        <v>5.625</v>
      </c>
      <c r="AT239" s="725">
        <v>292</v>
      </c>
      <c r="AU239" s="724">
        <f t="shared" si="321"/>
        <v>584</v>
      </c>
      <c r="AV239" s="723">
        <f t="shared" si="345"/>
        <v>143</v>
      </c>
      <c r="AW239" s="722"/>
      <c r="AX239" s="722"/>
      <c r="AY239" s="721">
        <v>0</v>
      </c>
      <c r="AZ239" s="720">
        <v>0</v>
      </c>
      <c r="BA239" s="662">
        <v>0</v>
      </c>
      <c r="BB239" s="662">
        <v>0</v>
      </c>
      <c r="BC239" s="719"/>
      <c r="BD239" s="718">
        <v>68364</v>
      </c>
      <c r="BE239" s="717">
        <f t="shared" si="346"/>
        <v>0</v>
      </c>
      <c r="BF239" s="717"/>
      <c r="BG239" s="716">
        <v>0.96</v>
      </c>
      <c r="BH239" s="715">
        <f t="shared" si="322"/>
        <v>0</v>
      </c>
      <c r="BI239" s="715">
        <f t="shared" si="323"/>
        <v>0</v>
      </c>
      <c r="BJ239" s="714"/>
      <c r="BK239" s="713">
        <v>42</v>
      </c>
      <c r="BL239" s="713">
        <v>25</v>
      </c>
      <c r="BM239" s="712"/>
      <c r="BN239" s="711">
        <v>0</v>
      </c>
      <c r="BO239" s="710">
        <f t="shared" si="347"/>
        <v>0.8</v>
      </c>
      <c r="BP239" s="709">
        <f t="shared" si="324"/>
        <v>0</v>
      </c>
      <c r="BQ239" s="709">
        <f t="shared" si="325"/>
        <v>0</v>
      </c>
      <c r="BR239" s="708"/>
      <c r="BS239" s="712">
        <v>0</v>
      </c>
      <c r="BT239" s="712">
        <v>0</v>
      </c>
      <c r="BU239" s="666"/>
      <c r="BV239" s="707"/>
      <c r="BW239" s="726">
        <v>7.7</v>
      </c>
      <c r="BX239" s="726"/>
      <c r="BY239" s="726"/>
      <c r="BZ239" s="726"/>
      <c r="CA239" s="665">
        <f t="shared" si="326"/>
        <v>0</v>
      </c>
      <c r="CB239" s="665">
        <f t="shared" si="327"/>
        <v>7.7</v>
      </c>
      <c r="CC239" s="706">
        <f t="shared" si="348"/>
        <v>0.43</v>
      </c>
      <c r="CD239" s="705">
        <f t="shared" si="328"/>
        <v>4.3890000000000002</v>
      </c>
      <c r="CE239" s="710">
        <f t="shared" si="349"/>
        <v>0.05</v>
      </c>
      <c r="CF239" s="704">
        <f t="shared" si="329"/>
        <v>4.3890000000000002</v>
      </c>
      <c r="CG239" s="1749"/>
      <c r="CH239" s="704"/>
      <c r="CI239" s="704"/>
      <c r="CJ239" s="704">
        <f t="shared" si="358"/>
        <v>3.3109999999999999</v>
      </c>
      <c r="CK239" s="666">
        <v>34</v>
      </c>
      <c r="CL239" s="664">
        <v>28</v>
      </c>
      <c r="CM239" s="1125">
        <v>151.80000000000001</v>
      </c>
      <c r="CN239" s="703">
        <v>1</v>
      </c>
      <c r="CO239" s="703"/>
      <c r="CP239" s="703">
        <v>9158.7000000000007</v>
      </c>
      <c r="CQ239" s="703">
        <f t="shared" si="313"/>
        <v>20.900000000001455</v>
      </c>
      <c r="CR239" s="703"/>
      <c r="CS239" s="1119">
        <f t="shared" si="314"/>
        <v>7.2631578947363371</v>
      </c>
      <c r="CT239" s="1119"/>
      <c r="CU239" s="950">
        <f t="shared" si="306"/>
        <v>151.80000000000001</v>
      </c>
      <c r="CV239" s="702">
        <f t="shared" si="350"/>
        <v>1</v>
      </c>
      <c r="CW239" s="701">
        <f t="shared" si="330"/>
        <v>0</v>
      </c>
      <c r="CX239" s="700">
        <f t="shared" si="331"/>
        <v>151.80000000000001</v>
      </c>
      <c r="CY239" s="699"/>
      <c r="CZ239" s="698">
        <v>80</v>
      </c>
      <c r="DA239" s="698">
        <v>20</v>
      </c>
      <c r="DB239" s="698">
        <v>30</v>
      </c>
      <c r="DC239" s="697">
        <v>0</v>
      </c>
      <c r="DD239" s="1828"/>
      <c r="DE239" s="1828"/>
      <c r="DF239" s="1828"/>
      <c r="DG239" s="696">
        <f t="shared" si="351"/>
        <v>0.43</v>
      </c>
      <c r="DH239" s="695">
        <f t="shared" si="307"/>
        <v>0</v>
      </c>
      <c r="DI239" s="702">
        <f t="shared" si="352"/>
        <v>0.56999999999999995</v>
      </c>
      <c r="DJ239" s="694"/>
      <c r="DK239" s="694">
        <f t="shared" si="308"/>
        <v>0</v>
      </c>
      <c r="DL239" s="694">
        <f t="shared" si="332"/>
        <v>0</v>
      </c>
      <c r="DM239" s="693"/>
      <c r="DN239" s="692">
        <v>65</v>
      </c>
      <c r="DO239" s="692">
        <v>15</v>
      </c>
      <c r="DP239" s="1448">
        <v>160</v>
      </c>
      <c r="DQ239" s="691"/>
      <c r="DR239" s="691"/>
      <c r="DS239" s="690">
        <f t="shared" si="333"/>
        <v>0</v>
      </c>
      <c r="DT239" s="690">
        <f t="shared" si="353"/>
        <v>0</v>
      </c>
      <c r="DU239" s="689">
        <f t="shared" si="354"/>
        <v>0</v>
      </c>
      <c r="DV239" s="688"/>
      <c r="DW239" s="1428"/>
      <c r="DX239" s="1426">
        <v>4</v>
      </c>
      <c r="DY239" s="686"/>
      <c r="DZ239" s="685">
        <v>2</v>
      </c>
      <c r="EA239" s="684">
        <v>5</v>
      </c>
      <c r="EB239" s="683">
        <f t="shared" si="334"/>
        <v>79.865194380000005</v>
      </c>
      <c r="EC239" s="683">
        <f t="shared" si="355"/>
        <v>33.047666640000003</v>
      </c>
      <c r="ED239" s="683">
        <f t="shared" si="356"/>
        <v>0</v>
      </c>
      <c r="EE239" s="1526">
        <f t="shared" si="335"/>
        <v>33.047666640000003</v>
      </c>
      <c r="EF239" s="1527">
        <f t="shared" si="309"/>
        <v>4.3890000000000002</v>
      </c>
      <c r="EG239" s="1528">
        <f t="shared" si="336"/>
        <v>7.5296574709501032</v>
      </c>
      <c r="EH239" s="1529">
        <f>SUM(EE$209:EE239)/SUM(EF$209:EF239)</f>
        <v>0.73652173354701067</v>
      </c>
      <c r="EI239" s="678"/>
      <c r="EJ239" s="166">
        <f t="shared" si="310"/>
        <v>143</v>
      </c>
      <c r="EK239" s="677">
        <f t="shared" si="311"/>
        <v>0</v>
      </c>
      <c r="EL239" s="676">
        <f t="shared" si="312"/>
        <v>155.11100000000002</v>
      </c>
      <c r="EM239" s="675">
        <f t="shared" si="337"/>
        <v>0.92192043117509381</v>
      </c>
      <c r="EN239" s="674">
        <f>SUM(EK$7:EK239)/SUM(EL$7:EL239)</f>
        <v>1.0461061575445982</v>
      </c>
      <c r="EO239" s="673"/>
    </row>
    <row r="240" spans="1:146" ht="16.5" thickTop="1" thickBot="1" x14ac:dyDescent="0.3">
      <c r="A240" s="668"/>
      <c r="C240" s="672"/>
      <c r="D240" s="744"/>
      <c r="E240" s="743"/>
      <c r="F240" s="743"/>
      <c r="G240" s="742"/>
      <c r="H240" s="741"/>
      <c r="I240" s="740"/>
      <c r="J240" s="740"/>
      <c r="K240" s="739"/>
      <c r="L240" s="738"/>
      <c r="M240" s="738"/>
      <c r="N240" s="739"/>
      <c r="O240" s="739"/>
      <c r="P240" s="737"/>
      <c r="Q240" s="737"/>
      <c r="R240" s="736"/>
      <c r="S240" s="1154"/>
      <c r="T240" s="735"/>
      <c r="U240" s="736"/>
      <c r="V240" s="734"/>
      <c r="W240" s="739"/>
      <c r="X240" s="743"/>
      <c r="Y240" s="739"/>
      <c r="Z240" s="733"/>
      <c r="AA240" s="732"/>
      <c r="AB240" s="731"/>
      <c r="AC240" s="730"/>
      <c r="AD240" s="730"/>
      <c r="AE240" s="739"/>
      <c r="AF240" s="733"/>
      <c r="AG240" s="739"/>
      <c r="AH240" s="731"/>
      <c r="AI240" s="731"/>
      <c r="AJ240" s="731"/>
      <c r="AK240" s="729"/>
      <c r="AL240" s="731"/>
      <c r="AM240" s="731"/>
      <c r="AN240" s="731"/>
      <c r="AO240" s="731"/>
      <c r="AP240" s="731"/>
      <c r="AQ240" s="728"/>
      <c r="AR240" s="727"/>
      <c r="AS240" s="726"/>
      <c r="AT240" s="725"/>
      <c r="AU240" s="724"/>
      <c r="AV240" s="723"/>
      <c r="AW240" s="722"/>
      <c r="AX240" s="722"/>
      <c r="AY240" s="721"/>
      <c r="AZ240" s="720"/>
      <c r="BA240" s="662"/>
      <c r="BB240" s="662"/>
      <c r="BC240" s="719"/>
      <c r="BD240" s="718"/>
      <c r="BE240" s="717">
        <f>AVERAGE(BE209:BE239)</f>
        <v>29.70967741935484</v>
      </c>
      <c r="BF240" s="717"/>
      <c r="BG240" s="716"/>
      <c r="BH240" s="715">
        <f>SUM(BH209:BH239)</f>
        <v>36.840000000000039</v>
      </c>
      <c r="BI240" s="715"/>
      <c r="BJ240" s="714"/>
      <c r="BK240" s="713"/>
      <c r="BL240" s="713"/>
      <c r="BM240" s="712"/>
      <c r="BN240" s="711"/>
      <c r="BO240" s="710"/>
      <c r="BP240" s="709"/>
      <c r="BQ240" s="709"/>
      <c r="BR240" s="708"/>
      <c r="BS240" s="712"/>
      <c r="BT240" s="712"/>
      <c r="BU240" s="666"/>
      <c r="BV240" s="938" t="s">
        <v>201</v>
      </c>
      <c r="BW240" s="726">
        <f>AVERAGE(BW209:BW239)</f>
        <v>7.8741935483870966</v>
      </c>
      <c r="BX240" s="726"/>
      <c r="BY240" s="726"/>
      <c r="BZ240" s="726"/>
      <c r="CA240" s="665"/>
      <c r="CB240" s="665"/>
      <c r="CC240" s="706"/>
      <c r="CD240" s="705"/>
      <c r="CE240" s="710"/>
      <c r="CF240" s="704">
        <f>SUM(CF209:CF239)</f>
        <v>139.13700000000006</v>
      </c>
      <c r="CG240" s="1749"/>
      <c r="CH240" s="704"/>
      <c r="CI240" s="704"/>
      <c r="CJ240" s="704"/>
      <c r="CK240" s="666"/>
      <c r="CL240" s="664"/>
      <c r="CM240" s="1125"/>
      <c r="CN240" s="703"/>
      <c r="CO240" s="703"/>
      <c r="CP240" s="703"/>
      <c r="CQ240" s="703"/>
      <c r="CR240" s="703"/>
      <c r="CS240" s="1119"/>
      <c r="CT240" s="1119"/>
      <c r="CU240" s="950">
        <f>SUM(CU209:CU239)</f>
        <v>2442.5799999999958</v>
      </c>
      <c r="CV240" s="702"/>
      <c r="CW240" s="701"/>
      <c r="CX240" s="700"/>
      <c r="CY240" s="699"/>
      <c r="CZ240" s="698"/>
      <c r="DA240" s="698"/>
      <c r="DB240" s="698"/>
      <c r="DC240" s="697">
        <f>SUM(DC209:DC239)</f>
        <v>357.22000000000475</v>
      </c>
      <c r="DD240" s="1828"/>
      <c r="DE240" s="1828"/>
      <c r="DF240" s="1828"/>
      <c r="DG240" s="696"/>
      <c r="DH240" s="695"/>
      <c r="DI240" s="702"/>
      <c r="DJ240" s="694"/>
      <c r="DK240" s="694">
        <f>SUM(DK209:DK239)</f>
        <v>87.554622000001189</v>
      </c>
      <c r="DL240" s="694"/>
      <c r="DM240" s="693"/>
      <c r="DN240" s="692"/>
      <c r="DO240" s="692"/>
      <c r="DP240" s="1448"/>
      <c r="DQ240" s="691"/>
      <c r="DR240" s="691"/>
      <c r="DS240" s="690"/>
      <c r="DT240" s="690"/>
      <c r="DU240" s="689"/>
      <c r="DV240" s="688"/>
      <c r="DW240" s="1429">
        <f>DX240+EB240</f>
        <v>248.91695816999999</v>
      </c>
      <c r="DX240" s="1427">
        <f>1.5*33</f>
        <v>49.5</v>
      </c>
      <c r="DY240" s="686"/>
      <c r="DZ240" s="685"/>
      <c r="EA240" s="684"/>
      <c r="EB240" s="683">
        <f>EC240</f>
        <v>199.41695816999999</v>
      </c>
      <c r="EC240" s="683">
        <f>SUM(EC209:EC239)</f>
        <v>199.41695816999999</v>
      </c>
      <c r="ED240" s="1432">
        <f>SUM(ED209:ED239)</f>
        <v>9.8690416700000014</v>
      </c>
      <c r="EE240" s="1931">
        <f>SUM(EE209:EE239)</f>
        <v>199.41695816999999</v>
      </c>
      <c r="EF240" s="1932">
        <f>SUM(EF209:EF239)</f>
        <v>270.7550220000013</v>
      </c>
      <c r="EG240" s="1933"/>
      <c r="EH240" s="1934">
        <f>EE240/EF240</f>
        <v>0.73652173354701067</v>
      </c>
      <c r="EI240" s="678"/>
      <c r="EJ240" s="166"/>
      <c r="EK240" s="677"/>
      <c r="EL240" s="676"/>
      <c r="EM240" s="675"/>
      <c r="EN240" s="674"/>
      <c r="EO240" s="673"/>
    </row>
    <row r="241" spans="1:145" ht="16.5" thickTop="1" thickBot="1" x14ac:dyDescent="0.3">
      <c r="A241" s="668"/>
      <c r="C241" s="672"/>
      <c r="D241" s="744"/>
      <c r="E241" s="743"/>
      <c r="F241" s="743"/>
      <c r="G241" s="742"/>
      <c r="H241" s="741"/>
      <c r="I241" s="740"/>
      <c r="J241" s="740"/>
      <c r="K241" s="739"/>
      <c r="L241" s="738"/>
      <c r="M241" s="738"/>
      <c r="N241" s="739"/>
      <c r="O241" s="739"/>
      <c r="P241" s="737"/>
      <c r="Q241" s="737"/>
      <c r="R241" s="736"/>
      <c r="S241" s="1154"/>
      <c r="T241" s="735"/>
      <c r="U241" s="736"/>
      <c r="V241" s="734"/>
      <c r="W241" s="739"/>
      <c r="X241" s="743"/>
      <c r="Y241" s="739"/>
      <c r="Z241" s="733"/>
      <c r="AA241" s="732"/>
      <c r="AB241" s="731"/>
      <c r="AC241" s="730"/>
      <c r="AD241" s="730"/>
      <c r="AE241" s="739"/>
      <c r="AF241" s="733"/>
      <c r="AG241" s="739"/>
      <c r="AH241" s="731"/>
      <c r="AI241" s="731"/>
      <c r="AJ241" s="731"/>
      <c r="AK241" s="729"/>
      <c r="AL241" s="731"/>
      <c r="AM241" s="731"/>
      <c r="AN241" s="731"/>
      <c r="AO241" s="731"/>
      <c r="AP241" s="731"/>
      <c r="AQ241" s="728"/>
      <c r="AR241" s="727"/>
      <c r="AS241" s="726"/>
      <c r="AT241" s="725"/>
      <c r="AU241" s="724"/>
      <c r="AV241" s="723"/>
      <c r="AW241" s="722"/>
      <c r="AX241" s="722"/>
      <c r="AY241" s="721"/>
      <c r="AZ241" s="720"/>
      <c r="BA241" s="662"/>
      <c r="BB241" s="662"/>
      <c r="BC241" s="719"/>
      <c r="BD241" s="718"/>
      <c r="BE241" s="717"/>
      <c r="BF241" s="717"/>
      <c r="BG241" s="716"/>
      <c r="BH241" s="715"/>
      <c r="BI241" s="715"/>
      <c r="BJ241" s="714"/>
      <c r="BK241" s="713"/>
      <c r="BL241" s="713"/>
      <c r="BM241" s="712"/>
      <c r="BN241" s="711"/>
      <c r="BO241" s="710"/>
      <c r="BP241" s="709"/>
      <c r="BQ241" s="709"/>
      <c r="BR241" s="708"/>
      <c r="BS241" s="712"/>
      <c r="BT241" s="712"/>
      <c r="BU241" s="666"/>
      <c r="BV241" s="938" t="s">
        <v>202</v>
      </c>
      <c r="BW241" s="726">
        <v>10</v>
      </c>
      <c r="BX241" s="726"/>
      <c r="BY241" s="726"/>
      <c r="BZ241" s="726"/>
      <c r="CA241" s="665"/>
      <c r="CB241" s="665"/>
      <c r="CC241" s="706"/>
      <c r="CD241" s="705"/>
      <c r="CE241" s="710"/>
      <c r="CF241" s="704"/>
      <c r="CG241" s="1749"/>
      <c r="CH241" s="704"/>
      <c r="CI241" s="704"/>
      <c r="CJ241" s="704"/>
      <c r="CK241" s="666"/>
      <c r="CL241" s="664"/>
      <c r="CM241" s="1125"/>
      <c r="CN241" s="703"/>
      <c r="CO241" s="703"/>
      <c r="CP241" s="703"/>
      <c r="CQ241" s="703"/>
      <c r="CR241" s="703"/>
      <c r="CS241" s="1119"/>
      <c r="CT241" s="1119"/>
      <c r="CU241" s="950">
        <f>CU240/31</f>
        <v>78.792903225806313</v>
      </c>
      <c r="CV241" s="702"/>
      <c r="CW241" s="701"/>
      <c r="CX241" s="700"/>
      <c r="CY241" s="699"/>
      <c r="CZ241" s="698"/>
      <c r="DA241" s="698"/>
      <c r="DB241" s="698"/>
      <c r="DC241" s="697">
        <f>DC240/25</f>
        <v>14.28880000000019</v>
      </c>
      <c r="DD241" s="1828"/>
      <c r="DE241" s="1828"/>
      <c r="DF241" s="1828"/>
      <c r="DG241" s="696"/>
      <c r="DH241" s="695"/>
      <c r="DI241" s="702"/>
      <c r="DJ241" s="694"/>
      <c r="DK241" s="697">
        <f>DK240/25</f>
        <v>3.5021848800000477</v>
      </c>
      <c r="DL241" s="694"/>
      <c r="DM241" s="693"/>
      <c r="DN241" s="692"/>
      <c r="DO241" s="692"/>
      <c r="DP241" s="1448"/>
      <c r="DQ241" s="691"/>
      <c r="DR241" s="691"/>
      <c r="DS241" s="690"/>
      <c r="DT241" s="690"/>
      <c r="DU241" s="689"/>
      <c r="DV241" s="688"/>
      <c r="DW241" s="1429">
        <f>DW240/ED241</f>
        <v>8.0295792958064514</v>
      </c>
      <c r="DX241" s="1426"/>
      <c r="DY241" s="686"/>
      <c r="DZ241" s="685"/>
      <c r="EA241" s="684"/>
      <c r="EB241" s="683"/>
      <c r="EC241" s="683"/>
      <c r="ED241" s="683">
        <v>31</v>
      </c>
      <c r="EE241" s="1930">
        <f>EE240/ED241</f>
        <v>6.4328051022580643</v>
      </c>
      <c r="EF241" s="1593">
        <f>EF240/ED241</f>
        <v>8.7340329677419781</v>
      </c>
      <c r="EG241" s="1594"/>
      <c r="EH241" s="1595"/>
      <c r="EI241" s="678"/>
      <c r="EJ241" s="166"/>
      <c r="EK241" s="677"/>
      <c r="EL241" s="676"/>
      <c r="EM241" s="675"/>
      <c r="EN241" s="674"/>
      <c r="EO241" s="673"/>
    </row>
    <row r="242" spans="1:145" ht="16.5" thickTop="1" thickBot="1" x14ac:dyDescent="0.3">
      <c r="A242" s="668"/>
      <c r="C242" s="672"/>
      <c r="D242" s="744"/>
      <c r="E242" s="743"/>
      <c r="F242" s="743"/>
      <c r="G242" s="742"/>
      <c r="H242" s="741"/>
      <c r="I242" s="740"/>
      <c r="J242" s="740"/>
      <c r="K242" s="739"/>
      <c r="L242" s="738"/>
      <c r="M242" s="738"/>
      <c r="N242" s="739"/>
      <c r="O242" s="739"/>
      <c r="P242" s="737"/>
      <c r="Q242" s="737"/>
      <c r="R242" s="736"/>
      <c r="S242" s="1154"/>
      <c r="T242" s="735"/>
      <c r="U242" s="736"/>
      <c r="V242" s="734"/>
      <c r="W242" s="739"/>
      <c r="X242" s="743"/>
      <c r="Y242" s="739"/>
      <c r="Z242" s="733"/>
      <c r="AA242" s="732"/>
      <c r="AB242" s="731"/>
      <c r="AC242" s="730"/>
      <c r="AD242" s="730"/>
      <c r="AE242" s="739"/>
      <c r="AF242" s="733"/>
      <c r="AG242" s="739"/>
      <c r="AH242" s="731"/>
      <c r="AI242" s="731"/>
      <c r="AJ242" s="731"/>
      <c r="AK242" s="729"/>
      <c r="AL242" s="731"/>
      <c r="AM242" s="731"/>
      <c r="AN242" s="731"/>
      <c r="AO242" s="731"/>
      <c r="AP242" s="731"/>
      <c r="AQ242" s="728"/>
      <c r="AR242" s="727"/>
      <c r="AS242" s="726"/>
      <c r="AT242" s="725"/>
      <c r="AU242" s="724"/>
      <c r="AV242" s="723"/>
      <c r="AW242" s="722"/>
      <c r="AX242" s="722"/>
      <c r="AY242" s="721"/>
      <c r="AZ242" s="720"/>
      <c r="BA242" s="662"/>
      <c r="BB242" s="662"/>
      <c r="BC242" s="719"/>
      <c r="BD242" s="718"/>
      <c r="BE242" s="717"/>
      <c r="BF242" s="717"/>
      <c r="BG242" s="716"/>
      <c r="BH242" s="715"/>
      <c r="BI242" s="715"/>
      <c r="BJ242" s="714"/>
      <c r="BK242" s="713"/>
      <c r="BL242" s="713"/>
      <c r="BM242" s="712"/>
      <c r="BN242" s="711"/>
      <c r="BO242" s="710"/>
      <c r="BP242" s="709"/>
      <c r="BQ242" s="709"/>
      <c r="BR242" s="708"/>
      <c r="BS242" s="712"/>
      <c r="BT242" s="712"/>
      <c r="BU242" s="666"/>
      <c r="BV242" s="938" t="s">
        <v>203</v>
      </c>
      <c r="BW242" s="1772">
        <f>BW241/31</f>
        <v>0.32258064516129031</v>
      </c>
      <c r="BX242" s="726"/>
      <c r="BY242" s="726"/>
      <c r="BZ242" s="726"/>
      <c r="CA242" s="665"/>
      <c r="CB242" s="665"/>
      <c r="CC242" s="706"/>
      <c r="CD242" s="705"/>
      <c r="CE242" s="710"/>
      <c r="CF242" s="704"/>
      <c r="CG242" s="1749"/>
      <c r="CH242" s="704"/>
      <c r="CI242" s="704"/>
      <c r="CJ242" s="704"/>
      <c r="CK242" s="666"/>
      <c r="CL242" s="664"/>
      <c r="CM242" s="1125"/>
      <c r="CN242" s="703"/>
      <c r="CO242" s="703"/>
      <c r="CP242" s="703"/>
      <c r="CQ242" s="703"/>
      <c r="CR242" s="703"/>
      <c r="CS242" s="1119"/>
      <c r="CT242" s="1119"/>
      <c r="CU242" s="950"/>
      <c r="CV242" s="702"/>
      <c r="CW242" s="701"/>
      <c r="CX242" s="700"/>
      <c r="CY242" s="699"/>
      <c r="CZ242" s="698"/>
      <c r="DA242" s="698"/>
      <c r="DB242" s="698"/>
      <c r="DC242" s="697"/>
      <c r="DD242" s="1828"/>
      <c r="DE242" s="1828"/>
      <c r="DF242" s="1828"/>
      <c r="DG242" s="696"/>
      <c r="DH242" s="695"/>
      <c r="DI242" s="702"/>
      <c r="DJ242" s="694"/>
      <c r="DK242" s="694"/>
      <c r="DL242" s="694"/>
      <c r="DM242" s="693"/>
      <c r="DN242" s="692"/>
      <c r="DO242" s="692"/>
      <c r="DP242" s="1448"/>
      <c r="DQ242" s="691"/>
      <c r="DR242" s="691"/>
      <c r="DS242" s="690"/>
      <c r="DT242" s="690"/>
      <c r="DU242" s="689"/>
      <c r="DV242" s="688"/>
      <c r="DW242" s="1429"/>
      <c r="DX242" s="1426"/>
      <c r="DY242" s="686"/>
      <c r="DZ242" s="685"/>
      <c r="EA242" s="684"/>
      <c r="EB242" s="683"/>
      <c r="EC242" s="683"/>
      <c r="ED242" s="683">
        <v>31</v>
      </c>
      <c r="EE242" s="1145">
        <f>EE241*ED242</f>
        <v>199.41695816999999</v>
      </c>
      <c r="EF242" s="681">
        <f>EF241*ED242</f>
        <v>270.7550220000013</v>
      </c>
      <c r="EG242" s="680"/>
      <c r="EH242" s="679"/>
      <c r="EI242" s="678"/>
      <c r="EJ242" s="166"/>
      <c r="EK242" s="677"/>
      <c r="EL242" s="676"/>
      <c r="EM242" s="675"/>
      <c r="EN242" s="674"/>
      <c r="EO242" s="673"/>
    </row>
    <row r="243" spans="1:145" ht="18.600000000000001" customHeight="1" thickTop="1" thickBot="1" x14ac:dyDescent="0.3">
      <c r="A243" s="668"/>
      <c r="C243" s="672"/>
      <c r="D243" s="744"/>
      <c r="E243" s="743"/>
      <c r="F243" s="743"/>
      <c r="G243" s="742"/>
      <c r="H243" s="741"/>
      <c r="I243" s="740"/>
      <c r="J243" s="740"/>
      <c r="K243" s="739"/>
      <c r="L243" s="738"/>
      <c r="M243" s="738"/>
      <c r="N243" s="739"/>
      <c r="O243" s="739"/>
      <c r="P243" s="737"/>
      <c r="Q243" s="737"/>
      <c r="R243" s="736"/>
      <c r="S243" s="1154"/>
      <c r="T243" s="735"/>
      <c r="U243" s="736"/>
      <c r="V243" s="734"/>
      <c r="W243" s="739"/>
      <c r="X243" s="743"/>
      <c r="Y243" s="739"/>
      <c r="Z243" s="733"/>
      <c r="AA243" s="732"/>
      <c r="AB243" s="731"/>
      <c r="AC243" s="730"/>
      <c r="AD243" s="730"/>
      <c r="AE243" s="739"/>
      <c r="AF243" s="733"/>
      <c r="AG243" s="739"/>
      <c r="AH243" s="731"/>
      <c r="AI243" s="731"/>
      <c r="AJ243" s="731"/>
      <c r="AK243" s="729"/>
      <c r="AL243" s="731"/>
      <c r="AM243" s="731"/>
      <c r="AN243" s="731"/>
      <c r="AO243" s="731"/>
      <c r="AP243" s="731"/>
      <c r="AQ243" s="728"/>
      <c r="AR243" s="727"/>
      <c r="AS243" s="726"/>
      <c r="AT243" s="725"/>
      <c r="AU243" s="724"/>
      <c r="AV243" s="723"/>
      <c r="AW243" s="722"/>
      <c r="AX243" s="722"/>
      <c r="AY243" s="721"/>
      <c r="AZ243" s="720"/>
      <c r="BA243" s="662"/>
      <c r="BB243" s="662"/>
      <c r="BC243" s="719"/>
      <c r="BD243" s="718"/>
      <c r="BE243" s="717"/>
      <c r="BF243" s="717"/>
      <c r="BG243" s="716"/>
      <c r="BH243" s="715"/>
      <c r="BI243" s="715"/>
      <c r="BJ243" s="714"/>
      <c r="BK243" s="713"/>
      <c r="BL243" s="713"/>
      <c r="BM243" s="712"/>
      <c r="BN243" s="711"/>
      <c r="BO243" s="710"/>
      <c r="BP243" s="709"/>
      <c r="BQ243" s="709"/>
      <c r="BR243" s="708"/>
      <c r="BS243" s="712"/>
      <c r="BT243" s="712"/>
      <c r="BU243" s="666"/>
      <c r="BV243" s="707"/>
      <c r="BW243" s="726"/>
      <c r="BX243" s="726"/>
      <c r="BY243" s="726"/>
      <c r="BZ243" s="726"/>
      <c r="CA243" s="665"/>
      <c r="CB243" s="665"/>
      <c r="CC243" s="706"/>
      <c r="CD243" s="705"/>
      <c r="CE243" s="710"/>
      <c r="CF243" s="704"/>
      <c r="CG243" s="1749"/>
      <c r="CH243" s="704"/>
      <c r="CI243" s="704"/>
      <c r="CJ243" s="704"/>
      <c r="CK243" s="666"/>
      <c r="CL243" s="664"/>
      <c r="CM243" s="1125"/>
      <c r="CN243" s="703"/>
      <c r="CO243" s="703"/>
      <c r="CP243" s="703"/>
      <c r="CQ243" s="703"/>
      <c r="CR243" s="703"/>
      <c r="CS243" s="1119"/>
      <c r="CT243" s="1119"/>
      <c r="CU243" s="950"/>
      <c r="CV243" s="702"/>
      <c r="CW243" s="701"/>
      <c r="CX243" s="700"/>
      <c r="CY243" s="699"/>
      <c r="CZ243" s="698"/>
      <c r="DA243" s="698"/>
      <c r="DB243" s="698"/>
      <c r="DC243" s="697"/>
      <c r="DD243" s="1828"/>
      <c r="DE243" s="1828"/>
      <c r="DF243" s="1828"/>
      <c r="DG243" s="696"/>
      <c r="DH243" s="695"/>
      <c r="DI243" s="702"/>
      <c r="DJ243" s="694"/>
      <c r="DK243" s="694"/>
      <c r="DL243" s="694"/>
      <c r="DM243" s="693"/>
      <c r="DN243" s="692"/>
      <c r="DO243" s="692"/>
      <c r="DP243" s="1448"/>
      <c r="DQ243" s="691"/>
      <c r="DR243" s="691"/>
      <c r="DS243" s="690"/>
      <c r="DT243" s="690"/>
      <c r="DU243" s="689"/>
      <c r="DV243" s="688"/>
      <c r="DW243" s="1429"/>
      <c r="DX243" s="1426"/>
      <c r="DY243" s="686"/>
      <c r="DZ243" s="685"/>
      <c r="EA243" s="684"/>
      <c r="EB243" s="683"/>
      <c r="EC243" s="683"/>
      <c r="ED243" s="1432"/>
      <c r="EE243" s="1433">
        <f>EE242/EF242</f>
        <v>0.73652173354701067</v>
      </c>
      <c r="EF243" s="1422"/>
      <c r="EG243" s="680"/>
      <c r="EH243" s="679"/>
      <c r="EI243" s="678"/>
      <c r="EJ243" s="166"/>
      <c r="EK243" s="677"/>
      <c r="EL243" s="676"/>
      <c r="EM243" s="675"/>
      <c r="EN243" s="674"/>
      <c r="EO243" s="673"/>
    </row>
    <row r="244" spans="1:145" ht="16.5" thickTop="1" thickBot="1" x14ac:dyDescent="0.3">
      <c r="A244" s="668">
        <v>45748</v>
      </c>
      <c r="C244" s="672"/>
      <c r="D244" s="744">
        <f>D239</f>
        <v>39550</v>
      </c>
      <c r="E244" s="743">
        <f>IF(D244=0,0,D244-D239)</f>
        <v>0</v>
      </c>
      <c r="F244" s="743"/>
      <c r="G244" s="742">
        <f t="shared" si="315"/>
        <v>0</v>
      </c>
      <c r="H244" s="741"/>
      <c r="I244" s="740">
        <v>0</v>
      </c>
      <c r="J244" s="740">
        <v>0</v>
      </c>
      <c r="K244" s="739">
        <f t="shared" si="316"/>
        <v>0</v>
      </c>
      <c r="L244" s="738" t="e">
        <f>IF(OR(N244=0,N244="n"), L239+1,1)</f>
        <v>#REF!</v>
      </c>
      <c r="M244" s="738">
        <v>0</v>
      </c>
      <c r="N244" s="739">
        <v>0</v>
      </c>
      <c r="O244" s="739">
        <v>0</v>
      </c>
      <c r="P244" s="737">
        <v>0</v>
      </c>
      <c r="Q244" s="737">
        <v>0</v>
      </c>
      <c r="R244" s="736">
        <f t="shared" si="317"/>
        <v>0</v>
      </c>
      <c r="S244" s="1154">
        <f>IF(P244=0,S239,IF(U239&lt;&gt;0,1,S239+1))</f>
        <v>16</v>
      </c>
      <c r="T244" s="735">
        <v>0</v>
      </c>
      <c r="U244" s="736">
        <v>0</v>
      </c>
      <c r="V244" s="734"/>
      <c r="W244" s="739">
        <v>0</v>
      </c>
      <c r="X244" s="743">
        <v>0</v>
      </c>
      <c r="Y244" s="739" t="str">
        <f t="shared" si="318"/>
        <v xml:space="preserve"> </v>
      </c>
      <c r="Z244" s="733">
        <f>IF(W244=0,Z239,IF(AB239&lt;&gt;0,1,Z239+1))</f>
        <v>155</v>
      </c>
      <c r="AA244" s="732">
        <v>0</v>
      </c>
      <c r="AB244" s="731">
        <v>0</v>
      </c>
      <c r="AC244" s="730">
        <v>0</v>
      </c>
      <c r="AD244" s="730">
        <v>0</v>
      </c>
      <c r="AE244" s="739" t="str">
        <f t="shared" si="319"/>
        <v xml:space="preserve"> </v>
      </c>
      <c r="AF244" s="733">
        <f>IF(AC244=0,AF239,IF(AH239&lt;&gt;0,1,AF239+1))</f>
        <v>89</v>
      </c>
      <c r="AG244" s="739">
        <v>91</v>
      </c>
      <c r="AH244" s="731">
        <v>0</v>
      </c>
      <c r="AI244" s="731">
        <v>0</v>
      </c>
      <c r="AJ244" s="731">
        <v>0</v>
      </c>
      <c r="AK244" s="729" t="str">
        <f t="shared" si="320"/>
        <v xml:space="preserve"> </v>
      </c>
      <c r="AL244" s="731">
        <f>IF(AI244=0,AL239,IF(AO239&lt;&gt;0,1,AL239+1))</f>
        <v>28</v>
      </c>
      <c r="AM244" s="731"/>
      <c r="AN244" s="731"/>
      <c r="AO244" s="731">
        <v>0</v>
      </c>
      <c r="AP244" s="731"/>
      <c r="AQ244" s="728">
        <v>7.25</v>
      </c>
      <c r="AR244" s="727">
        <v>389</v>
      </c>
      <c r="AS244" s="726">
        <v>6.916666666666667</v>
      </c>
      <c r="AT244" s="725">
        <v>359</v>
      </c>
      <c r="AU244" s="724">
        <f t="shared" si="321"/>
        <v>748</v>
      </c>
      <c r="AV244" s="723">
        <f>AU244-AU239</f>
        <v>164</v>
      </c>
      <c r="AW244" s="722"/>
      <c r="AX244" s="722"/>
      <c r="AY244" s="721">
        <v>0</v>
      </c>
      <c r="AZ244" s="720">
        <v>0</v>
      </c>
      <c r="BA244" s="662">
        <v>0</v>
      </c>
      <c r="BB244" s="662">
        <v>0</v>
      </c>
      <c r="BC244" s="719"/>
      <c r="BD244" s="718">
        <v>68368</v>
      </c>
      <c r="BE244" s="717">
        <f>IF(BD244=0,0,BD244-BD239)</f>
        <v>4</v>
      </c>
      <c r="BF244" s="1949">
        <f t="shared" ref="BF244:BF273" si="359">AVERAGE(BE237:BE244)</f>
        <v>7.3419354838709676</v>
      </c>
      <c r="BG244" s="716">
        <v>0.96</v>
      </c>
      <c r="BH244" s="715">
        <f t="shared" si="322"/>
        <v>0.16000000000000014</v>
      </c>
      <c r="BI244" s="715">
        <f t="shared" si="323"/>
        <v>3.84</v>
      </c>
      <c r="BJ244" s="714"/>
      <c r="BK244" s="713">
        <v>40</v>
      </c>
      <c r="BL244" s="713">
        <v>20</v>
      </c>
      <c r="BM244" s="712"/>
      <c r="BN244" s="711">
        <v>0</v>
      </c>
      <c r="BO244" s="710">
        <f>BO239</f>
        <v>0.8</v>
      </c>
      <c r="BP244" s="709">
        <f t="shared" si="324"/>
        <v>0</v>
      </c>
      <c r="BQ244" s="709">
        <f t="shared" si="325"/>
        <v>0</v>
      </c>
      <c r="BR244" s="708"/>
      <c r="BS244" s="712">
        <v>0</v>
      </c>
      <c r="BT244" s="712">
        <v>0</v>
      </c>
      <c r="BU244" s="666"/>
      <c r="BV244" s="707"/>
      <c r="BW244" s="726">
        <v>13.7</v>
      </c>
      <c r="BX244" s="1748">
        <f t="shared" ref="BX244:BX272" si="360">BZ244/7</f>
        <v>10.657142857142858</v>
      </c>
      <c r="BY244" s="1819">
        <f>BX244/24</f>
        <v>0.44404761904761908</v>
      </c>
      <c r="BZ244" s="1555">
        <f>SUM(BW234:BW239)+BW244</f>
        <v>74.600000000000009</v>
      </c>
      <c r="CA244" s="665">
        <f t="shared" si="326"/>
        <v>0</v>
      </c>
      <c r="CB244" s="665">
        <f t="shared" si="327"/>
        <v>13.7</v>
      </c>
      <c r="CC244" s="706">
        <v>0.43</v>
      </c>
      <c r="CD244" s="705">
        <f t="shared" si="328"/>
        <v>7.8090000000000002</v>
      </c>
      <c r="CE244" s="710">
        <f>CE239</f>
        <v>0.05</v>
      </c>
      <c r="CF244" s="704">
        <f t="shared" si="329"/>
        <v>7.8090000000000002</v>
      </c>
      <c r="CG244" s="1749"/>
      <c r="CH244" s="704"/>
      <c r="CI244" s="704"/>
      <c r="CJ244" s="704">
        <f t="shared" si="358"/>
        <v>5.8909999999999991</v>
      </c>
      <c r="CK244" s="666">
        <v>40</v>
      </c>
      <c r="CL244" s="664">
        <v>39</v>
      </c>
      <c r="CM244" s="1125">
        <v>197</v>
      </c>
      <c r="CN244" s="703" t="s">
        <v>190</v>
      </c>
      <c r="CO244" s="703"/>
      <c r="CP244" s="703">
        <v>9186.7999999999993</v>
      </c>
      <c r="CQ244" s="703">
        <f>CP244-CP239</f>
        <v>28.099999999998545</v>
      </c>
      <c r="CR244" s="703"/>
      <c r="CS244" s="1119">
        <f t="shared" ref="CS244:CS262" si="361">CU244/CQ244</f>
        <v>6.2989323843419633</v>
      </c>
      <c r="CT244" s="1142">
        <f>CS244/CQ4</f>
        <v>0.95679985584941207</v>
      </c>
      <c r="CU244" s="950">
        <f t="shared" si="306"/>
        <v>177</v>
      </c>
      <c r="CV244" s="702">
        <f>CV239</f>
        <v>1</v>
      </c>
      <c r="CW244" s="701">
        <f t="shared" si="330"/>
        <v>0</v>
      </c>
      <c r="CX244" s="700">
        <f t="shared" si="331"/>
        <v>177</v>
      </c>
      <c r="CY244" s="699"/>
      <c r="CZ244" s="698">
        <v>80</v>
      </c>
      <c r="DA244" s="698">
        <v>10</v>
      </c>
      <c r="DB244" s="698">
        <v>30</v>
      </c>
      <c r="DC244" s="697">
        <v>20</v>
      </c>
      <c r="DD244" s="1828"/>
      <c r="DE244" s="1828"/>
      <c r="DF244" s="1828"/>
      <c r="DG244" s="696">
        <f>DG239</f>
        <v>0.43</v>
      </c>
      <c r="DH244" s="695">
        <f t="shared" ref="DH244:DH273" si="362">DC244</f>
        <v>20</v>
      </c>
      <c r="DI244" s="702">
        <f>DI239</f>
        <v>0.56999999999999995</v>
      </c>
      <c r="DJ244" s="694"/>
      <c r="DK244" s="694">
        <f t="shared" ref="DK244:DK273" si="363">(DH244-(DH244*DI244))*(1-DG244)</f>
        <v>4.902000000000001</v>
      </c>
      <c r="DL244" s="694">
        <f t="shared" si="332"/>
        <v>11.399999999999999</v>
      </c>
      <c r="DM244" s="693"/>
      <c r="DN244" s="692">
        <v>60</v>
      </c>
      <c r="DO244" s="692">
        <v>10</v>
      </c>
      <c r="DP244" s="1448">
        <v>160</v>
      </c>
      <c r="DQ244" s="691"/>
      <c r="DR244" s="691"/>
      <c r="DS244" s="690">
        <f t="shared" si="333"/>
        <v>0</v>
      </c>
      <c r="DT244" s="690">
        <f>IF(DS244-DS239&lt;0,0,IF(SUM(DQ244:DR244)&gt;0,DS244-DS239,0))</f>
        <v>0</v>
      </c>
      <c r="DU244" s="689">
        <f>IF(DS244=0,0,IF(DS244-DS239&lt;0,DS244-DS239,0))</f>
        <v>0</v>
      </c>
      <c r="DV244" s="688"/>
      <c r="DW244" s="1430"/>
      <c r="DX244" s="1426">
        <v>4</v>
      </c>
      <c r="DY244" s="686"/>
      <c r="DZ244" s="685">
        <v>2</v>
      </c>
      <c r="EA244" s="684">
        <v>8</v>
      </c>
      <c r="EB244" s="683">
        <f t="shared" si="334"/>
        <v>88.127111040000003</v>
      </c>
      <c r="EC244" s="683">
        <f>IF(EB244-EB239&lt;0,0,IF(SUM(DZ244:EA244)&gt;0,EB244-EB239,0))</f>
        <v>8.2619166599999971</v>
      </c>
      <c r="ED244" s="683">
        <f>IF(EB244=0,0,IF(EB244-EB239&lt;0,(EB244-EB239),0))</f>
        <v>0</v>
      </c>
      <c r="EE244" s="682">
        <f t="shared" ref="EE244:EE246" si="364">EC244</f>
        <v>8.2619166599999971</v>
      </c>
      <c r="EF244" s="681">
        <f t="shared" ref="EF244:EF273" si="365">BH244+BP244+CF244+CW244+DK244</f>
        <v>12.871000000000002</v>
      </c>
      <c r="EG244" s="680">
        <f t="shared" ref="EG244:EG245" si="366">EE244/EF244</f>
        <v>0.64190169062232894</v>
      </c>
      <c r="EH244" s="679">
        <f>SUM(EE$244:EE244)/SUM(EF$244:EF244)</f>
        <v>0.64190169062232894</v>
      </c>
      <c r="EI244" s="678"/>
      <c r="EJ244" s="166">
        <f t="shared" ref="EJ244:EJ273" si="367">EK244+AV244</f>
        <v>164</v>
      </c>
      <c r="EK244" s="677">
        <f t="shared" ref="EK244:EK273" si="368">E244+BB244</f>
        <v>0</v>
      </c>
      <c r="EL244" s="676">
        <f t="shared" ref="EL244:EL273" si="369">BI244+BQ244+CJ244+CX244+DL244</f>
        <v>198.131</v>
      </c>
      <c r="EM244" s="675">
        <f t="shared" si="337"/>
        <v>0.82773518530669099</v>
      </c>
      <c r="EN244" s="674">
        <f>SUM(EK$7:EK244)/SUM(EL$7:EL244)</f>
        <v>1.0398015413906903</v>
      </c>
      <c r="EO244" s="673"/>
    </row>
    <row r="245" spans="1:145" ht="16.5" thickTop="1" thickBot="1" x14ac:dyDescent="0.3">
      <c r="A245" s="668">
        <v>45749</v>
      </c>
      <c r="C245" s="672"/>
      <c r="D245" s="744">
        <f t="shared" si="338"/>
        <v>39550</v>
      </c>
      <c r="E245" s="743">
        <f t="shared" si="339"/>
        <v>0</v>
      </c>
      <c r="F245" s="743"/>
      <c r="G245" s="742">
        <f t="shared" si="315"/>
        <v>0</v>
      </c>
      <c r="H245" s="741"/>
      <c r="I245" s="740">
        <v>0</v>
      </c>
      <c r="J245" s="740">
        <v>0</v>
      </c>
      <c r="K245" s="739">
        <f t="shared" si="316"/>
        <v>0</v>
      </c>
      <c r="L245" s="738" t="e">
        <f t="shared" si="340"/>
        <v>#REF!</v>
      </c>
      <c r="M245" s="738">
        <v>0</v>
      </c>
      <c r="N245" s="739">
        <v>0</v>
      </c>
      <c r="O245" s="739">
        <v>0</v>
      </c>
      <c r="P245" s="737">
        <v>52</v>
      </c>
      <c r="Q245" s="737">
        <v>48</v>
      </c>
      <c r="R245" s="736">
        <f t="shared" si="317"/>
        <v>4</v>
      </c>
      <c r="S245" s="1154">
        <f t="shared" si="341"/>
        <v>17</v>
      </c>
      <c r="T245" s="735">
        <v>0</v>
      </c>
      <c r="U245" s="736">
        <v>0</v>
      </c>
      <c r="V245" s="734"/>
      <c r="W245" s="739">
        <v>44</v>
      </c>
      <c r="X245" s="743">
        <v>40</v>
      </c>
      <c r="Y245" s="739">
        <f t="shared" si="318"/>
        <v>4</v>
      </c>
      <c r="Z245" s="733">
        <f t="shared" si="342"/>
        <v>156</v>
      </c>
      <c r="AA245" s="732">
        <v>0</v>
      </c>
      <c r="AB245" s="731">
        <v>0</v>
      </c>
      <c r="AC245" s="730">
        <v>40</v>
      </c>
      <c r="AD245" s="730">
        <v>40</v>
      </c>
      <c r="AE245" s="739">
        <f t="shared" si="319"/>
        <v>0</v>
      </c>
      <c r="AF245" s="733">
        <f t="shared" si="343"/>
        <v>90</v>
      </c>
      <c r="AG245" s="739">
        <v>92</v>
      </c>
      <c r="AH245" s="731">
        <v>0</v>
      </c>
      <c r="AI245" s="731">
        <v>0</v>
      </c>
      <c r="AJ245" s="731">
        <v>0</v>
      </c>
      <c r="AK245" s="729" t="str">
        <f t="shared" si="320"/>
        <v xml:space="preserve"> </v>
      </c>
      <c r="AL245" s="731">
        <f t="shared" si="344"/>
        <v>28</v>
      </c>
      <c r="AM245" s="731"/>
      <c r="AN245" s="731"/>
      <c r="AO245" s="731">
        <v>0</v>
      </c>
      <c r="AP245" s="731"/>
      <c r="AQ245" s="728">
        <v>5.916666666666667</v>
      </c>
      <c r="AR245" s="727">
        <v>312</v>
      </c>
      <c r="AS245" s="726">
        <v>5.75</v>
      </c>
      <c r="AT245" s="725">
        <v>294</v>
      </c>
      <c r="AU245" s="724">
        <f t="shared" si="321"/>
        <v>606</v>
      </c>
      <c r="AV245" s="723">
        <f t="shared" si="345"/>
        <v>-142</v>
      </c>
      <c r="AW245" s="722"/>
      <c r="AX245" s="722"/>
      <c r="AY245" s="721">
        <v>1700</v>
      </c>
      <c r="AZ245" s="720">
        <v>0</v>
      </c>
      <c r="BA245" s="662">
        <v>239</v>
      </c>
      <c r="BB245" s="662">
        <v>173</v>
      </c>
      <c r="BC245" s="719"/>
      <c r="BD245" s="718">
        <v>68368</v>
      </c>
      <c r="BE245" s="717">
        <f t="shared" si="346"/>
        <v>0</v>
      </c>
      <c r="BF245" s="1949">
        <f t="shared" si="359"/>
        <v>6.741935483870968</v>
      </c>
      <c r="BG245" s="716">
        <v>0.96</v>
      </c>
      <c r="BH245" s="715">
        <f t="shared" si="322"/>
        <v>0</v>
      </c>
      <c r="BI245" s="715">
        <f t="shared" si="323"/>
        <v>0</v>
      </c>
      <c r="BJ245" s="714"/>
      <c r="BK245" s="713">
        <v>62</v>
      </c>
      <c r="BL245" s="713">
        <v>25</v>
      </c>
      <c r="BM245" s="712"/>
      <c r="BN245" s="711">
        <v>0</v>
      </c>
      <c r="BO245" s="710">
        <f t="shared" si="347"/>
        <v>0.8</v>
      </c>
      <c r="BP245" s="709">
        <f t="shared" si="324"/>
        <v>0</v>
      </c>
      <c r="BQ245" s="709">
        <f t="shared" si="325"/>
        <v>0</v>
      </c>
      <c r="BR245" s="708"/>
      <c r="BS245" s="712">
        <v>0</v>
      </c>
      <c r="BT245" s="712">
        <v>0</v>
      </c>
      <c r="BU245" s="666"/>
      <c r="BV245" s="707"/>
      <c r="BW245" s="726">
        <v>5.0999999999999996</v>
      </c>
      <c r="BX245" s="1748">
        <f t="shared" si="360"/>
        <v>10.6</v>
      </c>
      <c r="BY245" s="1819">
        <f>BX245/24</f>
        <v>0.44166666666666665</v>
      </c>
      <c r="BZ245" s="1555">
        <f>SUM(BW235:BW239)+BW244+BW245</f>
        <v>74.2</v>
      </c>
      <c r="CA245" s="665">
        <f t="shared" si="326"/>
        <v>0</v>
      </c>
      <c r="CB245" s="665">
        <f t="shared" si="327"/>
        <v>5.0999999999999996</v>
      </c>
      <c r="CC245" s="706">
        <f t="shared" si="348"/>
        <v>0.43</v>
      </c>
      <c r="CD245" s="705">
        <f t="shared" si="328"/>
        <v>2.907</v>
      </c>
      <c r="CE245" s="710">
        <f t="shared" si="349"/>
        <v>0.05</v>
      </c>
      <c r="CF245" s="704">
        <f t="shared" si="329"/>
        <v>2.907</v>
      </c>
      <c r="CG245" s="1749"/>
      <c r="CH245" s="704"/>
      <c r="CI245" s="704"/>
      <c r="CJ245" s="704">
        <f t="shared" si="358"/>
        <v>2.1929999999999996</v>
      </c>
      <c r="CK245" s="666">
        <v>0</v>
      </c>
      <c r="CL245" s="664">
        <v>30</v>
      </c>
      <c r="CM245" s="1125">
        <v>10.8</v>
      </c>
      <c r="CN245" s="703">
        <v>2</v>
      </c>
      <c r="CO245" s="703"/>
      <c r="CP245" s="703">
        <v>9186</v>
      </c>
      <c r="CQ245" s="703">
        <f t="shared" si="313"/>
        <v>-0.7999999999992724</v>
      </c>
      <c r="CR245" s="703"/>
      <c r="CS245" s="1119">
        <f t="shared" si="361"/>
        <v>0</v>
      </c>
      <c r="CT245" s="1142"/>
      <c r="CU245" s="950">
        <f t="shared" ref="CU245:CU263" si="370">CM245-DC245</f>
        <v>0</v>
      </c>
      <c r="CV245" s="702">
        <f t="shared" si="350"/>
        <v>1</v>
      </c>
      <c r="CW245" s="701">
        <f t="shared" si="330"/>
        <v>0</v>
      </c>
      <c r="CX245" s="700">
        <f t="shared" si="331"/>
        <v>0</v>
      </c>
      <c r="CY245" s="699"/>
      <c r="CZ245" s="698">
        <v>5</v>
      </c>
      <c r="DA245" s="698">
        <v>15</v>
      </c>
      <c r="DB245" s="698">
        <v>0</v>
      </c>
      <c r="DC245" s="697">
        <f>CM245</f>
        <v>10.8</v>
      </c>
      <c r="DD245" s="1828"/>
      <c r="DE245" s="1828"/>
      <c r="DF245" s="1828"/>
      <c r="DG245" s="696">
        <f t="shared" si="351"/>
        <v>0.43</v>
      </c>
      <c r="DH245" s="695">
        <f t="shared" si="362"/>
        <v>10.8</v>
      </c>
      <c r="DI245" s="702">
        <f t="shared" si="352"/>
        <v>0.56999999999999995</v>
      </c>
      <c r="DJ245" s="694"/>
      <c r="DK245" s="694">
        <f t="shared" si="363"/>
        <v>2.6470800000000008</v>
      </c>
      <c r="DL245" s="694">
        <f t="shared" si="332"/>
        <v>6.1559999999999997</v>
      </c>
      <c r="DM245" s="693"/>
      <c r="DN245" s="692">
        <v>65</v>
      </c>
      <c r="DO245" s="692">
        <v>15</v>
      </c>
      <c r="DP245" s="1448">
        <v>165</v>
      </c>
      <c r="DQ245" s="691"/>
      <c r="DR245" s="691"/>
      <c r="DS245" s="690">
        <f t="shared" si="333"/>
        <v>0</v>
      </c>
      <c r="DT245" s="690">
        <f t="shared" si="353"/>
        <v>0</v>
      </c>
      <c r="DU245" s="689">
        <f t="shared" si="354"/>
        <v>0</v>
      </c>
      <c r="DV245" s="688"/>
      <c r="DW245" s="1429"/>
      <c r="DX245" s="1426">
        <v>4</v>
      </c>
      <c r="DY245" s="686"/>
      <c r="DZ245" s="685">
        <v>2</v>
      </c>
      <c r="EA245" s="684">
        <v>8</v>
      </c>
      <c r="EB245" s="683">
        <f t="shared" si="334"/>
        <v>88.127111040000003</v>
      </c>
      <c r="EC245" s="683">
        <f t="shared" si="355"/>
        <v>0</v>
      </c>
      <c r="ED245" s="683">
        <f t="shared" si="356"/>
        <v>0</v>
      </c>
      <c r="EE245" s="682">
        <f t="shared" si="364"/>
        <v>0</v>
      </c>
      <c r="EF245" s="681">
        <f t="shared" si="365"/>
        <v>5.5540800000000008</v>
      </c>
      <c r="EG245" s="680">
        <f t="shared" si="366"/>
        <v>0</v>
      </c>
      <c r="EH245" s="679">
        <f>SUM(EE$244:EE245)/SUM(EF$244:EF245)</f>
        <v>0.44840601289112431</v>
      </c>
      <c r="EI245" s="678"/>
      <c r="EJ245" s="166">
        <f t="shared" si="367"/>
        <v>31</v>
      </c>
      <c r="EK245" s="677">
        <f t="shared" si="368"/>
        <v>173</v>
      </c>
      <c r="EL245" s="676">
        <f t="shared" si="369"/>
        <v>8.3490000000000002</v>
      </c>
      <c r="EM245" s="675">
        <f t="shared" si="337"/>
        <v>3.7130195232962029</v>
      </c>
      <c r="EN245" s="674">
        <f>SUM(EK$7:EK245)/SUM(EL$7:EL245)</f>
        <v>1.0447985162383286</v>
      </c>
      <c r="EO245" s="673"/>
    </row>
    <row r="246" spans="1:145" ht="16.5" thickTop="1" thickBot="1" x14ac:dyDescent="0.3">
      <c r="A246" s="668">
        <v>45750</v>
      </c>
      <c r="C246" s="672"/>
      <c r="D246" s="744">
        <f t="shared" si="338"/>
        <v>39550</v>
      </c>
      <c r="E246" s="743">
        <f t="shared" si="339"/>
        <v>0</v>
      </c>
      <c r="F246" s="743"/>
      <c r="G246" s="742">
        <f t="shared" si="315"/>
        <v>0</v>
      </c>
      <c r="H246" s="741"/>
      <c r="I246" s="740">
        <v>0</v>
      </c>
      <c r="J246" s="740">
        <v>0</v>
      </c>
      <c r="K246" s="739">
        <f t="shared" si="316"/>
        <v>0</v>
      </c>
      <c r="L246" s="738" t="e">
        <f t="shared" si="340"/>
        <v>#REF!</v>
      </c>
      <c r="M246" s="738">
        <v>0</v>
      </c>
      <c r="N246" s="739">
        <v>0</v>
      </c>
      <c r="O246" s="739">
        <v>0</v>
      </c>
      <c r="P246" s="737">
        <v>0</v>
      </c>
      <c r="Q246" s="737">
        <v>0</v>
      </c>
      <c r="R246" s="736">
        <f t="shared" si="317"/>
        <v>0</v>
      </c>
      <c r="S246" s="1154">
        <f t="shared" si="341"/>
        <v>17</v>
      </c>
      <c r="T246" s="735">
        <v>0</v>
      </c>
      <c r="U246" s="736">
        <v>0</v>
      </c>
      <c r="V246" s="734"/>
      <c r="W246" s="739">
        <v>0</v>
      </c>
      <c r="X246" s="743">
        <v>0</v>
      </c>
      <c r="Y246" s="739" t="str">
        <f t="shared" si="318"/>
        <v xml:space="preserve"> </v>
      </c>
      <c r="Z246" s="733">
        <f t="shared" si="342"/>
        <v>156</v>
      </c>
      <c r="AA246" s="732">
        <v>0</v>
      </c>
      <c r="AB246" s="731">
        <v>0</v>
      </c>
      <c r="AC246" s="730">
        <v>0</v>
      </c>
      <c r="AD246" s="730">
        <v>0</v>
      </c>
      <c r="AE246" s="739" t="str">
        <f t="shared" si="319"/>
        <v xml:space="preserve"> </v>
      </c>
      <c r="AF246" s="733">
        <f t="shared" si="343"/>
        <v>90</v>
      </c>
      <c r="AG246" s="739">
        <v>93</v>
      </c>
      <c r="AH246" s="731">
        <v>0</v>
      </c>
      <c r="AI246" s="731">
        <v>0</v>
      </c>
      <c r="AJ246" s="731">
        <v>0</v>
      </c>
      <c r="AK246" s="729" t="str">
        <f t="shared" si="320"/>
        <v xml:space="preserve"> </v>
      </c>
      <c r="AL246" s="731">
        <f t="shared" si="344"/>
        <v>28</v>
      </c>
      <c r="AM246" s="731"/>
      <c r="AN246" s="731"/>
      <c r="AO246" s="731">
        <v>0</v>
      </c>
      <c r="AP246" s="731"/>
      <c r="AQ246" s="728">
        <v>5.75</v>
      </c>
      <c r="AR246" s="727">
        <v>278</v>
      </c>
      <c r="AS246" s="726">
        <v>4.916666666666667</v>
      </c>
      <c r="AT246" s="725">
        <v>0</v>
      </c>
      <c r="AU246" s="724">
        <f t="shared" si="321"/>
        <v>278</v>
      </c>
      <c r="AV246" s="723">
        <f t="shared" si="345"/>
        <v>-328</v>
      </c>
      <c r="AW246" s="722"/>
      <c r="AX246" s="722"/>
      <c r="AY246" s="721">
        <v>0</v>
      </c>
      <c r="AZ246" s="720">
        <v>0</v>
      </c>
      <c r="BA246" s="662">
        <v>0</v>
      </c>
      <c r="BB246" s="662">
        <v>176</v>
      </c>
      <c r="BC246" s="719"/>
      <c r="BD246" s="718">
        <v>68368</v>
      </c>
      <c r="BE246" s="717">
        <f t="shared" si="346"/>
        <v>0</v>
      </c>
      <c r="BF246" s="1949">
        <f t="shared" si="359"/>
        <v>6.741935483870968</v>
      </c>
      <c r="BG246" s="716">
        <v>0.96</v>
      </c>
      <c r="BH246" s="715">
        <f t="shared" si="322"/>
        <v>0</v>
      </c>
      <c r="BI246" s="715">
        <f t="shared" si="323"/>
        <v>0</v>
      </c>
      <c r="BJ246" s="714"/>
      <c r="BK246" s="713">
        <v>45</v>
      </c>
      <c r="BL246" s="713">
        <v>25</v>
      </c>
      <c r="BM246" s="712"/>
      <c r="BN246" s="711">
        <v>0</v>
      </c>
      <c r="BO246" s="710">
        <f t="shared" si="347"/>
        <v>0.8</v>
      </c>
      <c r="BP246" s="709">
        <f t="shared" si="324"/>
        <v>0</v>
      </c>
      <c r="BQ246" s="709">
        <f t="shared" si="325"/>
        <v>0</v>
      </c>
      <c r="BR246" s="708"/>
      <c r="BS246" s="712">
        <v>0</v>
      </c>
      <c r="BT246" s="712">
        <v>0</v>
      </c>
      <c r="BU246" s="666"/>
      <c r="BV246" s="707"/>
      <c r="BW246" s="713">
        <v>0</v>
      </c>
      <c r="BX246" s="1748">
        <f t="shared" si="360"/>
        <v>8.2571428571428562</v>
      </c>
      <c r="BY246" s="1819">
        <f t="shared" ref="BY246:BY273" si="371">BX246/24</f>
        <v>0.34404761904761899</v>
      </c>
      <c r="BZ246" s="1555">
        <f>SUM(BW237:BW239)+SUM(BW244:BW247)</f>
        <v>57.8</v>
      </c>
      <c r="CA246" s="665">
        <f t="shared" si="326"/>
        <v>0</v>
      </c>
      <c r="CB246" s="665">
        <f t="shared" si="327"/>
        <v>0</v>
      </c>
      <c r="CC246" s="706">
        <f t="shared" si="348"/>
        <v>0.43</v>
      </c>
      <c r="CD246" s="705">
        <f t="shared" si="328"/>
        <v>0</v>
      </c>
      <c r="CE246" s="710">
        <f t="shared" si="349"/>
        <v>0.05</v>
      </c>
      <c r="CF246" s="704">
        <f t="shared" si="329"/>
        <v>0</v>
      </c>
      <c r="CG246" s="1749"/>
      <c r="CH246" s="704"/>
      <c r="CI246" s="704"/>
      <c r="CJ246" s="704">
        <f t="shared" si="358"/>
        <v>0</v>
      </c>
      <c r="CK246" s="666">
        <v>30</v>
      </c>
      <c r="CL246" s="664">
        <v>58</v>
      </c>
      <c r="CM246" s="1125">
        <v>123</v>
      </c>
      <c r="CN246" s="703">
        <v>1</v>
      </c>
      <c r="CO246" s="703"/>
      <c r="CP246" s="703">
        <v>9209</v>
      </c>
      <c r="CQ246" s="703">
        <f t="shared" si="313"/>
        <v>23</v>
      </c>
      <c r="CR246" s="703">
        <v>6</v>
      </c>
      <c r="CS246" s="1119">
        <f t="shared" si="361"/>
        <v>5.3478260869565215</v>
      </c>
      <c r="CT246" s="1142">
        <f>CS246/6</f>
        <v>0.89130434782608692</v>
      </c>
      <c r="CU246" s="950">
        <f t="shared" si="370"/>
        <v>123</v>
      </c>
      <c r="CV246" s="702">
        <f t="shared" si="350"/>
        <v>1</v>
      </c>
      <c r="CW246" s="701">
        <f t="shared" si="330"/>
        <v>0</v>
      </c>
      <c r="CX246" s="700">
        <f t="shared" si="331"/>
        <v>123</v>
      </c>
      <c r="CY246" s="699"/>
      <c r="CZ246" s="698">
        <v>80</v>
      </c>
      <c r="DA246" s="698">
        <v>17</v>
      </c>
      <c r="DB246" s="698">
        <v>28</v>
      </c>
      <c r="DC246" s="697">
        <v>0</v>
      </c>
      <c r="DD246" s="1828"/>
      <c r="DE246" s="1828"/>
      <c r="DF246" s="1828"/>
      <c r="DG246" s="696">
        <f t="shared" si="351"/>
        <v>0.43</v>
      </c>
      <c r="DH246" s="695">
        <f t="shared" si="362"/>
        <v>0</v>
      </c>
      <c r="DI246" s="702">
        <f t="shared" si="352"/>
        <v>0.56999999999999995</v>
      </c>
      <c r="DJ246" s="694"/>
      <c r="DK246" s="694">
        <f t="shared" si="363"/>
        <v>0</v>
      </c>
      <c r="DL246" s="694">
        <f t="shared" si="332"/>
        <v>0</v>
      </c>
      <c r="DM246" s="693"/>
      <c r="DN246" s="692">
        <v>0</v>
      </c>
      <c r="DO246" s="692">
        <v>0</v>
      </c>
      <c r="DP246" s="1448">
        <v>0</v>
      </c>
      <c r="DQ246" s="691"/>
      <c r="DR246" s="691"/>
      <c r="DS246" s="690">
        <f t="shared" si="333"/>
        <v>0</v>
      </c>
      <c r="DT246" s="690">
        <f t="shared" si="353"/>
        <v>0</v>
      </c>
      <c r="DU246" s="689">
        <f t="shared" si="354"/>
        <v>0</v>
      </c>
      <c r="DV246" s="688"/>
      <c r="DW246" s="1429"/>
      <c r="DX246" s="1426">
        <v>4</v>
      </c>
      <c r="DY246" s="686"/>
      <c r="DZ246" s="685">
        <v>2</v>
      </c>
      <c r="EA246" s="684">
        <v>8</v>
      </c>
      <c r="EB246" s="683">
        <f t="shared" si="334"/>
        <v>88.127111040000003</v>
      </c>
      <c r="EC246" s="683">
        <f t="shared" si="355"/>
        <v>0</v>
      </c>
      <c r="ED246" s="683">
        <f t="shared" si="356"/>
        <v>0</v>
      </c>
      <c r="EE246" s="682">
        <f t="shared" si="364"/>
        <v>0</v>
      </c>
      <c r="EF246" s="681">
        <f t="shared" si="365"/>
        <v>0</v>
      </c>
      <c r="EG246" s="680">
        <v>0</v>
      </c>
      <c r="EH246" s="679">
        <f>SUM(EE$244:EE246)/SUM(EF$244:EF246)</f>
        <v>0.44840601289112431</v>
      </c>
      <c r="EI246" s="678"/>
      <c r="EJ246" s="166">
        <f t="shared" si="367"/>
        <v>-152</v>
      </c>
      <c r="EK246" s="677">
        <f t="shared" si="368"/>
        <v>176</v>
      </c>
      <c r="EL246" s="676">
        <f t="shared" si="369"/>
        <v>123</v>
      </c>
      <c r="EM246" s="675">
        <f t="shared" si="337"/>
        <v>-1.2357723577235773</v>
      </c>
      <c r="EN246" s="674">
        <f>SUM(EK$7:EK246)/SUM(EL$7:EL246)</f>
        <v>1.0462373112721399</v>
      </c>
      <c r="EO246" s="673"/>
    </row>
    <row r="247" spans="1:145" ht="16.5" thickTop="1" thickBot="1" x14ac:dyDescent="0.3">
      <c r="A247" s="668">
        <v>45751</v>
      </c>
      <c r="C247" s="672"/>
      <c r="D247" s="744">
        <f t="shared" si="338"/>
        <v>39550</v>
      </c>
      <c r="E247" s="743">
        <f t="shared" si="339"/>
        <v>0</v>
      </c>
      <c r="F247" s="743"/>
      <c r="G247" s="742">
        <f t="shared" si="315"/>
        <v>0</v>
      </c>
      <c r="H247" s="741"/>
      <c r="I247" s="740">
        <v>0</v>
      </c>
      <c r="J247" s="740">
        <v>0</v>
      </c>
      <c r="K247" s="739">
        <f t="shared" si="316"/>
        <v>0</v>
      </c>
      <c r="L247" s="738" t="e">
        <f t="shared" si="340"/>
        <v>#REF!</v>
      </c>
      <c r="M247" s="738">
        <v>0</v>
      </c>
      <c r="N247" s="739">
        <v>0</v>
      </c>
      <c r="O247" s="739">
        <v>0</v>
      </c>
      <c r="P247" s="737">
        <v>0</v>
      </c>
      <c r="Q247" s="737">
        <v>0</v>
      </c>
      <c r="R247" s="736">
        <f t="shared" si="317"/>
        <v>0</v>
      </c>
      <c r="S247" s="1154">
        <f t="shared" si="341"/>
        <v>17</v>
      </c>
      <c r="T247" s="735">
        <v>0</v>
      </c>
      <c r="U247" s="736">
        <v>0</v>
      </c>
      <c r="V247" s="734"/>
      <c r="W247" s="739">
        <v>0</v>
      </c>
      <c r="X247" s="743">
        <v>0</v>
      </c>
      <c r="Y247" s="739" t="str">
        <f t="shared" si="318"/>
        <v xml:space="preserve"> </v>
      </c>
      <c r="Z247" s="733">
        <f t="shared" si="342"/>
        <v>156</v>
      </c>
      <c r="AA247" s="732">
        <v>0</v>
      </c>
      <c r="AB247" s="731">
        <v>0</v>
      </c>
      <c r="AC247" s="730">
        <v>0</v>
      </c>
      <c r="AD247" s="730">
        <v>0</v>
      </c>
      <c r="AE247" s="739" t="str">
        <f t="shared" si="319"/>
        <v xml:space="preserve"> </v>
      </c>
      <c r="AF247" s="733">
        <f t="shared" si="343"/>
        <v>90</v>
      </c>
      <c r="AG247" s="739">
        <v>94</v>
      </c>
      <c r="AH247" s="731">
        <v>0</v>
      </c>
      <c r="AI247" s="731">
        <v>0</v>
      </c>
      <c r="AJ247" s="731">
        <v>0</v>
      </c>
      <c r="AK247" s="729" t="str">
        <f t="shared" si="320"/>
        <v xml:space="preserve"> </v>
      </c>
      <c r="AL247" s="731">
        <f t="shared" si="344"/>
        <v>28</v>
      </c>
      <c r="AM247" s="731"/>
      <c r="AN247" s="731"/>
      <c r="AO247" s="731">
        <v>0</v>
      </c>
      <c r="AP247" s="731"/>
      <c r="AQ247" s="728">
        <v>6.708333333333333</v>
      </c>
      <c r="AR247" s="727">
        <v>358</v>
      </c>
      <c r="AS247" s="726">
        <v>6.291666666666667</v>
      </c>
      <c r="AT247" s="725">
        <v>325</v>
      </c>
      <c r="AU247" s="724">
        <f t="shared" si="321"/>
        <v>683</v>
      </c>
      <c r="AV247" s="723">
        <f t="shared" si="345"/>
        <v>405</v>
      </c>
      <c r="AW247" s="722"/>
      <c r="AX247" s="722"/>
      <c r="AY247" s="721">
        <v>0</v>
      </c>
      <c r="AZ247" s="720">
        <v>0</v>
      </c>
      <c r="BA247" s="662">
        <v>0</v>
      </c>
      <c r="BB247" s="662">
        <v>0</v>
      </c>
      <c r="BC247" s="719"/>
      <c r="BD247" s="718">
        <v>68440</v>
      </c>
      <c r="BE247" s="717">
        <f t="shared" si="346"/>
        <v>72</v>
      </c>
      <c r="BF247" s="1949">
        <f t="shared" si="359"/>
        <v>21.14193548387097</v>
      </c>
      <c r="BG247" s="716">
        <v>0.96</v>
      </c>
      <c r="BH247" s="715">
        <f t="shared" si="322"/>
        <v>2.8799999999999955</v>
      </c>
      <c r="BI247" s="715">
        <f t="shared" si="323"/>
        <v>69.12</v>
      </c>
      <c r="BJ247" s="714"/>
      <c r="BK247" s="713">
        <v>78</v>
      </c>
      <c r="BL247" s="713">
        <v>85</v>
      </c>
      <c r="BM247" s="712"/>
      <c r="BN247" s="711">
        <v>0</v>
      </c>
      <c r="BO247" s="710">
        <f t="shared" si="347"/>
        <v>0.8</v>
      </c>
      <c r="BP247" s="709">
        <f t="shared" si="324"/>
        <v>0</v>
      </c>
      <c r="BQ247" s="709">
        <f t="shared" si="325"/>
        <v>0</v>
      </c>
      <c r="BR247" s="708"/>
      <c r="BS247" s="712">
        <v>0</v>
      </c>
      <c r="BT247" s="712">
        <v>0</v>
      </c>
      <c r="BU247" s="666"/>
      <c r="BV247" s="707"/>
      <c r="BW247" s="713">
        <v>0</v>
      </c>
      <c r="BX247" s="1748">
        <f t="shared" si="360"/>
        <v>8.2571428571428562</v>
      </c>
      <c r="BY247" s="1819">
        <f t="shared" si="371"/>
        <v>0.34404761904761899</v>
      </c>
      <c r="BZ247" s="1555">
        <f>SUM(BW237:BW239)+SUM(BW244:BW247)</f>
        <v>57.8</v>
      </c>
      <c r="CA247" s="665">
        <f t="shared" si="326"/>
        <v>0</v>
      </c>
      <c r="CB247" s="665">
        <f t="shared" si="327"/>
        <v>0</v>
      </c>
      <c r="CC247" s="706">
        <f t="shared" si="348"/>
        <v>0.43</v>
      </c>
      <c r="CD247" s="705">
        <f t="shared" si="328"/>
        <v>0</v>
      </c>
      <c r="CE247" s="710">
        <f t="shared" si="349"/>
        <v>0.05</v>
      </c>
      <c r="CF247" s="704">
        <f t="shared" si="329"/>
        <v>0</v>
      </c>
      <c r="CG247" s="1749"/>
      <c r="CH247" s="704"/>
      <c r="CI247" s="704"/>
      <c r="CJ247" s="704">
        <f t="shared" si="358"/>
        <v>0</v>
      </c>
      <c r="CK247" s="666">
        <v>60</v>
      </c>
      <c r="CL247" s="664">
        <v>50</v>
      </c>
      <c r="CM247" s="1125">
        <v>82.2</v>
      </c>
      <c r="CN247" s="703">
        <v>1</v>
      </c>
      <c r="CO247" s="703"/>
      <c r="CP247" s="703">
        <v>9227</v>
      </c>
      <c r="CQ247" s="703">
        <f t="shared" si="313"/>
        <v>18</v>
      </c>
      <c r="CR247" s="703">
        <v>6</v>
      </c>
      <c r="CS247" s="1119">
        <f t="shared" si="361"/>
        <v>4.5666666666666664</v>
      </c>
      <c r="CT247" s="1464">
        <f>CS247/6</f>
        <v>0.76111111111111107</v>
      </c>
      <c r="CU247" s="950">
        <f t="shared" si="370"/>
        <v>82.2</v>
      </c>
      <c r="CV247" s="702">
        <f t="shared" si="350"/>
        <v>1</v>
      </c>
      <c r="CW247" s="701">
        <f t="shared" si="330"/>
        <v>0</v>
      </c>
      <c r="CX247" s="700">
        <f t="shared" si="331"/>
        <v>82.2</v>
      </c>
      <c r="CY247" s="699"/>
      <c r="CZ247" s="698">
        <v>50</v>
      </c>
      <c r="DA247" s="698">
        <v>18</v>
      </c>
      <c r="DB247" s="698">
        <v>0</v>
      </c>
      <c r="DC247" s="697">
        <v>0</v>
      </c>
      <c r="DD247" s="1828"/>
      <c r="DE247" s="1828"/>
      <c r="DF247" s="1828"/>
      <c r="DG247" s="696">
        <f t="shared" si="351"/>
        <v>0.43</v>
      </c>
      <c r="DH247" s="695">
        <f t="shared" si="362"/>
        <v>0</v>
      </c>
      <c r="DI247" s="702">
        <f t="shared" si="352"/>
        <v>0.56999999999999995</v>
      </c>
      <c r="DJ247" s="694"/>
      <c r="DK247" s="694">
        <f t="shared" si="363"/>
        <v>0</v>
      </c>
      <c r="DL247" s="694">
        <f t="shared" si="332"/>
        <v>0</v>
      </c>
      <c r="DM247" s="693"/>
      <c r="DN247" s="692">
        <v>39</v>
      </c>
      <c r="DO247" s="692">
        <v>12</v>
      </c>
      <c r="DP247" s="1448">
        <v>0</v>
      </c>
      <c r="DQ247" s="691"/>
      <c r="DR247" s="691"/>
      <c r="DS247" s="690">
        <f t="shared" si="333"/>
        <v>0</v>
      </c>
      <c r="DT247" s="690">
        <f t="shared" si="353"/>
        <v>0</v>
      </c>
      <c r="DU247" s="689">
        <f t="shared" si="354"/>
        <v>0</v>
      </c>
      <c r="DV247" s="688"/>
      <c r="DW247" s="1429"/>
      <c r="DX247" s="1426"/>
      <c r="DY247" s="686"/>
      <c r="DZ247" s="685">
        <v>3</v>
      </c>
      <c r="EA247" s="684">
        <v>0</v>
      </c>
      <c r="EB247" s="683">
        <f t="shared" si="334"/>
        <v>99.142999920000008</v>
      </c>
      <c r="EC247" s="683">
        <f t="shared" si="355"/>
        <v>11.015888880000006</v>
      </c>
      <c r="ED247" s="683">
        <f t="shared" si="356"/>
        <v>0</v>
      </c>
      <c r="EE247" s="682">
        <f t="shared" si="335"/>
        <v>11.015888880000006</v>
      </c>
      <c r="EF247" s="681">
        <f t="shared" si="365"/>
        <v>2.8799999999999955</v>
      </c>
      <c r="EG247" s="680">
        <f t="shared" si="336"/>
        <v>3.8249614166666746</v>
      </c>
      <c r="EH247" s="679">
        <f>SUM(EE$244:EE247)/SUM(EF$244:EF247)</f>
        <v>0.90484548943256748</v>
      </c>
      <c r="EI247" s="678"/>
      <c r="EJ247" s="166">
        <f t="shared" si="367"/>
        <v>405</v>
      </c>
      <c r="EK247" s="677">
        <f t="shared" si="368"/>
        <v>0</v>
      </c>
      <c r="EL247" s="676">
        <f t="shared" si="369"/>
        <v>151.32</v>
      </c>
      <c r="EM247" s="675">
        <f t="shared" si="337"/>
        <v>2.6764472640761303</v>
      </c>
      <c r="EN247" s="674">
        <f>SUM(EK$7:EK247)/SUM(EL$7:EL247)</f>
        <v>1.0414626914259555</v>
      </c>
      <c r="EO247" s="673"/>
    </row>
    <row r="248" spans="1:145" ht="16.5" thickTop="1" thickBot="1" x14ac:dyDescent="0.3">
      <c r="A248" s="668">
        <v>45752</v>
      </c>
      <c r="C248" s="672"/>
      <c r="D248" s="744">
        <f t="shared" si="338"/>
        <v>39550</v>
      </c>
      <c r="E248" s="743">
        <f t="shared" si="339"/>
        <v>0</v>
      </c>
      <c r="F248" s="743"/>
      <c r="G248" s="742">
        <f t="shared" si="315"/>
        <v>0</v>
      </c>
      <c r="H248" s="741"/>
      <c r="I248" s="740">
        <v>0</v>
      </c>
      <c r="J248" s="740">
        <v>0</v>
      </c>
      <c r="K248" s="739">
        <f t="shared" si="316"/>
        <v>0</v>
      </c>
      <c r="L248" s="738" t="e">
        <f t="shared" si="340"/>
        <v>#REF!</v>
      </c>
      <c r="M248" s="738">
        <v>0</v>
      </c>
      <c r="N248" s="739">
        <v>0</v>
      </c>
      <c r="O248" s="739">
        <v>0</v>
      </c>
      <c r="P248" s="737">
        <v>0</v>
      </c>
      <c r="Q248" s="737">
        <v>0</v>
      </c>
      <c r="R248" s="736">
        <f t="shared" si="317"/>
        <v>0</v>
      </c>
      <c r="S248" s="1154">
        <f t="shared" si="341"/>
        <v>17</v>
      </c>
      <c r="T248" s="735">
        <v>0</v>
      </c>
      <c r="U248" s="736">
        <v>0</v>
      </c>
      <c r="V248" s="734"/>
      <c r="W248" s="739">
        <v>0</v>
      </c>
      <c r="X248" s="743">
        <v>0</v>
      </c>
      <c r="Y248" s="739" t="str">
        <f t="shared" si="318"/>
        <v xml:space="preserve"> </v>
      </c>
      <c r="Z248" s="733">
        <f t="shared" si="342"/>
        <v>156</v>
      </c>
      <c r="AA248" s="732">
        <v>0</v>
      </c>
      <c r="AB248" s="731">
        <v>0</v>
      </c>
      <c r="AC248" s="730">
        <v>0</v>
      </c>
      <c r="AD248" s="730">
        <v>0</v>
      </c>
      <c r="AE248" s="739" t="str">
        <f t="shared" si="319"/>
        <v xml:space="preserve"> </v>
      </c>
      <c r="AF248" s="733">
        <f t="shared" si="343"/>
        <v>90</v>
      </c>
      <c r="AG248" s="739">
        <v>95</v>
      </c>
      <c r="AH248" s="731">
        <v>0</v>
      </c>
      <c r="AI248" s="731">
        <v>0</v>
      </c>
      <c r="AJ248" s="731">
        <v>0</v>
      </c>
      <c r="AK248" s="729" t="str">
        <f t="shared" si="320"/>
        <v xml:space="preserve"> </v>
      </c>
      <c r="AL248" s="731">
        <f t="shared" si="344"/>
        <v>28</v>
      </c>
      <c r="AM248" s="731"/>
      <c r="AN248" s="731"/>
      <c r="AO248" s="731">
        <v>0</v>
      </c>
      <c r="AP248" s="731"/>
      <c r="AQ248" s="728">
        <v>7</v>
      </c>
      <c r="AR248" s="727">
        <v>374</v>
      </c>
      <c r="AS248" s="726">
        <v>6.5</v>
      </c>
      <c r="AT248" s="725">
        <v>336</v>
      </c>
      <c r="AU248" s="724">
        <f t="shared" si="321"/>
        <v>710</v>
      </c>
      <c r="AV248" s="723">
        <f t="shared" si="345"/>
        <v>27</v>
      </c>
      <c r="AW248" s="722"/>
      <c r="AX248" s="722"/>
      <c r="AY248" s="721">
        <v>0</v>
      </c>
      <c r="AZ248" s="720">
        <v>0</v>
      </c>
      <c r="BA248" s="662">
        <v>0</v>
      </c>
      <c r="BB248" s="662">
        <v>0</v>
      </c>
      <c r="BC248" s="719"/>
      <c r="BD248" s="718">
        <v>68444</v>
      </c>
      <c r="BE248" s="717">
        <f t="shared" si="346"/>
        <v>4</v>
      </c>
      <c r="BF248" s="1949">
        <f t="shared" si="359"/>
        <v>16</v>
      </c>
      <c r="BG248" s="716">
        <v>0.96</v>
      </c>
      <c r="BH248" s="715">
        <f t="shared" si="322"/>
        <v>0.16000000000000014</v>
      </c>
      <c r="BI248" s="715">
        <f t="shared" si="323"/>
        <v>3.84</v>
      </c>
      <c r="BJ248" s="714"/>
      <c r="BK248" s="713">
        <v>60</v>
      </c>
      <c r="BL248" s="713">
        <v>100</v>
      </c>
      <c r="BM248" s="712"/>
      <c r="BN248" s="711">
        <v>0</v>
      </c>
      <c r="BO248" s="710">
        <f t="shared" si="347"/>
        <v>0.8</v>
      </c>
      <c r="BP248" s="709">
        <f t="shared" si="324"/>
        <v>0</v>
      </c>
      <c r="BQ248" s="709">
        <f t="shared" si="325"/>
        <v>0</v>
      </c>
      <c r="BR248" s="708"/>
      <c r="BS248" s="712">
        <v>0</v>
      </c>
      <c r="BT248" s="712">
        <v>0</v>
      </c>
      <c r="BU248" s="666"/>
      <c r="BV248" s="707"/>
      <c r="BW248" s="713">
        <v>0</v>
      </c>
      <c r="BX248" s="1748">
        <f t="shared" si="360"/>
        <v>2.8571428571428572</v>
      </c>
      <c r="BY248" s="1819">
        <f t="shared" si="371"/>
        <v>0.11904761904761905</v>
      </c>
      <c r="BZ248" s="1555">
        <f>SUM(BW238:BW239)+SUM(BW245:BW248)</f>
        <v>20</v>
      </c>
      <c r="CA248" s="665">
        <f t="shared" si="326"/>
        <v>0</v>
      </c>
      <c r="CB248" s="665">
        <f t="shared" si="327"/>
        <v>0</v>
      </c>
      <c r="CC248" s="706">
        <f t="shared" si="348"/>
        <v>0.43</v>
      </c>
      <c r="CD248" s="705">
        <f t="shared" si="328"/>
        <v>0</v>
      </c>
      <c r="CE248" s="710">
        <f t="shared" si="349"/>
        <v>0.05</v>
      </c>
      <c r="CF248" s="704">
        <f t="shared" si="329"/>
        <v>0</v>
      </c>
      <c r="CG248" s="1749"/>
      <c r="CH248" s="704"/>
      <c r="CI248" s="704"/>
      <c r="CJ248" s="704">
        <f t="shared" si="358"/>
        <v>0</v>
      </c>
      <c r="CK248" s="666">
        <v>50</v>
      </c>
      <c r="CL248" s="664">
        <v>65</v>
      </c>
      <c r="CM248" s="1125">
        <v>33.299999999999997</v>
      </c>
      <c r="CN248" s="703">
        <v>2</v>
      </c>
      <c r="CO248" s="703"/>
      <c r="CP248" s="703">
        <v>9227</v>
      </c>
      <c r="CQ248" s="703">
        <f t="shared" si="313"/>
        <v>0</v>
      </c>
      <c r="CR248" s="703"/>
      <c r="CS248" s="1119"/>
      <c r="CT248" s="1119"/>
      <c r="CU248" s="950">
        <f t="shared" si="370"/>
        <v>0</v>
      </c>
      <c r="CV248" s="702">
        <f t="shared" si="350"/>
        <v>1</v>
      </c>
      <c r="CW248" s="701">
        <f t="shared" si="330"/>
        <v>0</v>
      </c>
      <c r="CX248" s="700">
        <f t="shared" si="331"/>
        <v>0</v>
      </c>
      <c r="CY248" s="699"/>
      <c r="CZ248" s="698">
        <v>10</v>
      </c>
      <c r="DA248" s="698">
        <v>15</v>
      </c>
      <c r="DB248" s="698">
        <v>0</v>
      </c>
      <c r="DC248" s="697">
        <f>CM248</f>
        <v>33.299999999999997</v>
      </c>
      <c r="DD248" s="1828"/>
      <c r="DE248" s="1828"/>
      <c r="DF248" s="1828"/>
      <c r="DG248" s="696">
        <f t="shared" si="351"/>
        <v>0.43</v>
      </c>
      <c r="DH248" s="695">
        <f t="shared" si="362"/>
        <v>33.299999999999997</v>
      </c>
      <c r="DI248" s="702">
        <f t="shared" si="352"/>
        <v>0.56999999999999995</v>
      </c>
      <c r="DJ248" s="694"/>
      <c r="DK248" s="694">
        <f t="shared" si="363"/>
        <v>8.1618300000000001</v>
      </c>
      <c r="DL248" s="694">
        <f t="shared" si="332"/>
        <v>18.980999999999998</v>
      </c>
      <c r="DM248" s="693"/>
      <c r="DN248" s="692">
        <v>65</v>
      </c>
      <c r="DO248" s="692">
        <v>15</v>
      </c>
      <c r="DP248" s="1448">
        <v>160</v>
      </c>
      <c r="DQ248" s="691"/>
      <c r="DR248" s="691"/>
      <c r="DS248" s="690">
        <f t="shared" si="333"/>
        <v>0</v>
      </c>
      <c r="DT248" s="690">
        <f t="shared" si="353"/>
        <v>0</v>
      </c>
      <c r="DU248" s="689">
        <f t="shared" si="354"/>
        <v>0</v>
      </c>
      <c r="DV248" s="688"/>
      <c r="DW248" s="1429"/>
      <c r="DX248" s="1426"/>
      <c r="DY248" s="686"/>
      <c r="DZ248" s="685">
        <v>3</v>
      </c>
      <c r="EA248" s="684">
        <v>0</v>
      </c>
      <c r="EB248" s="683">
        <f t="shared" si="334"/>
        <v>99.142999920000008</v>
      </c>
      <c r="EC248" s="683">
        <f t="shared" si="355"/>
        <v>0</v>
      </c>
      <c r="ED248" s="683">
        <f t="shared" si="356"/>
        <v>0</v>
      </c>
      <c r="EE248" s="682">
        <f t="shared" si="335"/>
        <v>0</v>
      </c>
      <c r="EF248" s="681">
        <f t="shared" si="365"/>
        <v>8.3218300000000003</v>
      </c>
      <c r="EG248" s="680">
        <f t="shared" si="336"/>
        <v>0</v>
      </c>
      <c r="EH248" s="679">
        <f>SUM(EE$244:EE248)/SUM(EF$244:EF248)</f>
        <v>0.65068566178518128</v>
      </c>
      <c r="EI248" s="678"/>
      <c r="EJ248" s="166">
        <f t="shared" si="367"/>
        <v>27</v>
      </c>
      <c r="EK248" s="677">
        <f t="shared" si="368"/>
        <v>0</v>
      </c>
      <c r="EL248" s="676">
        <f t="shared" si="369"/>
        <v>22.820999999999998</v>
      </c>
      <c r="EM248" s="675">
        <f t="shared" si="337"/>
        <v>1.1831208097804655</v>
      </c>
      <c r="EN248" s="674">
        <f>SUM(EK$7:EK248)/SUM(EL$7:EL248)</f>
        <v>1.0407463965421329</v>
      </c>
      <c r="EO248" s="673"/>
    </row>
    <row r="249" spans="1:145" ht="16.5" thickTop="1" thickBot="1" x14ac:dyDescent="0.3">
      <c r="A249" s="668">
        <v>45753</v>
      </c>
      <c r="C249" s="672"/>
      <c r="D249" s="744">
        <f t="shared" si="338"/>
        <v>39550</v>
      </c>
      <c r="E249" s="743">
        <f t="shared" si="339"/>
        <v>0</v>
      </c>
      <c r="F249" s="743"/>
      <c r="G249" s="742">
        <f t="shared" ref="G249:G264" si="372">E249/60/24*42</f>
        <v>0</v>
      </c>
      <c r="H249" s="741"/>
      <c r="I249" s="740">
        <v>0</v>
      </c>
      <c r="J249" s="740">
        <v>0</v>
      </c>
      <c r="K249" s="739">
        <f t="shared" ref="K249:K264" si="373">IF(10 = "bypass", 0, I249-J249)</f>
        <v>0</v>
      </c>
      <c r="L249" s="738" t="e">
        <f t="shared" si="340"/>
        <v>#REF!</v>
      </c>
      <c r="M249" s="738">
        <v>0</v>
      </c>
      <c r="N249" s="739">
        <v>0</v>
      </c>
      <c r="O249" s="739">
        <v>0</v>
      </c>
      <c r="P249" s="737">
        <v>0</v>
      </c>
      <c r="Q249" s="737">
        <v>0</v>
      </c>
      <c r="R249" s="736">
        <f t="shared" ref="R249:R264" si="374">IF(Q249="bypass",0,P249-Q249)</f>
        <v>0</v>
      </c>
      <c r="S249" s="1154">
        <f t="shared" si="341"/>
        <v>17</v>
      </c>
      <c r="T249" s="735">
        <v>0</v>
      </c>
      <c r="U249" s="736">
        <v>0</v>
      </c>
      <c r="V249" s="734"/>
      <c r="W249" s="739">
        <v>0</v>
      </c>
      <c r="X249" s="743">
        <v>0</v>
      </c>
      <c r="Y249" s="739" t="str">
        <f t="shared" ref="Y249:Y264" si="375">IF(X249=0," ",W249-X249)</f>
        <v xml:space="preserve"> </v>
      </c>
      <c r="Z249" s="733">
        <f t="shared" si="342"/>
        <v>156</v>
      </c>
      <c r="AA249" s="732">
        <v>0</v>
      </c>
      <c r="AB249" s="731">
        <v>0</v>
      </c>
      <c r="AC249" s="730">
        <v>0</v>
      </c>
      <c r="AD249" s="730">
        <v>0</v>
      </c>
      <c r="AE249" s="739" t="str">
        <f t="shared" ref="AE249:AE264" si="376">IF(AD249=0," ",IF(TRIM(AC249)="off","1P bypass", AC249-AD249))</f>
        <v xml:space="preserve"> </v>
      </c>
      <c r="AF249" s="733">
        <f t="shared" si="343"/>
        <v>90</v>
      </c>
      <c r="AG249" s="739">
        <v>96</v>
      </c>
      <c r="AH249" s="731">
        <v>0</v>
      </c>
      <c r="AI249" s="731">
        <v>0</v>
      </c>
      <c r="AJ249" s="731">
        <v>0</v>
      </c>
      <c r="AK249" s="729" t="str">
        <f t="shared" ref="AK249:AK264" si="377">IF(AJ249=0," ",IF(TRIM(AI249)="off","1P bypass", AI249-AJ249))</f>
        <v xml:space="preserve"> </v>
      </c>
      <c r="AL249" s="731">
        <f t="shared" si="344"/>
        <v>28</v>
      </c>
      <c r="AM249" s="731"/>
      <c r="AN249" s="731"/>
      <c r="AO249" s="731">
        <v>0</v>
      </c>
      <c r="AP249" s="731"/>
      <c r="AQ249" s="728">
        <v>6.5</v>
      </c>
      <c r="AR249" s="727">
        <v>345</v>
      </c>
      <c r="AS249" s="726">
        <v>6.208333333333333</v>
      </c>
      <c r="AT249" s="725">
        <v>319</v>
      </c>
      <c r="AU249" s="724">
        <f t="shared" ref="AU249:AU264" si="378">AR249 + AT249</f>
        <v>664</v>
      </c>
      <c r="AV249" s="723">
        <f t="shared" si="345"/>
        <v>-46</v>
      </c>
      <c r="AW249" s="722"/>
      <c r="AX249" s="722"/>
      <c r="AY249" s="721">
        <v>0</v>
      </c>
      <c r="AZ249" s="720">
        <v>0</v>
      </c>
      <c r="BA249" s="662">
        <v>0</v>
      </c>
      <c r="BB249" s="662">
        <v>130.56</v>
      </c>
      <c r="BC249" s="719"/>
      <c r="BD249" s="718">
        <v>68514</v>
      </c>
      <c r="BE249" s="717">
        <f t="shared" si="346"/>
        <v>70</v>
      </c>
      <c r="BF249" s="1949">
        <f t="shared" si="359"/>
        <v>25</v>
      </c>
      <c r="BG249" s="716">
        <v>0.96</v>
      </c>
      <c r="BH249" s="715">
        <f t="shared" ref="BH249:BH264" si="379">BE249-(BE249*BG249)</f>
        <v>2.7999999999999972</v>
      </c>
      <c r="BI249" s="715">
        <f t="shared" ref="BI249:BI264" si="380">BE249*BG249</f>
        <v>67.2</v>
      </c>
      <c r="BJ249" s="714"/>
      <c r="BK249" s="713">
        <v>70</v>
      </c>
      <c r="BL249" s="713">
        <v>125</v>
      </c>
      <c r="BM249" s="712"/>
      <c r="BN249" s="711">
        <v>0</v>
      </c>
      <c r="BO249" s="710">
        <f t="shared" si="347"/>
        <v>0.8</v>
      </c>
      <c r="BP249" s="709">
        <f t="shared" ref="BP249:BP264" si="381">BN249-(BN249*BO249)</f>
        <v>0</v>
      </c>
      <c r="BQ249" s="709">
        <f t="shared" ref="BQ249:BQ264" si="382">BN249*BO249</f>
        <v>0</v>
      </c>
      <c r="BR249" s="708"/>
      <c r="BS249" s="712">
        <v>0</v>
      </c>
      <c r="BT249" s="712">
        <v>0</v>
      </c>
      <c r="BU249" s="666"/>
      <c r="BV249" s="707"/>
      <c r="BW249" s="726">
        <v>11.4</v>
      </c>
      <c r="BX249" s="1748">
        <f t="shared" si="360"/>
        <v>5.4142857142857137</v>
      </c>
      <c r="BY249" s="1819">
        <f t="shared" si="371"/>
        <v>0.22559523809523807</v>
      </c>
      <c r="BZ249" s="1555">
        <f>SUM(BW239)+SUM(BW244:BW249)</f>
        <v>37.9</v>
      </c>
      <c r="CA249" s="665">
        <f t="shared" ref="CA249:CA264" si="383">BW249-CB249</f>
        <v>0</v>
      </c>
      <c r="CB249" s="665">
        <f t="shared" ref="CB249:CB264" si="384">BW249</f>
        <v>11.4</v>
      </c>
      <c r="CC249" s="706">
        <f t="shared" si="348"/>
        <v>0.43</v>
      </c>
      <c r="CD249" s="705">
        <f t="shared" ref="CD249:CD264" si="385">CB249*(1-CC249)</f>
        <v>6.4980000000000011</v>
      </c>
      <c r="CE249" s="710">
        <f t="shared" si="349"/>
        <v>0.05</v>
      </c>
      <c r="CF249" s="704">
        <f t="shared" ref="CF249:CF264" si="386">CD249</f>
        <v>6.4980000000000011</v>
      </c>
      <c r="CG249" s="1749"/>
      <c r="CH249" s="704"/>
      <c r="CI249" s="704"/>
      <c r="CJ249" s="704">
        <f t="shared" si="358"/>
        <v>4.9019999999999992</v>
      </c>
      <c r="CK249" s="666">
        <v>70</v>
      </c>
      <c r="CL249" s="664">
        <v>30</v>
      </c>
      <c r="CM249" s="1125">
        <v>23.8</v>
      </c>
      <c r="CN249" s="703">
        <v>2</v>
      </c>
      <c r="CO249" s="703"/>
      <c r="CP249" s="703">
        <v>9227</v>
      </c>
      <c r="CQ249" s="703">
        <f t="shared" si="313"/>
        <v>0</v>
      </c>
      <c r="CR249" s="703"/>
      <c r="CS249" s="1119"/>
      <c r="CT249" s="1119"/>
      <c r="CU249" s="950">
        <f t="shared" si="370"/>
        <v>0</v>
      </c>
      <c r="CV249" s="702">
        <f t="shared" si="350"/>
        <v>1</v>
      </c>
      <c r="CW249" s="701">
        <f t="shared" ref="CW249:CW264" si="387">CU249-(CU249*CV249)</f>
        <v>0</v>
      </c>
      <c r="CX249" s="700">
        <f t="shared" ref="CX249:CX264" si="388">CU249*CV249</f>
        <v>0</v>
      </c>
      <c r="CY249" s="699"/>
      <c r="CZ249" s="698">
        <v>0</v>
      </c>
      <c r="DA249" s="698">
        <v>22</v>
      </c>
      <c r="DB249" s="698">
        <v>0</v>
      </c>
      <c r="DC249" s="697">
        <f t="shared" ref="DC249:DC250" si="389">CM249</f>
        <v>23.8</v>
      </c>
      <c r="DD249" s="1828"/>
      <c r="DE249" s="1828"/>
      <c r="DF249" s="1828"/>
      <c r="DG249" s="696">
        <f t="shared" si="351"/>
        <v>0.43</v>
      </c>
      <c r="DH249" s="695">
        <f t="shared" si="362"/>
        <v>23.8</v>
      </c>
      <c r="DI249" s="702">
        <f t="shared" si="352"/>
        <v>0.56999999999999995</v>
      </c>
      <c r="DJ249" s="694"/>
      <c r="DK249" s="694">
        <f t="shared" si="363"/>
        <v>5.8333800000000018</v>
      </c>
      <c r="DL249" s="694">
        <f t="shared" ref="DL249:DL264" si="390">DH249*DI249</f>
        <v>13.565999999999999</v>
      </c>
      <c r="DM249" s="693"/>
      <c r="DN249" s="692">
        <v>70</v>
      </c>
      <c r="DO249" s="692">
        <v>20</v>
      </c>
      <c r="DP249" s="1448">
        <v>160</v>
      </c>
      <c r="DQ249" s="691"/>
      <c r="DR249" s="691"/>
      <c r="DS249" s="690">
        <f t="shared" ref="DS249:DS264" si="391">(DQ249*12+DR249)*2.75397222</f>
        <v>0</v>
      </c>
      <c r="DT249" s="690">
        <f t="shared" si="353"/>
        <v>0</v>
      </c>
      <c r="DU249" s="689">
        <f t="shared" si="354"/>
        <v>0</v>
      </c>
      <c r="DV249" s="688"/>
      <c r="DW249" s="1429"/>
      <c r="DX249" s="1426">
        <v>4</v>
      </c>
      <c r="DY249" s="686"/>
      <c r="DZ249" s="685">
        <v>3</v>
      </c>
      <c r="EA249" s="684">
        <v>9</v>
      </c>
      <c r="EB249" s="683">
        <f t="shared" ref="EB249:EB264" si="392">(DZ249*12+EA249)*2.75397222</f>
        <v>123.9287499</v>
      </c>
      <c r="EC249" s="683">
        <f t="shared" si="355"/>
        <v>24.785749979999991</v>
      </c>
      <c r="ED249" s="683">
        <f t="shared" si="356"/>
        <v>0</v>
      </c>
      <c r="EE249" s="682">
        <f t="shared" ref="EE249:EE264" si="393">EC249</f>
        <v>24.785749979999991</v>
      </c>
      <c r="EF249" s="681">
        <f t="shared" si="365"/>
        <v>15.13138</v>
      </c>
      <c r="EG249" s="680">
        <f t="shared" ref="EG249:EG264" si="394">EE249/EF249</f>
        <v>1.6380363179035879</v>
      </c>
      <c r="EH249" s="679">
        <f>SUM(EE$244:EE249)/SUM(EF$244:EF249)</f>
        <v>0.98447808260771352</v>
      </c>
      <c r="EI249" s="678"/>
      <c r="EJ249" s="166">
        <f t="shared" si="367"/>
        <v>84.56</v>
      </c>
      <c r="EK249" s="677">
        <f t="shared" si="368"/>
        <v>130.56</v>
      </c>
      <c r="EL249" s="676">
        <f t="shared" si="369"/>
        <v>85.668000000000006</v>
      </c>
      <c r="EM249" s="675">
        <f t="shared" ref="EM249:EM264" si="395">IF(EL249=0,0,EJ249/EL249)</f>
        <v>0.98706634916188074</v>
      </c>
      <c r="EN249" s="674">
        <f>SUM(EK$7:EK249)/SUM(EL$7:EL249)</f>
        <v>1.0419909340621851</v>
      </c>
      <c r="EO249" s="673"/>
    </row>
    <row r="250" spans="1:145" ht="16.5" thickTop="1" thickBot="1" x14ac:dyDescent="0.3">
      <c r="A250" s="668">
        <v>45754</v>
      </c>
      <c r="C250" s="672"/>
      <c r="D250" s="744">
        <f t="shared" ref="D250:D317" si="396">D249</f>
        <v>39550</v>
      </c>
      <c r="E250" s="743">
        <f t="shared" ref="E250:E264" si="397">IF(D250=0,0,D250-D249)</f>
        <v>0</v>
      </c>
      <c r="F250" s="743"/>
      <c r="G250" s="742">
        <f t="shared" si="372"/>
        <v>0</v>
      </c>
      <c r="H250" s="741"/>
      <c r="I250" s="740">
        <v>0</v>
      </c>
      <c r="J250" s="740">
        <v>0</v>
      </c>
      <c r="K250" s="739">
        <f t="shared" si="373"/>
        <v>0</v>
      </c>
      <c r="L250" s="738" t="e">
        <f t="shared" ref="L250:L264" si="398">IF(OR(N250=0,N250="n"), L249+1,1)</f>
        <v>#REF!</v>
      </c>
      <c r="M250" s="738">
        <v>0</v>
      </c>
      <c r="N250" s="739">
        <v>0</v>
      </c>
      <c r="O250" s="739">
        <v>0</v>
      </c>
      <c r="P250" s="737">
        <v>0</v>
      </c>
      <c r="Q250" s="737">
        <v>0</v>
      </c>
      <c r="R250" s="736">
        <f t="shared" si="374"/>
        <v>0</v>
      </c>
      <c r="S250" s="1154">
        <f t="shared" ref="S250:S264" si="399">IF(P250=0,S249,IF(U249&lt;&gt;0,1,S249+1))</f>
        <v>17</v>
      </c>
      <c r="T250" s="735">
        <v>0</v>
      </c>
      <c r="U250" s="736">
        <v>0</v>
      </c>
      <c r="V250" s="734"/>
      <c r="W250" s="739">
        <v>0</v>
      </c>
      <c r="X250" s="743">
        <v>0</v>
      </c>
      <c r="Y250" s="739" t="str">
        <f t="shared" si="375"/>
        <v xml:space="preserve"> </v>
      </c>
      <c r="Z250" s="733">
        <f t="shared" ref="Z250:Z264" si="400">IF(W250=0,Z249,IF(AB249&lt;&gt;0,1,Z249+1))</f>
        <v>156</v>
      </c>
      <c r="AA250" s="732">
        <v>0</v>
      </c>
      <c r="AB250" s="731">
        <v>0</v>
      </c>
      <c r="AC250" s="730">
        <v>0</v>
      </c>
      <c r="AD250" s="730">
        <v>0</v>
      </c>
      <c r="AE250" s="739" t="str">
        <f t="shared" si="376"/>
        <v xml:space="preserve"> </v>
      </c>
      <c r="AF250" s="733">
        <f t="shared" ref="AF250:AF264" si="401">IF(AC250=0,AF249,IF(AH249&lt;&gt;0,1,AF249+1))</f>
        <v>90</v>
      </c>
      <c r="AG250" s="739">
        <v>97</v>
      </c>
      <c r="AH250" s="731">
        <v>0</v>
      </c>
      <c r="AI250" s="731">
        <v>0</v>
      </c>
      <c r="AJ250" s="731">
        <v>0</v>
      </c>
      <c r="AK250" s="729" t="str">
        <f t="shared" si="377"/>
        <v xml:space="preserve"> </v>
      </c>
      <c r="AL250" s="731">
        <f t="shared" ref="AL250:AL264" si="402">IF(AI250=0,AL249,IF(AO249&lt;&gt;0,1,AL249+1))</f>
        <v>28</v>
      </c>
      <c r="AM250" s="731"/>
      <c r="AN250" s="731"/>
      <c r="AO250" s="731">
        <v>0</v>
      </c>
      <c r="AP250" s="731"/>
      <c r="AQ250" s="728">
        <v>7</v>
      </c>
      <c r="AR250" s="727">
        <v>374</v>
      </c>
      <c r="AS250" s="726">
        <v>6.708333333333333</v>
      </c>
      <c r="AT250" s="725">
        <v>345</v>
      </c>
      <c r="AU250" s="724">
        <f t="shared" si="378"/>
        <v>719</v>
      </c>
      <c r="AV250" s="723">
        <f t="shared" ref="AV250:AV264" si="403">AU250-AU249</f>
        <v>55</v>
      </c>
      <c r="AW250" s="722"/>
      <c r="AX250" s="722"/>
      <c r="AY250" s="721">
        <v>0</v>
      </c>
      <c r="AZ250" s="720">
        <v>0</v>
      </c>
      <c r="BA250" s="662">
        <v>0</v>
      </c>
      <c r="BB250" s="662">
        <v>0</v>
      </c>
      <c r="BC250" s="719"/>
      <c r="BD250" s="718">
        <v>68555</v>
      </c>
      <c r="BE250" s="717">
        <f t="shared" ref="BE250:BE264" si="404">IF(BD250=0,0,BD250-BD249)</f>
        <v>41</v>
      </c>
      <c r="BF250" s="1949">
        <f t="shared" si="359"/>
        <v>27.285714285714285</v>
      </c>
      <c r="BG250" s="716">
        <v>0.96</v>
      </c>
      <c r="BH250" s="715">
        <f t="shared" si="379"/>
        <v>1.6400000000000006</v>
      </c>
      <c r="BI250" s="715">
        <f t="shared" si="380"/>
        <v>39.36</v>
      </c>
      <c r="BJ250" s="714"/>
      <c r="BK250" s="713">
        <v>88</v>
      </c>
      <c r="BL250" s="713">
        <v>150</v>
      </c>
      <c r="BM250" s="712"/>
      <c r="BN250" s="711">
        <v>0</v>
      </c>
      <c r="BO250" s="710">
        <f t="shared" ref="BO250:BO317" si="405">BO249</f>
        <v>0.8</v>
      </c>
      <c r="BP250" s="709">
        <f t="shared" si="381"/>
        <v>0</v>
      </c>
      <c r="BQ250" s="709">
        <f t="shared" si="382"/>
        <v>0</v>
      </c>
      <c r="BR250" s="708"/>
      <c r="BS250" s="712">
        <v>0</v>
      </c>
      <c r="BT250" s="712">
        <v>0</v>
      </c>
      <c r="BU250" s="666"/>
      <c r="BV250" s="707"/>
      <c r="BW250" s="713">
        <v>0</v>
      </c>
      <c r="BX250" s="1748">
        <f t="shared" si="360"/>
        <v>4.3142857142857141</v>
      </c>
      <c r="BY250" s="1819">
        <f t="shared" si="371"/>
        <v>0.17976190476190476</v>
      </c>
      <c r="BZ250" s="1555">
        <f>SUM(BW244:BW250)</f>
        <v>30.199999999999996</v>
      </c>
      <c r="CA250" s="665">
        <f t="shared" si="383"/>
        <v>0</v>
      </c>
      <c r="CB250" s="665">
        <f t="shared" si="384"/>
        <v>0</v>
      </c>
      <c r="CC250" s="706">
        <f t="shared" ref="CC250:CC317" si="406">CC249</f>
        <v>0.43</v>
      </c>
      <c r="CD250" s="705">
        <f t="shared" si="385"/>
        <v>0</v>
      </c>
      <c r="CE250" s="710">
        <f t="shared" ref="CE250:CE317" si="407">CE249</f>
        <v>0.05</v>
      </c>
      <c r="CF250" s="704">
        <f t="shared" si="386"/>
        <v>0</v>
      </c>
      <c r="CG250" s="1749"/>
      <c r="CH250" s="704"/>
      <c r="CI250" s="704"/>
      <c r="CJ250" s="704">
        <f t="shared" si="358"/>
        <v>0</v>
      </c>
      <c r="CK250" s="666">
        <v>30</v>
      </c>
      <c r="CL250" s="664">
        <v>30</v>
      </c>
      <c r="CM250" s="1125">
        <v>13</v>
      </c>
      <c r="CN250" s="703">
        <v>2</v>
      </c>
      <c r="CO250" s="703"/>
      <c r="CP250" s="703">
        <v>9227</v>
      </c>
      <c r="CQ250" s="703">
        <f t="shared" si="313"/>
        <v>0</v>
      </c>
      <c r="CR250" s="703"/>
      <c r="CS250" s="1119"/>
      <c r="CT250" s="1119"/>
      <c r="CU250" s="950">
        <f t="shared" si="370"/>
        <v>0</v>
      </c>
      <c r="CV250" s="702">
        <f t="shared" ref="CV250:CV317" si="408">CV249</f>
        <v>1</v>
      </c>
      <c r="CW250" s="701">
        <f t="shared" si="387"/>
        <v>0</v>
      </c>
      <c r="CX250" s="700">
        <f t="shared" si="388"/>
        <v>0</v>
      </c>
      <c r="CY250" s="699"/>
      <c r="CZ250" s="698">
        <v>0</v>
      </c>
      <c r="DA250" s="698">
        <v>20</v>
      </c>
      <c r="DB250" s="698">
        <v>0</v>
      </c>
      <c r="DC250" s="697">
        <f t="shared" si="389"/>
        <v>13</v>
      </c>
      <c r="DD250" s="1828"/>
      <c r="DE250" s="1828"/>
      <c r="DF250" s="1828"/>
      <c r="DG250" s="696">
        <f t="shared" ref="DG250:DG317" si="409">DG249</f>
        <v>0.43</v>
      </c>
      <c r="DH250" s="695">
        <f t="shared" si="362"/>
        <v>13</v>
      </c>
      <c r="DI250" s="702">
        <f t="shared" ref="DI250:DI317" si="410">DI249</f>
        <v>0.56999999999999995</v>
      </c>
      <c r="DJ250" s="694"/>
      <c r="DK250" s="694">
        <f t="shared" si="363"/>
        <v>3.1863000000000006</v>
      </c>
      <c r="DL250" s="694">
        <f t="shared" si="390"/>
        <v>7.4099999999999993</v>
      </c>
      <c r="DM250" s="693"/>
      <c r="DN250" s="692">
        <v>70</v>
      </c>
      <c r="DO250" s="692">
        <v>22</v>
      </c>
      <c r="DP250" s="1448">
        <v>160</v>
      </c>
      <c r="DQ250" s="691"/>
      <c r="DR250" s="691"/>
      <c r="DS250" s="690">
        <f t="shared" si="391"/>
        <v>0</v>
      </c>
      <c r="DT250" s="690">
        <f t="shared" ref="DT250:DT264" si="411">IF(DS250-DS249&lt;0,0,IF(SUM(DQ250:DR250)&gt;0,DS250-DS249,0))</f>
        <v>0</v>
      </c>
      <c r="DU250" s="689">
        <f t="shared" ref="DU250:DU264" si="412">IF(DS250=0,0,IF(DS250-DS249&lt;0,DS250-DS249,0))</f>
        <v>0</v>
      </c>
      <c r="DV250" s="688"/>
      <c r="DW250" s="1429"/>
      <c r="DX250" s="1426">
        <v>3</v>
      </c>
      <c r="DY250" s="686"/>
      <c r="DZ250" s="685">
        <v>3</v>
      </c>
      <c r="EA250" s="684">
        <v>11</v>
      </c>
      <c r="EB250" s="683">
        <f t="shared" si="392"/>
        <v>129.43669434</v>
      </c>
      <c r="EC250" s="683">
        <f t="shared" ref="EC250:EC264" si="413">IF(EB250-EB249&lt;0,0,IF(SUM(DZ250:EA250)&gt;0,EB250-EB249,0))</f>
        <v>5.5079444400000028</v>
      </c>
      <c r="ED250" s="683">
        <f t="shared" ref="ED250:ED264" si="414">IF(EB250=0,0,IF(EB250-EB249&lt;0,(EB250-EB249),0))</f>
        <v>0</v>
      </c>
      <c r="EE250" s="682">
        <f t="shared" si="393"/>
        <v>5.5079444400000028</v>
      </c>
      <c r="EF250" s="681">
        <f t="shared" si="365"/>
        <v>4.8263000000000016</v>
      </c>
      <c r="EG250" s="680">
        <f t="shared" si="394"/>
        <v>1.1412354060045999</v>
      </c>
      <c r="EH250" s="679">
        <f>SUM(EE$244:EE250)/SUM(EF$244:EF250)</f>
        <v>0.99973600588408618</v>
      </c>
      <c r="EI250" s="678"/>
      <c r="EJ250" s="166">
        <f t="shared" si="367"/>
        <v>55</v>
      </c>
      <c r="EK250" s="677">
        <f t="shared" si="368"/>
        <v>0</v>
      </c>
      <c r="EL250" s="676">
        <f t="shared" si="369"/>
        <v>46.769999999999996</v>
      </c>
      <c r="EM250" s="675">
        <f t="shared" si="395"/>
        <v>1.1759675005345307</v>
      </c>
      <c r="EN250" s="674">
        <f>SUM(EK$7:EK250)/SUM(EL$7:EL250)</f>
        <v>1.0405280336045912</v>
      </c>
      <c r="EO250" s="673"/>
    </row>
    <row r="251" spans="1:145" ht="16.5" thickTop="1" thickBot="1" x14ac:dyDescent="0.3">
      <c r="A251" s="668">
        <v>45755</v>
      </c>
      <c r="C251" s="672"/>
      <c r="D251" s="744">
        <f t="shared" si="396"/>
        <v>39550</v>
      </c>
      <c r="E251" s="743">
        <f t="shared" si="397"/>
        <v>0</v>
      </c>
      <c r="F251" s="743"/>
      <c r="G251" s="742">
        <f t="shared" si="372"/>
        <v>0</v>
      </c>
      <c r="H251" s="741"/>
      <c r="I251" s="740">
        <v>0</v>
      </c>
      <c r="J251" s="740">
        <v>0</v>
      </c>
      <c r="K251" s="739">
        <f t="shared" si="373"/>
        <v>0</v>
      </c>
      <c r="L251" s="738" t="e">
        <f t="shared" si="398"/>
        <v>#REF!</v>
      </c>
      <c r="M251" s="738">
        <v>0</v>
      </c>
      <c r="N251" s="739">
        <v>0</v>
      </c>
      <c r="O251" s="739">
        <v>0</v>
      </c>
      <c r="P251" s="737">
        <v>38</v>
      </c>
      <c r="Q251" s="737">
        <v>34</v>
      </c>
      <c r="R251" s="736">
        <f t="shared" si="374"/>
        <v>4</v>
      </c>
      <c r="S251" s="1154">
        <f t="shared" si="399"/>
        <v>18</v>
      </c>
      <c r="T251" s="735">
        <v>0</v>
      </c>
      <c r="U251" s="736">
        <v>0</v>
      </c>
      <c r="V251" s="734"/>
      <c r="W251" s="739">
        <v>35</v>
      </c>
      <c r="X251" s="743">
        <v>33</v>
      </c>
      <c r="Y251" s="739">
        <f t="shared" si="375"/>
        <v>2</v>
      </c>
      <c r="Z251" s="733">
        <f t="shared" si="400"/>
        <v>157</v>
      </c>
      <c r="AA251" s="732">
        <v>0</v>
      </c>
      <c r="AB251" s="731">
        <v>0</v>
      </c>
      <c r="AC251" s="730">
        <v>36</v>
      </c>
      <c r="AD251" s="730">
        <v>33</v>
      </c>
      <c r="AE251" s="739">
        <f t="shared" si="376"/>
        <v>3</v>
      </c>
      <c r="AF251" s="733">
        <f t="shared" si="401"/>
        <v>91</v>
      </c>
      <c r="AG251" s="739">
        <v>98</v>
      </c>
      <c r="AH251" s="731">
        <v>0</v>
      </c>
      <c r="AI251" s="731">
        <v>0</v>
      </c>
      <c r="AJ251" s="731">
        <v>0</v>
      </c>
      <c r="AK251" s="729" t="str">
        <f t="shared" si="377"/>
        <v xml:space="preserve"> </v>
      </c>
      <c r="AL251" s="731">
        <f t="shared" si="402"/>
        <v>28</v>
      </c>
      <c r="AM251" s="731"/>
      <c r="AN251" s="731"/>
      <c r="AO251" s="731">
        <v>0</v>
      </c>
      <c r="AP251" s="731"/>
      <c r="AQ251" s="728">
        <v>6.75</v>
      </c>
      <c r="AR251" s="727">
        <v>363</v>
      </c>
      <c r="AS251" s="726">
        <v>6.5</v>
      </c>
      <c r="AT251" s="725">
        <v>336</v>
      </c>
      <c r="AU251" s="724">
        <f t="shared" si="378"/>
        <v>699</v>
      </c>
      <c r="AV251" s="723">
        <f t="shared" si="403"/>
        <v>-20</v>
      </c>
      <c r="AW251" s="722"/>
      <c r="AX251" s="722"/>
      <c r="AY251" s="721">
        <v>1650</v>
      </c>
      <c r="AZ251" s="720">
        <v>0</v>
      </c>
      <c r="BA251" s="662">
        <v>240</v>
      </c>
      <c r="BB251" s="662">
        <v>211.2</v>
      </c>
      <c r="BC251" s="719"/>
      <c r="BD251" s="718">
        <v>68613</v>
      </c>
      <c r="BE251" s="717">
        <f t="shared" si="404"/>
        <v>58</v>
      </c>
      <c r="BF251" s="1949">
        <f t="shared" si="359"/>
        <v>31.125</v>
      </c>
      <c r="BG251" s="716">
        <v>0.96</v>
      </c>
      <c r="BH251" s="715">
        <f t="shared" si="379"/>
        <v>2.3200000000000003</v>
      </c>
      <c r="BI251" s="715">
        <f t="shared" si="380"/>
        <v>55.68</v>
      </c>
      <c r="BJ251" s="714"/>
      <c r="BK251" s="713">
        <v>90</v>
      </c>
      <c r="BL251" s="713">
        <v>145</v>
      </c>
      <c r="BM251" s="712"/>
      <c r="BN251" s="711">
        <v>0</v>
      </c>
      <c r="BO251" s="710">
        <f t="shared" si="405"/>
        <v>0.8</v>
      </c>
      <c r="BP251" s="709">
        <f t="shared" si="381"/>
        <v>0</v>
      </c>
      <c r="BQ251" s="709">
        <f t="shared" si="382"/>
        <v>0</v>
      </c>
      <c r="BR251" s="708"/>
      <c r="BS251" s="712">
        <v>0</v>
      </c>
      <c r="BT251" s="712">
        <v>0</v>
      </c>
      <c r="BU251" s="666"/>
      <c r="BV251" s="707"/>
      <c r="BW251" s="726">
        <v>12</v>
      </c>
      <c r="BX251" s="1748">
        <f t="shared" si="360"/>
        <v>4.0714285714285712</v>
      </c>
      <c r="BY251" s="1819">
        <f t="shared" si="371"/>
        <v>0.16964285714285712</v>
      </c>
      <c r="BZ251" s="1555">
        <f t="shared" ref="BZ251:BZ273" si="415">SUM(BW245:BW251)</f>
        <v>28.5</v>
      </c>
      <c r="CA251" s="665">
        <f t="shared" si="383"/>
        <v>0</v>
      </c>
      <c r="CB251" s="665">
        <f t="shared" si="384"/>
        <v>12</v>
      </c>
      <c r="CC251" s="706">
        <f t="shared" si="406"/>
        <v>0.43</v>
      </c>
      <c r="CD251" s="705">
        <f t="shared" si="385"/>
        <v>6.8400000000000007</v>
      </c>
      <c r="CE251" s="710">
        <f t="shared" si="407"/>
        <v>0.05</v>
      </c>
      <c r="CF251" s="704">
        <f t="shared" si="386"/>
        <v>6.8400000000000007</v>
      </c>
      <c r="CG251" s="1749"/>
      <c r="CH251" s="704"/>
      <c r="CI251" s="704"/>
      <c r="CJ251" s="704">
        <f t="shared" si="358"/>
        <v>5.1599999999999993</v>
      </c>
      <c r="CK251" s="666">
        <v>75</v>
      </c>
      <c r="CL251" s="664">
        <v>8</v>
      </c>
      <c r="CM251" s="1125">
        <v>5.0999999999999996</v>
      </c>
      <c r="CN251" s="703">
        <v>1</v>
      </c>
      <c r="CO251" s="703"/>
      <c r="CP251" s="703">
        <v>9250.2999999999993</v>
      </c>
      <c r="CQ251" s="703">
        <f t="shared" si="313"/>
        <v>23.299999999999272</v>
      </c>
      <c r="CR251" s="703"/>
      <c r="CS251" s="1119">
        <f t="shared" si="361"/>
        <v>0.21888412017168063</v>
      </c>
      <c r="CT251" s="1119"/>
      <c r="CU251" s="950">
        <f t="shared" si="370"/>
        <v>5.0999999999999996</v>
      </c>
      <c r="CV251" s="702">
        <f t="shared" si="408"/>
        <v>1</v>
      </c>
      <c r="CW251" s="701">
        <f t="shared" si="387"/>
        <v>0</v>
      </c>
      <c r="CX251" s="700">
        <f t="shared" si="388"/>
        <v>5.0999999999999996</v>
      </c>
      <c r="CY251" s="699"/>
      <c r="CZ251" s="698">
        <v>80</v>
      </c>
      <c r="DA251" s="698">
        <v>20</v>
      </c>
      <c r="DB251" s="698">
        <v>30</v>
      </c>
      <c r="DC251" s="697">
        <v>0</v>
      </c>
      <c r="DD251" s="1828"/>
      <c r="DE251" s="1828"/>
      <c r="DF251" s="1828"/>
      <c r="DG251" s="696">
        <f t="shared" si="409"/>
        <v>0.43</v>
      </c>
      <c r="DH251" s="695">
        <f t="shared" si="362"/>
        <v>0</v>
      </c>
      <c r="DI251" s="702">
        <f t="shared" si="410"/>
        <v>0.56999999999999995</v>
      </c>
      <c r="DJ251" s="694"/>
      <c r="DK251" s="694">
        <f t="shared" si="363"/>
        <v>0</v>
      </c>
      <c r="DL251" s="694">
        <f t="shared" si="390"/>
        <v>0</v>
      </c>
      <c r="DM251" s="693"/>
      <c r="DN251" s="692">
        <v>0</v>
      </c>
      <c r="DO251" s="692">
        <v>21</v>
      </c>
      <c r="DP251" s="1448">
        <v>0</v>
      </c>
      <c r="DQ251" s="691"/>
      <c r="DR251" s="691"/>
      <c r="DS251" s="690">
        <f t="shared" si="391"/>
        <v>0</v>
      </c>
      <c r="DT251" s="690">
        <f t="shared" si="411"/>
        <v>0</v>
      </c>
      <c r="DU251" s="689">
        <f t="shared" si="412"/>
        <v>0</v>
      </c>
      <c r="DV251" s="688"/>
      <c r="DW251" s="1429"/>
      <c r="DX251" s="1426">
        <v>3</v>
      </c>
      <c r="DY251" s="686"/>
      <c r="DZ251" s="685">
        <v>4</v>
      </c>
      <c r="EA251" s="684">
        <v>4.5</v>
      </c>
      <c r="EB251" s="683">
        <f t="shared" si="392"/>
        <v>144.58354155000001</v>
      </c>
      <c r="EC251" s="683">
        <f t="shared" si="413"/>
        <v>15.146847210000004</v>
      </c>
      <c r="ED251" s="683">
        <f t="shared" si="414"/>
        <v>0</v>
      </c>
      <c r="EE251" s="682">
        <f t="shared" si="393"/>
        <v>15.146847210000004</v>
      </c>
      <c r="EF251" s="681">
        <f t="shared" si="365"/>
        <v>9.16</v>
      </c>
      <c r="EG251" s="680">
        <f t="shared" si="394"/>
        <v>1.6535859399563324</v>
      </c>
      <c r="EH251" s="679">
        <f>SUM(EE$244:EE251)/SUM(EF$244:EF251)</f>
        <v>1.1016903372719087</v>
      </c>
      <c r="EI251" s="678"/>
      <c r="EJ251" s="166">
        <f t="shared" si="367"/>
        <v>191.2</v>
      </c>
      <c r="EK251" s="677">
        <f t="shared" si="368"/>
        <v>211.2</v>
      </c>
      <c r="EL251" s="676">
        <f t="shared" si="369"/>
        <v>65.94</v>
      </c>
      <c r="EM251" s="675">
        <f t="shared" si="395"/>
        <v>2.8996057021534729</v>
      </c>
      <c r="EN251" s="674">
        <f>SUM(EK$7:EK251)/SUM(EL$7:EL251)</f>
        <v>1.0447997890097149</v>
      </c>
      <c r="EO251" s="673"/>
    </row>
    <row r="252" spans="1:145" ht="16.5" thickTop="1" thickBot="1" x14ac:dyDescent="0.3">
      <c r="A252" s="668">
        <v>45756</v>
      </c>
      <c r="C252" s="672"/>
      <c r="D252" s="744">
        <f t="shared" si="396"/>
        <v>39550</v>
      </c>
      <c r="E252" s="743">
        <f t="shared" si="397"/>
        <v>0</v>
      </c>
      <c r="F252" s="743"/>
      <c r="G252" s="742">
        <f t="shared" si="372"/>
        <v>0</v>
      </c>
      <c r="H252" s="741"/>
      <c r="I252" s="740">
        <v>0</v>
      </c>
      <c r="J252" s="740">
        <v>0</v>
      </c>
      <c r="K252" s="739">
        <f t="shared" si="373"/>
        <v>0</v>
      </c>
      <c r="L252" s="738" t="e">
        <f t="shared" si="398"/>
        <v>#REF!</v>
      </c>
      <c r="M252" s="738">
        <v>0</v>
      </c>
      <c r="N252" s="739">
        <v>0</v>
      </c>
      <c r="O252" s="739">
        <v>0</v>
      </c>
      <c r="P252" s="737">
        <v>0</v>
      </c>
      <c r="Q252" s="737">
        <v>0</v>
      </c>
      <c r="R252" s="736">
        <f t="shared" si="374"/>
        <v>0</v>
      </c>
      <c r="S252" s="1154">
        <f t="shared" si="399"/>
        <v>18</v>
      </c>
      <c r="T252" s="735">
        <v>0</v>
      </c>
      <c r="U252" s="736">
        <v>0</v>
      </c>
      <c r="V252" s="734"/>
      <c r="W252" s="739">
        <v>0</v>
      </c>
      <c r="X252" s="743">
        <v>0</v>
      </c>
      <c r="Y252" s="739" t="str">
        <f t="shared" si="375"/>
        <v xml:space="preserve"> </v>
      </c>
      <c r="Z252" s="733">
        <f t="shared" si="400"/>
        <v>157</v>
      </c>
      <c r="AA252" s="732">
        <v>0</v>
      </c>
      <c r="AB252" s="731">
        <v>0</v>
      </c>
      <c r="AC252" s="730">
        <v>0</v>
      </c>
      <c r="AD252" s="730">
        <v>0</v>
      </c>
      <c r="AE252" s="739" t="str">
        <f t="shared" si="376"/>
        <v xml:space="preserve"> </v>
      </c>
      <c r="AF252" s="733">
        <f t="shared" si="401"/>
        <v>91</v>
      </c>
      <c r="AG252" s="739">
        <v>99</v>
      </c>
      <c r="AH252" s="731">
        <v>0</v>
      </c>
      <c r="AI252" s="731">
        <v>0</v>
      </c>
      <c r="AJ252" s="731">
        <v>0</v>
      </c>
      <c r="AK252" s="729" t="str">
        <f t="shared" si="377"/>
        <v xml:space="preserve"> </v>
      </c>
      <c r="AL252" s="731">
        <f t="shared" si="402"/>
        <v>28</v>
      </c>
      <c r="AM252" s="731"/>
      <c r="AN252" s="731"/>
      <c r="AO252" s="731">
        <v>0</v>
      </c>
      <c r="AP252" s="731"/>
      <c r="AQ252" s="728">
        <v>7.291666666666667</v>
      </c>
      <c r="AR252" s="727">
        <v>389</v>
      </c>
      <c r="AS252" s="726">
        <v>6.791666666666667</v>
      </c>
      <c r="AT252" s="725">
        <v>354</v>
      </c>
      <c r="AU252" s="724">
        <f t="shared" si="378"/>
        <v>743</v>
      </c>
      <c r="AV252" s="723">
        <f t="shared" si="403"/>
        <v>44</v>
      </c>
      <c r="AW252" s="722"/>
      <c r="AX252" s="722"/>
      <c r="AY252" s="721">
        <v>0</v>
      </c>
      <c r="AZ252" s="720">
        <v>0</v>
      </c>
      <c r="BA252" s="662">
        <v>0</v>
      </c>
      <c r="BB252" s="662">
        <v>16.399999999999999</v>
      </c>
      <c r="BC252" s="719"/>
      <c r="BD252" s="718">
        <v>68654</v>
      </c>
      <c r="BE252" s="717">
        <f t="shared" si="404"/>
        <v>41</v>
      </c>
      <c r="BF252" s="1949">
        <f t="shared" si="359"/>
        <v>35.75</v>
      </c>
      <c r="BG252" s="716">
        <v>0.96</v>
      </c>
      <c r="BH252" s="715">
        <f t="shared" si="379"/>
        <v>1.6400000000000006</v>
      </c>
      <c r="BI252" s="715">
        <f t="shared" si="380"/>
        <v>39.36</v>
      </c>
      <c r="BJ252" s="714"/>
      <c r="BK252" s="713">
        <v>80</v>
      </c>
      <c r="BL252" s="713">
        <v>145</v>
      </c>
      <c r="BM252" s="712"/>
      <c r="BN252" s="711">
        <v>13.7</v>
      </c>
      <c r="BO252" s="710">
        <f t="shared" si="405"/>
        <v>0.8</v>
      </c>
      <c r="BP252" s="709">
        <f t="shared" si="381"/>
        <v>2.7399999999999984</v>
      </c>
      <c r="BQ252" s="709">
        <f t="shared" si="382"/>
        <v>10.96</v>
      </c>
      <c r="BR252" s="708"/>
      <c r="BS252" s="712">
        <v>0</v>
      </c>
      <c r="BT252" s="712">
        <v>0</v>
      </c>
      <c r="BU252" s="666"/>
      <c r="BV252" s="707"/>
      <c r="BW252" s="726">
        <v>13.4</v>
      </c>
      <c r="BX252" s="1748">
        <f t="shared" si="360"/>
        <v>5.2571428571428571</v>
      </c>
      <c r="BY252" s="1819">
        <f t="shared" si="371"/>
        <v>0.21904761904761905</v>
      </c>
      <c r="BZ252" s="1555">
        <f t="shared" si="415"/>
        <v>36.799999999999997</v>
      </c>
      <c r="CA252" s="665">
        <f t="shared" si="383"/>
        <v>0</v>
      </c>
      <c r="CB252" s="665">
        <f t="shared" si="384"/>
        <v>13.4</v>
      </c>
      <c r="CC252" s="706">
        <f t="shared" si="406"/>
        <v>0.43</v>
      </c>
      <c r="CD252" s="705">
        <f t="shared" si="385"/>
        <v>7.6380000000000008</v>
      </c>
      <c r="CE252" s="710">
        <f t="shared" si="407"/>
        <v>0.05</v>
      </c>
      <c r="CF252" s="704">
        <f t="shared" si="386"/>
        <v>7.6380000000000008</v>
      </c>
      <c r="CG252" s="1749"/>
      <c r="CH252" s="704"/>
      <c r="CI252" s="704"/>
      <c r="CJ252" s="704">
        <f t="shared" si="358"/>
        <v>5.7619999999999996</v>
      </c>
      <c r="CK252" s="666">
        <v>72</v>
      </c>
      <c r="CL252" s="664">
        <v>15</v>
      </c>
      <c r="CM252" s="1125">
        <v>0</v>
      </c>
      <c r="CN252" s="703">
        <v>0</v>
      </c>
      <c r="CO252" s="703"/>
      <c r="CP252" s="703">
        <f>CP251</f>
        <v>9250.2999999999993</v>
      </c>
      <c r="CQ252" s="703">
        <f t="shared" si="313"/>
        <v>0</v>
      </c>
      <c r="CR252" s="703"/>
      <c r="CS252" s="1119"/>
      <c r="CT252" s="1119"/>
      <c r="CU252" s="950">
        <f t="shared" si="370"/>
        <v>0</v>
      </c>
      <c r="CV252" s="702">
        <f t="shared" si="408"/>
        <v>1</v>
      </c>
      <c r="CW252" s="701">
        <f t="shared" si="387"/>
        <v>0</v>
      </c>
      <c r="CX252" s="700">
        <f t="shared" si="388"/>
        <v>0</v>
      </c>
      <c r="CY252" s="699"/>
      <c r="CZ252" s="698">
        <v>40</v>
      </c>
      <c r="DA252" s="698">
        <v>38</v>
      </c>
      <c r="DB252" s="698">
        <v>0</v>
      </c>
      <c r="DC252" s="697">
        <v>0</v>
      </c>
      <c r="DD252" s="1828"/>
      <c r="DE252" s="1828"/>
      <c r="DF252" s="1828"/>
      <c r="DG252" s="696">
        <f t="shared" si="409"/>
        <v>0.43</v>
      </c>
      <c r="DH252" s="695">
        <f t="shared" si="362"/>
        <v>0</v>
      </c>
      <c r="DI252" s="702">
        <f t="shared" si="410"/>
        <v>0.56999999999999995</v>
      </c>
      <c r="DJ252" s="694"/>
      <c r="DK252" s="694">
        <f t="shared" si="363"/>
        <v>0</v>
      </c>
      <c r="DL252" s="694">
        <f t="shared" si="390"/>
        <v>0</v>
      </c>
      <c r="DM252" s="693"/>
      <c r="DN252" s="692">
        <v>28</v>
      </c>
      <c r="DO252" s="692">
        <v>32</v>
      </c>
      <c r="DP252" s="1448" t="s">
        <v>191</v>
      </c>
      <c r="DQ252" s="691"/>
      <c r="DR252" s="691"/>
      <c r="DS252" s="690">
        <f t="shared" si="391"/>
        <v>0</v>
      </c>
      <c r="DT252" s="690">
        <f t="shared" si="411"/>
        <v>0</v>
      </c>
      <c r="DU252" s="689">
        <f t="shared" si="412"/>
        <v>0</v>
      </c>
      <c r="DV252" s="688"/>
      <c r="DW252" s="1429"/>
      <c r="DX252" s="1426">
        <v>4</v>
      </c>
      <c r="DY252" s="686"/>
      <c r="DZ252" s="685">
        <v>4</v>
      </c>
      <c r="EA252" s="684">
        <v>3</v>
      </c>
      <c r="EB252" s="683">
        <f t="shared" si="392"/>
        <v>140.45258322000001</v>
      </c>
      <c r="EC252" s="683">
        <v>-4</v>
      </c>
      <c r="ED252" s="683">
        <v>0</v>
      </c>
      <c r="EE252" s="682">
        <f t="shared" si="393"/>
        <v>-4</v>
      </c>
      <c r="EF252" s="681">
        <f t="shared" si="365"/>
        <v>12.018000000000001</v>
      </c>
      <c r="EG252" s="680">
        <f t="shared" si="394"/>
        <v>-0.33283408221001831</v>
      </c>
      <c r="EH252" s="679">
        <f>SUM(EE$244:EE252)/SUM(EF$244:EF252)</f>
        <v>0.85805716226610695</v>
      </c>
      <c r="EI252" s="678"/>
      <c r="EJ252" s="166">
        <f t="shared" si="367"/>
        <v>60.4</v>
      </c>
      <c r="EK252" s="677">
        <f t="shared" si="368"/>
        <v>16.399999999999999</v>
      </c>
      <c r="EL252" s="676">
        <f t="shared" si="369"/>
        <v>56.082000000000001</v>
      </c>
      <c r="EM252" s="675">
        <f t="shared" si="395"/>
        <v>1.0769944010555972</v>
      </c>
      <c r="EN252" s="674">
        <f>SUM(EK$7:EK252)/SUM(EL$7:EL252)</f>
        <v>1.0435378131174811</v>
      </c>
      <c r="EO252" s="673"/>
    </row>
    <row r="253" spans="1:145" ht="16.5" thickTop="1" thickBot="1" x14ac:dyDescent="0.3">
      <c r="A253" s="668">
        <v>45757</v>
      </c>
      <c r="C253" s="672"/>
      <c r="D253" s="744">
        <f t="shared" si="396"/>
        <v>39550</v>
      </c>
      <c r="E253" s="743">
        <f t="shared" si="397"/>
        <v>0</v>
      </c>
      <c r="F253" s="743"/>
      <c r="G253" s="742">
        <f t="shared" si="372"/>
        <v>0</v>
      </c>
      <c r="H253" s="741"/>
      <c r="I253" s="740">
        <v>0</v>
      </c>
      <c r="J253" s="740">
        <v>0</v>
      </c>
      <c r="K253" s="739">
        <f t="shared" si="373"/>
        <v>0</v>
      </c>
      <c r="L253" s="738" t="e">
        <f t="shared" si="398"/>
        <v>#REF!</v>
      </c>
      <c r="M253" s="738">
        <v>0</v>
      </c>
      <c r="N253" s="739">
        <v>0</v>
      </c>
      <c r="O253" s="739">
        <v>0</v>
      </c>
      <c r="P253" s="737">
        <v>0</v>
      </c>
      <c r="Q253" s="737">
        <v>0</v>
      </c>
      <c r="R253" s="736">
        <f t="shared" si="374"/>
        <v>0</v>
      </c>
      <c r="S253" s="1154">
        <f t="shared" si="399"/>
        <v>18</v>
      </c>
      <c r="T253" s="735">
        <v>0</v>
      </c>
      <c r="U253" s="736">
        <v>0</v>
      </c>
      <c r="V253" s="734"/>
      <c r="W253" s="739">
        <v>0</v>
      </c>
      <c r="X253" s="743">
        <v>0</v>
      </c>
      <c r="Y253" s="739" t="str">
        <f t="shared" si="375"/>
        <v xml:space="preserve"> </v>
      </c>
      <c r="Z253" s="733">
        <f t="shared" si="400"/>
        <v>157</v>
      </c>
      <c r="AA253" s="732">
        <v>0</v>
      </c>
      <c r="AB253" s="731">
        <v>0</v>
      </c>
      <c r="AC253" s="730">
        <v>0</v>
      </c>
      <c r="AD253" s="730">
        <v>0</v>
      </c>
      <c r="AE253" s="739" t="str">
        <f t="shared" si="376"/>
        <v xml:space="preserve"> </v>
      </c>
      <c r="AF253" s="733">
        <f t="shared" si="401"/>
        <v>91</v>
      </c>
      <c r="AG253" s="739">
        <v>100</v>
      </c>
      <c r="AH253" s="731">
        <v>0</v>
      </c>
      <c r="AI253" s="731">
        <v>0</v>
      </c>
      <c r="AJ253" s="731">
        <v>0</v>
      </c>
      <c r="AK253" s="729" t="str">
        <f t="shared" si="377"/>
        <v xml:space="preserve"> </v>
      </c>
      <c r="AL253" s="731">
        <f t="shared" si="402"/>
        <v>28</v>
      </c>
      <c r="AM253" s="731"/>
      <c r="AN253" s="731"/>
      <c r="AO253" s="731">
        <v>0</v>
      </c>
      <c r="AP253" s="731"/>
      <c r="AQ253" s="728">
        <v>7.708333333333333</v>
      </c>
      <c r="AR253" s="727">
        <v>413</v>
      </c>
      <c r="AS253" s="726">
        <v>7.208333333333333</v>
      </c>
      <c r="AT253" s="725">
        <v>373</v>
      </c>
      <c r="AU253" s="724">
        <f t="shared" si="378"/>
        <v>786</v>
      </c>
      <c r="AV253" s="723">
        <f t="shared" si="403"/>
        <v>43</v>
      </c>
      <c r="AW253" s="722"/>
      <c r="AX253" s="722"/>
      <c r="AY253" s="721">
        <v>650</v>
      </c>
      <c r="AZ253" s="720">
        <v>0</v>
      </c>
      <c r="BA253" s="662">
        <v>0</v>
      </c>
      <c r="BB253" s="662">
        <v>155</v>
      </c>
      <c r="BC253" s="719"/>
      <c r="BD253" s="718">
        <v>68674</v>
      </c>
      <c r="BE253" s="717">
        <f t="shared" si="404"/>
        <v>20</v>
      </c>
      <c r="BF253" s="1949">
        <f t="shared" si="359"/>
        <v>38.25</v>
      </c>
      <c r="BG253" s="716">
        <v>0.96</v>
      </c>
      <c r="BH253" s="715">
        <f t="shared" si="379"/>
        <v>0.80000000000000071</v>
      </c>
      <c r="BI253" s="715">
        <f t="shared" si="380"/>
        <v>19.2</v>
      </c>
      <c r="BJ253" s="714"/>
      <c r="BK253" s="713">
        <v>68</v>
      </c>
      <c r="BL253" s="713">
        <v>180</v>
      </c>
      <c r="BM253" s="712"/>
      <c r="BN253" s="711">
        <v>0</v>
      </c>
      <c r="BO253" s="710">
        <f t="shared" si="405"/>
        <v>0.8</v>
      </c>
      <c r="BP253" s="709">
        <f t="shared" si="381"/>
        <v>0</v>
      </c>
      <c r="BQ253" s="709">
        <f t="shared" si="382"/>
        <v>0</v>
      </c>
      <c r="BR253" s="708"/>
      <c r="BS253" s="712">
        <v>0</v>
      </c>
      <c r="BT253" s="712">
        <v>0</v>
      </c>
      <c r="BU253" s="666"/>
      <c r="BV253" s="707"/>
      <c r="BW253" s="726">
        <v>16</v>
      </c>
      <c r="BX253" s="1748">
        <f t="shared" si="360"/>
        <v>7.5428571428571427</v>
      </c>
      <c r="BY253" s="1819">
        <f t="shared" si="371"/>
        <v>0.31428571428571428</v>
      </c>
      <c r="BZ253" s="1555">
        <f t="shared" si="415"/>
        <v>52.8</v>
      </c>
      <c r="CA253" s="665">
        <f t="shared" si="383"/>
        <v>0</v>
      </c>
      <c r="CB253" s="665">
        <f t="shared" si="384"/>
        <v>16</v>
      </c>
      <c r="CC253" s="706">
        <f t="shared" si="406"/>
        <v>0.43</v>
      </c>
      <c r="CD253" s="705">
        <f t="shared" si="385"/>
        <v>9.120000000000001</v>
      </c>
      <c r="CE253" s="710">
        <f t="shared" si="407"/>
        <v>0.05</v>
      </c>
      <c r="CF253" s="704">
        <f t="shared" si="386"/>
        <v>9.120000000000001</v>
      </c>
      <c r="CG253" s="1749"/>
      <c r="CH253" s="704"/>
      <c r="CI253" s="704"/>
      <c r="CJ253" s="704">
        <f t="shared" si="358"/>
        <v>6.879999999999999</v>
      </c>
      <c r="CK253" s="666">
        <v>60</v>
      </c>
      <c r="CL253" s="664">
        <v>28</v>
      </c>
      <c r="CM253" s="1125">
        <v>157</v>
      </c>
      <c r="CN253" s="703" t="s">
        <v>190</v>
      </c>
      <c r="CO253" s="703"/>
      <c r="CP253" s="703">
        <v>9272.5</v>
      </c>
      <c r="CQ253" s="703">
        <f t="shared" si="313"/>
        <v>22.200000000000728</v>
      </c>
      <c r="CR253" s="703">
        <v>6</v>
      </c>
      <c r="CS253" s="1119">
        <f t="shared" si="361"/>
        <v>6.0810810810808817</v>
      </c>
      <c r="CT253" s="1142">
        <f t="shared" ref="CT253:CT256" si="416">CS253/6</f>
        <v>1.0135135135134803</v>
      </c>
      <c r="CU253" s="950">
        <f t="shared" si="370"/>
        <v>135</v>
      </c>
      <c r="CV253" s="702">
        <f t="shared" si="408"/>
        <v>1</v>
      </c>
      <c r="CW253" s="701">
        <f t="shared" si="387"/>
        <v>0</v>
      </c>
      <c r="CX253" s="700">
        <f t="shared" si="388"/>
        <v>135</v>
      </c>
      <c r="CY253" s="699"/>
      <c r="CZ253" s="698">
        <v>45</v>
      </c>
      <c r="DA253" s="698">
        <v>15</v>
      </c>
      <c r="DB253" s="698">
        <v>28</v>
      </c>
      <c r="DC253" s="697">
        <v>22</v>
      </c>
      <c r="DD253" s="1828"/>
      <c r="DE253" s="1828"/>
      <c r="DF253" s="1828"/>
      <c r="DG253" s="696">
        <f t="shared" si="409"/>
        <v>0.43</v>
      </c>
      <c r="DH253" s="695">
        <f t="shared" si="362"/>
        <v>22</v>
      </c>
      <c r="DI253" s="702">
        <f t="shared" si="410"/>
        <v>0.56999999999999995</v>
      </c>
      <c r="DJ253" s="694"/>
      <c r="DK253" s="694">
        <f t="shared" si="363"/>
        <v>5.3922000000000008</v>
      </c>
      <c r="DL253" s="694">
        <f t="shared" si="390"/>
        <v>12.54</v>
      </c>
      <c r="DM253" s="693"/>
      <c r="DN253" s="692">
        <v>68</v>
      </c>
      <c r="DO253" s="692">
        <v>15</v>
      </c>
      <c r="DP253" s="1448">
        <v>170</v>
      </c>
      <c r="DQ253" s="691"/>
      <c r="DR253" s="691"/>
      <c r="DS253" s="690">
        <f t="shared" si="391"/>
        <v>0</v>
      </c>
      <c r="DT253" s="690">
        <f t="shared" si="411"/>
        <v>0</v>
      </c>
      <c r="DU253" s="689">
        <f t="shared" si="412"/>
        <v>0</v>
      </c>
      <c r="DV253" s="688"/>
      <c r="DW253" s="1429"/>
      <c r="DX253" s="1426">
        <v>4</v>
      </c>
      <c r="DY253" s="686"/>
      <c r="DZ253" s="685">
        <v>4</v>
      </c>
      <c r="EA253" s="684">
        <v>10</v>
      </c>
      <c r="EB253" s="683">
        <f t="shared" si="392"/>
        <v>159.73038876000001</v>
      </c>
      <c r="EC253" s="683">
        <f t="shared" si="413"/>
        <v>19.277805540000003</v>
      </c>
      <c r="ED253" s="683">
        <f t="shared" si="414"/>
        <v>0</v>
      </c>
      <c r="EE253" s="682">
        <f t="shared" si="393"/>
        <v>19.277805540000003</v>
      </c>
      <c r="EF253" s="681">
        <f t="shared" si="365"/>
        <v>15.312200000000002</v>
      </c>
      <c r="EG253" s="680">
        <f t="shared" si="394"/>
        <v>1.2589833949399825</v>
      </c>
      <c r="EH253" s="679">
        <f>SUM(EE$244:EE253)/SUM(EF$244:EF253)</f>
        <v>0.92937958617151428</v>
      </c>
      <c r="EI253" s="678"/>
      <c r="EJ253" s="166">
        <f t="shared" si="367"/>
        <v>198</v>
      </c>
      <c r="EK253" s="677">
        <f t="shared" si="368"/>
        <v>155</v>
      </c>
      <c r="EL253" s="676">
        <f t="shared" si="369"/>
        <v>173.61999999999998</v>
      </c>
      <c r="EM253" s="675">
        <f t="shared" si="395"/>
        <v>1.1404216104135469</v>
      </c>
      <c r="EN253" s="674">
        <f>SUM(EK$7:EK253)/SUM(EL$7:EL253)</f>
        <v>1.0427588804717736</v>
      </c>
      <c r="EO253" s="673"/>
    </row>
    <row r="254" spans="1:145" ht="16.5" thickTop="1" thickBot="1" x14ac:dyDescent="0.3">
      <c r="A254" s="668">
        <v>45758</v>
      </c>
      <c r="C254" s="672"/>
      <c r="D254" s="744">
        <f t="shared" si="396"/>
        <v>39550</v>
      </c>
      <c r="E254" s="743">
        <f t="shared" si="397"/>
        <v>0</v>
      </c>
      <c r="F254" s="743"/>
      <c r="G254" s="742">
        <f t="shared" si="372"/>
        <v>0</v>
      </c>
      <c r="H254" s="741"/>
      <c r="I254" s="740">
        <v>0</v>
      </c>
      <c r="J254" s="740">
        <v>0</v>
      </c>
      <c r="K254" s="739">
        <f t="shared" si="373"/>
        <v>0</v>
      </c>
      <c r="L254" s="738" t="e">
        <f t="shared" si="398"/>
        <v>#REF!</v>
      </c>
      <c r="M254" s="738">
        <v>0</v>
      </c>
      <c r="N254" s="739">
        <v>0</v>
      </c>
      <c r="O254" s="739">
        <v>0</v>
      </c>
      <c r="P254" s="737">
        <v>47</v>
      </c>
      <c r="Q254" s="737">
        <v>46</v>
      </c>
      <c r="R254" s="736">
        <f t="shared" si="374"/>
        <v>1</v>
      </c>
      <c r="S254" s="1154">
        <f t="shared" si="399"/>
        <v>19</v>
      </c>
      <c r="T254" s="735">
        <v>0</v>
      </c>
      <c r="U254" s="736">
        <v>0</v>
      </c>
      <c r="V254" s="734"/>
      <c r="W254" s="739">
        <v>38</v>
      </c>
      <c r="X254" s="743">
        <v>36</v>
      </c>
      <c r="Y254" s="739">
        <f t="shared" si="375"/>
        <v>2</v>
      </c>
      <c r="Z254" s="733">
        <f t="shared" si="400"/>
        <v>158</v>
      </c>
      <c r="AA254" s="732">
        <v>0</v>
      </c>
      <c r="AB254" s="731">
        <v>0</v>
      </c>
      <c r="AC254" s="730">
        <v>34</v>
      </c>
      <c r="AD254" s="730">
        <v>33</v>
      </c>
      <c r="AE254" s="739">
        <f t="shared" si="376"/>
        <v>1</v>
      </c>
      <c r="AF254" s="733">
        <f t="shared" si="401"/>
        <v>92</v>
      </c>
      <c r="AG254" s="739">
        <v>101</v>
      </c>
      <c r="AH254" s="731">
        <v>0</v>
      </c>
      <c r="AI254" s="731">
        <v>0</v>
      </c>
      <c r="AJ254" s="731">
        <v>0</v>
      </c>
      <c r="AK254" s="729" t="str">
        <f t="shared" si="377"/>
        <v xml:space="preserve"> </v>
      </c>
      <c r="AL254" s="731">
        <f t="shared" si="402"/>
        <v>28</v>
      </c>
      <c r="AM254" s="731"/>
      <c r="AN254" s="731"/>
      <c r="AO254" s="731">
        <v>0</v>
      </c>
      <c r="AP254" s="731"/>
      <c r="AQ254" s="728">
        <v>7</v>
      </c>
      <c r="AR254" s="727">
        <v>374</v>
      </c>
      <c r="AS254" s="726">
        <v>6.916666666666667</v>
      </c>
      <c r="AT254" s="725">
        <v>359</v>
      </c>
      <c r="AU254" s="724">
        <f t="shared" si="378"/>
        <v>733</v>
      </c>
      <c r="AV254" s="723">
        <f t="shared" si="403"/>
        <v>-53</v>
      </c>
      <c r="AW254" s="722"/>
      <c r="AX254" s="722"/>
      <c r="AY254" s="721">
        <v>1700</v>
      </c>
      <c r="AZ254" s="720">
        <v>0</v>
      </c>
      <c r="BA254" s="662">
        <v>221</v>
      </c>
      <c r="BB254" s="662">
        <v>409</v>
      </c>
      <c r="BC254" s="719"/>
      <c r="BD254" s="718">
        <v>68737</v>
      </c>
      <c r="BE254" s="717">
        <f t="shared" si="404"/>
        <v>63</v>
      </c>
      <c r="BF254" s="1949">
        <f t="shared" si="359"/>
        <v>46.125</v>
      </c>
      <c r="BG254" s="716">
        <v>0.96</v>
      </c>
      <c r="BH254" s="715">
        <f t="shared" si="379"/>
        <v>2.5200000000000031</v>
      </c>
      <c r="BI254" s="715">
        <f t="shared" si="380"/>
        <v>60.48</v>
      </c>
      <c r="BJ254" s="714"/>
      <c r="BK254" s="713">
        <v>80</v>
      </c>
      <c r="BL254" s="713">
        <v>12</v>
      </c>
      <c r="BM254" s="712"/>
      <c r="BN254" s="711">
        <v>0</v>
      </c>
      <c r="BO254" s="710">
        <f t="shared" si="405"/>
        <v>0.8</v>
      </c>
      <c r="BP254" s="709">
        <f t="shared" si="381"/>
        <v>0</v>
      </c>
      <c r="BQ254" s="709">
        <f t="shared" si="382"/>
        <v>0</v>
      </c>
      <c r="BR254" s="708"/>
      <c r="BS254" s="712">
        <v>0</v>
      </c>
      <c r="BT254" s="712">
        <v>0</v>
      </c>
      <c r="BU254" s="666"/>
      <c r="BV254" s="707"/>
      <c r="BW254" s="726">
        <v>14</v>
      </c>
      <c r="BX254" s="1748">
        <f t="shared" si="360"/>
        <v>9.5428571428571427</v>
      </c>
      <c r="BY254" s="1819">
        <f t="shared" si="371"/>
        <v>0.39761904761904759</v>
      </c>
      <c r="BZ254" s="1555">
        <f t="shared" si="415"/>
        <v>66.8</v>
      </c>
      <c r="CA254" s="665">
        <f t="shared" si="383"/>
        <v>0</v>
      </c>
      <c r="CB254" s="665">
        <f t="shared" si="384"/>
        <v>14</v>
      </c>
      <c r="CC254" s="706">
        <f t="shared" si="406"/>
        <v>0.43</v>
      </c>
      <c r="CD254" s="705">
        <f t="shared" si="385"/>
        <v>7.98</v>
      </c>
      <c r="CE254" s="710">
        <f t="shared" si="407"/>
        <v>0.05</v>
      </c>
      <c r="CF254" s="704">
        <f t="shared" si="386"/>
        <v>7.98</v>
      </c>
      <c r="CG254" s="1749"/>
      <c r="CH254" s="704"/>
      <c r="CI254" s="704"/>
      <c r="CJ254" s="704">
        <f t="shared" si="358"/>
        <v>6.02</v>
      </c>
      <c r="CK254" s="666">
        <v>64</v>
      </c>
      <c r="CL254" s="664">
        <v>28</v>
      </c>
      <c r="CM254" s="1125">
        <v>111.5</v>
      </c>
      <c r="CN254" s="703" t="s">
        <v>190</v>
      </c>
      <c r="CO254" s="703"/>
      <c r="CP254" s="703">
        <v>9295.9</v>
      </c>
      <c r="CQ254" s="703">
        <f t="shared" si="313"/>
        <v>23.399999999999636</v>
      </c>
      <c r="CR254" s="703">
        <v>6</v>
      </c>
      <c r="CS254" s="1119">
        <f t="shared" si="361"/>
        <v>4.2948717948718613</v>
      </c>
      <c r="CT254" s="1142">
        <f t="shared" si="416"/>
        <v>0.71581196581197692</v>
      </c>
      <c r="CU254" s="950">
        <f t="shared" si="370"/>
        <v>100.5</v>
      </c>
      <c r="CV254" s="702">
        <f t="shared" si="408"/>
        <v>1</v>
      </c>
      <c r="CW254" s="701">
        <f t="shared" si="387"/>
        <v>0</v>
      </c>
      <c r="CX254" s="700">
        <f t="shared" si="388"/>
        <v>100.5</v>
      </c>
      <c r="CY254" s="699"/>
      <c r="CZ254" s="698">
        <v>0</v>
      </c>
      <c r="DA254" s="698">
        <v>11</v>
      </c>
      <c r="DB254" s="698">
        <v>0</v>
      </c>
      <c r="DC254" s="697">
        <v>11</v>
      </c>
      <c r="DD254" s="1828"/>
      <c r="DE254" s="1828"/>
      <c r="DF254" s="1828"/>
      <c r="DG254" s="696">
        <f t="shared" si="409"/>
        <v>0.43</v>
      </c>
      <c r="DH254" s="695">
        <f t="shared" si="362"/>
        <v>11</v>
      </c>
      <c r="DI254" s="702">
        <f t="shared" si="410"/>
        <v>0.56999999999999995</v>
      </c>
      <c r="DJ254" s="694"/>
      <c r="DK254" s="694">
        <f t="shared" si="363"/>
        <v>2.6961000000000004</v>
      </c>
      <c r="DL254" s="694">
        <f t="shared" si="390"/>
        <v>6.27</v>
      </c>
      <c r="DM254" s="693"/>
      <c r="DN254" s="692">
        <v>0</v>
      </c>
      <c r="DO254" s="692">
        <v>0</v>
      </c>
      <c r="DP254" s="1448">
        <v>0</v>
      </c>
      <c r="DQ254" s="691"/>
      <c r="DR254" s="691"/>
      <c r="DS254" s="690">
        <f t="shared" si="391"/>
        <v>0</v>
      </c>
      <c r="DT254" s="690">
        <f t="shared" si="411"/>
        <v>0</v>
      </c>
      <c r="DU254" s="689">
        <f t="shared" si="412"/>
        <v>0</v>
      </c>
      <c r="DV254" s="688"/>
      <c r="DW254" s="1429"/>
      <c r="DX254" s="1426">
        <v>4</v>
      </c>
      <c r="DY254" s="686"/>
      <c r="DZ254" s="685">
        <v>5</v>
      </c>
      <c r="EA254" s="684">
        <v>4</v>
      </c>
      <c r="EB254" s="683">
        <f t="shared" si="392"/>
        <v>176.25422208000001</v>
      </c>
      <c r="EC254" s="683">
        <f t="shared" si="413"/>
        <v>16.523833319999994</v>
      </c>
      <c r="ED254" s="683">
        <f t="shared" si="414"/>
        <v>0</v>
      </c>
      <c r="EE254" s="682">
        <f t="shared" si="393"/>
        <v>16.523833319999994</v>
      </c>
      <c r="EF254" s="681">
        <f t="shared" si="365"/>
        <v>13.196100000000005</v>
      </c>
      <c r="EG254" s="680">
        <f t="shared" si="394"/>
        <v>1.252175515493213</v>
      </c>
      <c r="EH254" s="679">
        <f>SUM(EE$244:EE254)/SUM(EF$244:EF254)</f>
        <v>0.972288916015561</v>
      </c>
      <c r="EI254" s="678"/>
      <c r="EJ254" s="166">
        <f t="shared" si="367"/>
        <v>356</v>
      </c>
      <c r="EK254" s="677">
        <f t="shared" si="368"/>
        <v>409</v>
      </c>
      <c r="EL254" s="676">
        <f t="shared" si="369"/>
        <v>173.27</v>
      </c>
      <c r="EM254" s="675">
        <f t="shared" si="395"/>
        <v>2.0545968719339758</v>
      </c>
      <c r="EN254" s="674">
        <f>SUM(EK$7:EK254)/SUM(EL$7:EL254)</f>
        <v>1.0495175187192853</v>
      </c>
      <c r="EO254" s="673"/>
    </row>
    <row r="255" spans="1:145" ht="16.5" thickTop="1" thickBot="1" x14ac:dyDescent="0.3">
      <c r="A255" s="668">
        <v>45759</v>
      </c>
      <c r="C255" s="672"/>
      <c r="D255" s="744">
        <f t="shared" si="396"/>
        <v>39550</v>
      </c>
      <c r="E255" s="743">
        <f t="shared" si="397"/>
        <v>0</v>
      </c>
      <c r="F255" s="743"/>
      <c r="G255" s="742">
        <f t="shared" si="372"/>
        <v>0</v>
      </c>
      <c r="H255" s="741"/>
      <c r="I255" s="740">
        <v>0</v>
      </c>
      <c r="J255" s="740">
        <v>0</v>
      </c>
      <c r="K255" s="739">
        <f t="shared" si="373"/>
        <v>0</v>
      </c>
      <c r="L255" s="738" t="e">
        <f t="shared" si="398"/>
        <v>#REF!</v>
      </c>
      <c r="M255" s="738">
        <v>0</v>
      </c>
      <c r="N255" s="739">
        <v>0</v>
      </c>
      <c r="O255" s="739">
        <v>0</v>
      </c>
      <c r="P255" s="737">
        <v>48</v>
      </c>
      <c r="Q255" s="737">
        <v>43</v>
      </c>
      <c r="R255" s="736">
        <f t="shared" si="374"/>
        <v>5</v>
      </c>
      <c r="S255" s="1154">
        <f t="shared" si="399"/>
        <v>20</v>
      </c>
      <c r="T255" s="735">
        <v>0</v>
      </c>
      <c r="U255" s="736">
        <v>0</v>
      </c>
      <c r="V255" s="734"/>
      <c r="W255" s="739">
        <v>39</v>
      </c>
      <c r="X255" s="743">
        <v>36</v>
      </c>
      <c r="Y255" s="739">
        <f t="shared" si="375"/>
        <v>3</v>
      </c>
      <c r="Z255" s="733">
        <f t="shared" si="400"/>
        <v>159</v>
      </c>
      <c r="AA255" s="732">
        <v>0</v>
      </c>
      <c r="AB255" s="731">
        <v>0</v>
      </c>
      <c r="AC255" s="730">
        <v>42</v>
      </c>
      <c r="AD255" s="730">
        <v>38</v>
      </c>
      <c r="AE255" s="739">
        <f t="shared" si="376"/>
        <v>4</v>
      </c>
      <c r="AF255" s="733">
        <f t="shared" si="401"/>
        <v>93</v>
      </c>
      <c r="AG255" s="739">
        <v>102</v>
      </c>
      <c r="AH255" s="731">
        <v>0</v>
      </c>
      <c r="AI255" s="731">
        <v>0</v>
      </c>
      <c r="AJ255" s="731">
        <v>0</v>
      </c>
      <c r="AK255" s="729" t="str">
        <f t="shared" si="377"/>
        <v xml:space="preserve"> </v>
      </c>
      <c r="AL255" s="731">
        <f t="shared" si="402"/>
        <v>28</v>
      </c>
      <c r="AM255" s="731"/>
      <c r="AN255" s="731"/>
      <c r="AO255" s="731">
        <v>0</v>
      </c>
      <c r="AP255" s="731"/>
      <c r="AQ255" s="728">
        <v>5.666666666666667</v>
      </c>
      <c r="AR255" s="727">
        <v>297</v>
      </c>
      <c r="AS255" s="726">
        <v>5.583333333333333</v>
      </c>
      <c r="AT255" s="725">
        <v>285</v>
      </c>
      <c r="AU255" s="724">
        <f t="shared" si="378"/>
        <v>582</v>
      </c>
      <c r="AV255" s="723">
        <f t="shared" si="403"/>
        <v>-151</v>
      </c>
      <c r="AW255" s="722"/>
      <c r="AX255" s="722"/>
      <c r="AY255" s="721">
        <v>1750</v>
      </c>
      <c r="AZ255" s="720">
        <v>0</v>
      </c>
      <c r="BA255" s="662">
        <v>220</v>
      </c>
      <c r="BB255" s="662">
        <v>212</v>
      </c>
      <c r="BC255" s="719"/>
      <c r="BD255" s="718">
        <v>68791</v>
      </c>
      <c r="BE255" s="717">
        <f t="shared" si="404"/>
        <v>54</v>
      </c>
      <c r="BF255" s="1949">
        <f t="shared" si="359"/>
        <v>43.875</v>
      </c>
      <c r="BG255" s="716">
        <v>0.96</v>
      </c>
      <c r="BH255" s="715">
        <f t="shared" si="379"/>
        <v>2.1600000000000037</v>
      </c>
      <c r="BI255" s="715">
        <f t="shared" si="380"/>
        <v>51.839999999999996</v>
      </c>
      <c r="BJ255" s="714"/>
      <c r="BK255" s="713">
        <v>86</v>
      </c>
      <c r="BL255" s="713">
        <v>20</v>
      </c>
      <c r="BM255" s="712"/>
      <c r="BN255" s="711">
        <v>0</v>
      </c>
      <c r="BO255" s="710">
        <f t="shared" si="405"/>
        <v>0.8</v>
      </c>
      <c r="BP255" s="709">
        <f t="shared" si="381"/>
        <v>0</v>
      </c>
      <c r="BQ255" s="709">
        <f t="shared" si="382"/>
        <v>0</v>
      </c>
      <c r="BR255" s="708"/>
      <c r="BS255" s="712">
        <v>0</v>
      </c>
      <c r="BT255" s="712">
        <v>0</v>
      </c>
      <c r="BU255" s="666"/>
      <c r="BV255" s="707"/>
      <c r="BW255" s="726">
        <v>13.5</v>
      </c>
      <c r="BX255" s="1748">
        <f t="shared" si="360"/>
        <v>11.471428571428572</v>
      </c>
      <c r="BY255" s="1819">
        <f t="shared" si="371"/>
        <v>0.4779761904761905</v>
      </c>
      <c r="BZ255" s="1555">
        <f t="shared" si="415"/>
        <v>80.3</v>
      </c>
      <c r="CA255" s="665">
        <f t="shared" si="383"/>
        <v>0</v>
      </c>
      <c r="CB255" s="665">
        <f t="shared" si="384"/>
        <v>13.5</v>
      </c>
      <c r="CC255" s="706">
        <f t="shared" si="406"/>
        <v>0.43</v>
      </c>
      <c r="CD255" s="705">
        <f t="shared" si="385"/>
        <v>7.6950000000000012</v>
      </c>
      <c r="CE255" s="710">
        <f t="shared" si="407"/>
        <v>0.05</v>
      </c>
      <c r="CF255" s="704">
        <f t="shared" si="386"/>
        <v>7.6950000000000012</v>
      </c>
      <c r="CG255" s="1749"/>
      <c r="CH255" s="704"/>
      <c r="CI255" s="704"/>
      <c r="CJ255" s="704">
        <f t="shared" si="358"/>
        <v>5.8049999999999988</v>
      </c>
      <c r="CK255" s="666">
        <v>68</v>
      </c>
      <c r="CL255" s="664">
        <v>18</v>
      </c>
      <c r="CM255" s="1125">
        <v>0</v>
      </c>
      <c r="CN255" s="703">
        <v>0</v>
      </c>
      <c r="CO255" s="703"/>
      <c r="CP255" s="703">
        <v>9295.9</v>
      </c>
      <c r="CQ255" s="703">
        <f t="shared" si="313"/>
        <v>0</v>
      </c>
      <c r="CR255" s="703"/>
      <c r="CS255" s="1119"/>
      <c r="CT255" s="1142"/>
      <c r="CU255" s="950">
        <f t="shared" si="370"/>
        <v>0</v>
      </c>
      <c r="CV255" s="702">
        <f t="shared" si="408"/>
        <v>1</v>
      </c>
      <c r="CW255" s="701">
        <f t="shared" si="387"/>
        <v>0</v>
      </c>
      <c r="CX255" s="700">
        <f t="shared" si="388"/>
        <v>0</v>
      </c>
      <c r="CY255" s="699"/>
      <c r="CZ255" s="698">
        <v>28</v>
      </c>
      <c r="DA255" s="698">
        <v>28</v>
      </c>
      <c r="DB255" s="698">
        <v>0</v>
      </c>
      <c r="DC255" s="697">
        <v>0</v>
      </c>
      <c r="DD255" s="1828"/>
      <c r="DE255" s="1828"/>
      <c r="DF255" s="1828"/>
      <c r="DG255" s="696">
        <f t="shared" si="409"/>
        <v>0.43</v>
      </c>
      <c r="DH255" s="695">
        <f t="shared" si="362"/>
        <v>0</v>
      </c>
      <c r="DI255" s="702">
        <f t="shared" si="410"/>
        <v>0.56999999999999995</v>
      </c>
      <c r="DJ255" s="694"/>
      <c r="DK255" s="694">
        <f t="shared" si="363"/>
        <v>0</v>
      </c>
      <c r="DL255" s="694">
        <f t="shared" si="390"/>
        <v>0</v>
      </c>
      <c r="DM255" s="693"/>
      <c r="DN255" s="692">
        <v>0</v>
      </c>
      <c r="DO255" s="692">
        <v>26</v>
      </c>
      <c r="DP255" s="1448">
        <v>0</v>
      </c>
      <c r="DQ255" s="691"/>
      <c r="DR255" s="691"/>
      <c r="DS255" s="690">
        <f t="shared" si="391"/>
        <v>0</v>
      </c>
      <c r="DT255" s="690">
        <f t="shared" si="411"/>
        <v>0</v>
      </c>
      <c r="DU255" s="689">
        <f t="shared" si="412"/>
        <v>0</v>
      </c>
      <c r="DV255" s="688"/>
      <c r="DW255" s="1429"/>
      <c r="DX255" s="1426">
        <v>4</v>
      </c>
      <c r="DY255" s="686"/>
      <c r="DZ255" s="685">
        <v>5</v>
      </c>
      <c r="EA255" s="684">
        <v>4</v>
      </c>
      <c r="EB255" s="683">
        <f t="shared" si="392"/>
        <v>176.25422208000001</v>
      </c>
      <c r="EC255" s="683">
        <f t="shared" si="413"/>
        <v>0</v>
      </c>
      <c r="ED255" s="683">
        <f t="shared" si="414"/>
        <v>0</v>
      </c>
      <c r="EE255" s="682">
        <f t="shared" si="393"/>
        <v>0</v>
      </c>
      <c r="EF255" s="681">
        <f t="shared" si="365"/>
        <v>9.855000000000004</v>
      </c>
      <c r="EG255" s="680">
        <f t="shared" si="394"/>
        <v>0</v>
      </c>
      <c r="EH255" s="679">
        <f>SUM(EE$244:EE255)/SUM(EF$244:EF255)</f>
        <v>0.88448292178877064</v>
      </c>
      <c r="EI255" s="678"/>
      <c r="EJ255" s="166">
        <f t="shared" si="367"/>
        <v>61</v>
      </c>
      <c r="EK255" s="677">
        <f t="shared" si="368"/>
        <v>212</v>
      </c>
      <c r="EL255" s="676">
        <f t="shared" si="369"/>
        <v>57.644999999999996</v>
      </c>
      <c r="EM255" s="675">
        <f t="shared" si="395"/>
        <v>1.0582010582010584</v>
      </c>
      <c r="EN255" s="674">
        <f>SUM(EK$7:EK255)/SUM(EL$7:EL255)</f>
        <v>1.0539945159983113</v>
      </c>
      <c r="EO255" s="673"/>
    </row>
    <row r="256" spans="1:145" ht="16.5" thickTop="1" thickBot="1" x14ac:dyDescent="0.3">
      <c r="A256" s="668">
        <v>45760</v>
      </c>
      <c r="C256" s="672"/>
      <c r="D256" s="744">
        <f t="shared" si="396"/>
        <v>39550</v>
      </c>
      <c r="E256" s="743">
        <f t="shared" si="397"/>
        <v>0</v>
      </c>
      <c r="F256" s="743"/>
      <c r="G256" s="742">
        <f t="shared" si="372"/>
        <v>0</v>
      </c>
      <c r="H256" s="741"/>
      <c r="I256" s="740">
        <v>0</v>
      </c>
      <c r="J256" s="740">
        <v>0</v>
      </c>
      <c r="K256" s="739">
        <f t="shared" si="373"/>
        <v>0</v>
      </c>
      <c r="L256" s="738" t="e">
        <f t="shared" si="398"/>
        <v>#REF!</v>
      </c>
      <c r="M256" s="738">
        <v>0</v>
      </c>
      <c r="N256" s="739">
        <v>0</v>
      </c>
      <c r="O256" s="739">
        <v>0</v>
      </c>
      <c r="P256" s="737">
        <v>0</v>
      </c>
      <c r="Q256" s="737">
        <v>0</v>
      </c>
      <c r="R256" s="736">
        <f t="shared" si="374"/>
        <v>0</v>
      </c>
      <c r="S256" s="1154">
        <f t="shared" si="399"/>
        <v>20</v>
      </c>
      <c r="T256" s="735">
        <v>0</v>
      </c>
      <c r="U256" s="736">
        <v>0</v>
      </c>
      <c r="V256" s="734"/>
      <c r="W256" s="739">
        <v>0</v>
      </c>
      <c r="X256" s="743">
        <v>0</v>
      </c>
      <c r="Y256" s="739" t="str">
        <f t="shared" si="375"/>
        <v xml:space="preserve"> </v>
      </c>
      <c r="Z256" s="733">
        <f t="shared" si="400"/>
        <v>159</v>
      </c>
      <c r="AA256" s="732">
        <v>0</v>
      </c>
      <c r="AB256" s="731">
        <v>0</v>
      </c>
      <c r="AC256" s="730">
        <v>0</v>
      </c>
      <c r="AD256" s="730">
        <v>0</v>
      </c>
      <c r="AE256" s="739" t="str">
        <f t="shared" si="376"/>
        <v xml:space="preserve"> </v>
      </c>
      <c r="AF256" s="733">
        <f t="shared" si="401"/>
        <v>93</v>
      </c>
      <c r="AG256" s="739">
        <v>103</v>
      </c>
      <c r="AH256" s="731">
        <v>0</v>
      </c>
      <c r="AI256" s="731">
        <v>0</v>
      </c>
      <c r="AJ256" s="731">
        <v>0</v>
      </c>
      <c r="AK256" s="729" t="str">
        <f t="shared" si="377"/>
        <v xml:space="preserve"> </v>
      </c>
      <c r="AL256" s="731">
        <f t="shared" si="402"/>
        <v>28</v>
      </c>
      <c r="AM256" s="731"/>
      <c r="AN256" s="731"/>
      <c r="AO256" s="731">
        <v>0</v>
      </c>
      <c r="AP256" s="731"/>
      <c r="AQ256" s="728">
        <v>7.083333333333333</v>
      </c>
      <c r="AR256" s="727">
        <v>379</v>
      </c>
      <c r="AS256" s="726">
        <v>6.833333333333333</v>
      </c>
      <c r="AT256" s="725">
        <v>354</v>
      </c>
      <c r="AU256" s="724">
        <f t="shared" si="378"/>
        <v>733</v>
      </c>
      <c r="AV256" s="723">
        <f t="shared" si="403"/>
        <v>151</v>
      </c>
      <c r="AW256" s="722"/>
      <c r="AX256" s="722"/>
      <c r="AY256" s="721">
        <v>0</v>
      </c>
      <c r="AZ256" s="720">
        <v>0</v>
      </c>
      <c r="BA256" s="662">
        <v>0</v>
      </c>
      <c r="BB256" s="662">
        <v>0</v>
      </c>
      <c r="BC256" s="719"/>
      <c r="BD256" s="718">
        <v>68848</v>
      </c>
      <c r="BE256" s="717">
        <f t="shared" si="404"/>
        <v>57</v>
      </c>
      <c r="BF256" s="1949">
        <f t="shared" si="359"/>
        <v>50.5</v>
      </c>
      <c r="BG256" s="716">
        <v>0.96</v>
      </c>
      <c r="BH256" s="715">
        <f t="shared" si="379"/>
        <v>2.2800000000000011</v>
      </c>
      <c r="BI256" s="715">
        <f t="shared" si="380"/>
        <v>54.72</v>
      </c>
      <c r="BJ256" s="714"/>
      <c r="BK256" s="713">
        <v>70</v>
      </c>
      <c r="BL256" s="713">
        <v>23</v>
      </c>
      <c r="BM256" s="712"/>
      <c r="BN256" s="711">
        <v>0</v>
      </c>
      <c r="BO256" s="710">
        <f t="shared" si="405"/>
        <v>0.8</v>
      </c>
      <c r="BP256" s="709">
        <f t="shared" si="381"/>
        <v>0</v>
      </c>
      <c r="BQ256" s="709">
        <f t="shared" si="382"/>
        <v>0</v>
      </c>
      <c r="BR256" s="708"/>
      <c r="BS256" s="712">
        <v>0</v>
      </c>
      <c r="BT256" s="712">
        <v>0</v>
      </c>
      <c r="BU256" s="666"/>
      <c r="BV256" s="707"/>
      <c r="BW256" s="726">
        <v>7.3</v>
      </c>
      <c r="BX256" s="1748">
        <f t="shared" si="360"/>
        <v>10.885714285714286</v>
      </c>
      <c r="BY256" s="1819">
        <f t="shared" si="371"/>
        <v>0.45357142857142857</v>
      </c>
      <c r="BZ256" s="1555">
        <f t="shared" si="415"/>
        <v>76.2</v>
      </c>
      <c r="CA256" s="665">
        <f t="shared" si="383"/>
        <v>0</v>
      </c>
      <c r="CB256" s="665">
        <f t="shared" si="384"/>
        <v>7.3</v>
      </c>
      <c r="CC256" s="706">
        <f t="shared" si="406"/>
        <v>0.43</v>
      </c>
      <c r="CD256" s="705">
        <f t="shared" si="385"/>
        <v>4.1610000000000005</v>
      </c>
      <c r="CE256" s="710">
        <f t="shared" si="407"/>
        <v>0.05</v>
      </c>
      <c r="CF256" s="704">
        <f t="shared" si="386"/>
        <v>4.1610000000000005</v>
      </c>
      <c r="CG256" s="1749"/>
      <c r="CH256" s="704"/>
      <c r="CI256" s="704"/>
      <c r="CJ256" s="704">
        <f t="shared" si="358"/>
        <v>3.1389999999999993</v>
      </c>
      <c r="CK256" s="666">
        <v>68</v>
      </c>
      <c r="CL256" s="664">
        <v>30</v>
      </c>
      <c r="CM256" s="1125">
        <v>101.5</v>
      </c>
      <c r="CN256" s="703">
        <v>1</v>
      </c>
      <c r="CO256" s="703"/>
      <c r="CP256" s="703">
        <v>9319.1</v>
      </c>
      <c r="CQ256" s="703">
        <f t="shared" si="313"/>
        <v>23.200000000000728</v>
      </c>
      <c r="CR256" s="703">
        <v>6</v>
      </c>
      <c r="CS256" s="1119">
        <f t="shared" si="361"/>
        <v>4.3749999999998632</v>
      </c>
      <c r="CT256" s="1142">
        <f t="shared" si="416"/>
        <v>0.72916666666664387</v>
      </c>
      <c r="CU256" s="950">
        <f t="shared" si="370"/>
        <v>101.5</v>
      </c>
      <c r="CV256" s="702">
        <f t="shared" si="408"/>
        <v>1</v>
      </c>
      <c r="CW256" s="701">
        <f t="shared" si="387"/>
        <v>0</v>
      </c>
      <c r="CX256" s="700">
        <f t="shared" si="388"/>
        <v>101.5</v>
      </c>
      <c r="CY256" s="699"/>
      <c r="CZ256" s="698">
        <v>84</v>
      </c>
      <c r="DA256" s="698">
        <v>22</v>
      </c>
      <c r="DB256" s="698">
        <v>30</v>
      </c>
      <c r="DC256" s="697">
        <v>0</v>
      </c>
      <c r="DD256" s="1828"/>
      <c r="DE256" s="1828"/>
      <c r="DF256" s="1828"/>
      <c r="DG256" s="696">
        <f t="shared" si="409"/>
        <v>0.43</v>
      </c>
      <c r="DH256" s="695">
        <f t="shared" si="362"/>
        <v>0</v>
      </c>
      <c r="DI256" s="702">
        <f t="shared" si="410"/>
        <v>0.56999999999999995</v>
      </c>
      <c r="DJ256" s="694"/>
      <c r="DK256" s="694">
        <f t="shared" si="363"/>
        <v>0</v>
      </c>
      <c r="DL256" s="694">
        <f t="shared" si="390"/>
        <v>0</v>
      </c>
      <c r="DM256" s="693"/>
      <c r="DN256" s="692">
        <v>60</v>
      </c>
      <c r="DO256" s="692">
        <v>17</v>
      </c>
      <c r="DP256" s="1448">
        <v>165</v>
      </c>
      <c r="DQ256" s="691"/>
      <c r="DR256" s="691"/>
      <c r="DS256" s="690">
        <f t="shared" si="391"/>
        <v>0</v>
      </c>
      <c r="DT256" s="690">
        <f t="shared" si="411"/>
        <v>0</v>
      </c>
      <c r="DU256" s="689">
        <f t="shared" si="412"/>
        <v>0</v>
      </c>
      <c r="DV256" s="688"/>
      <c r="DW256" s="1429"/>
      <c r="DX256" s="1426">
        <v>4</v>
      </c>
      <c r="DY256" s="686"/>
      <c r="DZ256" s="685">
        <v>5</v>
      </c>
      <c r="EA256" s="684">
        <v>8</v>
      </c>
      <c r="EB256" s="683">
        <f t="shared" si="392"/>
        <v>187.27011096000001</v>
      </c>
      <c r="EC256" s="683">
        <f t="shared" si="413"/>
        <v>11.015888880000006</v>
      </c>
      <c r="ED256" s="683">
        <f t="shared" si="414"/>
        <v>0</v>
      </c>
      <c r="EE256" s="682">
        <f t="shared" si="393"/>
        <v>11.015888880000006</v>
      </c>
      <c r="EF256" s="681">
        <f t="shared" si="365"/>
        <v>6.4410000000000016</v>
      </c>
      <c r="EG256" s="680">
        <f t="shared" si="394"/>
        <v>1.7102761807172804</v>
      </c>
      <c r="EH256" s="679">
        <f>SUM(EE$244:EE256)/SUM(EF$244:EF256)</f>
        <v>0.93050764721625712</v>
      </c>
      <c r="EI256" s="678"/>
      <c r="EJ256" s="166">
        <f t="shared" si="367"/>
        <v>151</v>
      </c>
      <c r="EK256" s="677">
        <f t="shared" si="368"/>
        <v>0</v>
      </c>
      <c r="EL256" s="676">
        <f t="shared" si="369"/>
        <v>159.35899999999998</v>
      </c>
      <c r="EM256" s="675">
        <f t="shared" si="395"/>
        <v>0.94754610658952443</v>
      </c>
      <c r="EN256" s="674">
        <f>SUM(EK$7:EK256)/SUM(EL$7:EL256)</f>
        <v>1.0490542862883969</v>
      </c>
      <c r="EO256" s="673"/>
    </row>
    <row r="257" spans="1:146" ht="16.5" thickTop="1" thickBot="1" x14ac:dyDescent="0.3">
      <c r="A257" s="668">
        <v>45761</v>
      </c>
      <c r="C257" s="672"/>
      <c r="D257" s="744">
        <f t="shared" si="396"/>
        <v>39550</v>
      </c>
      <c r="E257" s="743">
        <f t="shared" si="397"/>
        <v>0</v>
      </c>
      <c r="F257" s="743"/>
      <c r="G257" s="742">
        <f t="shared" si="372"/>
        <v>0</v>
      </c>
      <c r="H257" s="741"/>
      <c r="I257" s="740">
        <v>0</v>
      </c>
      <c r="J257" s="740">
        <v>0</v>
      </c>
      <c r="K257" s="739">
        <f t="shared" si="373"/>
        <v>0</v>
      </c>
      <c r="L257" s="738" t="e">
        <f t="shared" si="398"/>
        <v>#REF!</v>
      </c>
      <c r="M257" s="738">
        <v>0</v>
      </c>
      <c r="N257" s="739">
        <v>0</v>
      </c>
      <c r="O257" s="739">
        <v>0</v>
      </c>
      <c r="P257" s="737">
        <v>50</v>
      </c>
      <c r="Q257" s="737">
        <v>45</v>
      </c>
      <c r="R257" s="736">
        <f t="shared" si="374"/>
        <v>5</v>
      </c>
      <c r="S257" s="1154">
        <f t="shared" si="399"/>
        <v>21</v>
      </c>
      <c r="T257" s="735">
        <v>0</v>
      </c>
      <c r="U257" s="736">
        <v>0</v>
      </c>
      <c r="V257" s="734"/>
      <c r="W257" s="739">
        <v>42</v>
      </c>
      <c r="X257" s="743">
        <v>38</v>
      </c>
      <c r="Y257" s="739">
        <f t="shared" si="375"/>
        <v>4</v>
      </c>
      <c r="Z257" s="733">
        <f t="shared" si="400"/>
        <v>160</v>
      </c>
      <c r="AA257" s="732">
        <v>0</v>
      </c>
      <c r="AB257" s="731">
        <v>0</v>
      </c>
      <c r="AC257" s="730">
        <v>38</v>
      </c>
      <c r="AD257" s="730">
        <v>38</v>
      </c>
      <c r="AE257" s="739">
        <f t="shared" si="376"/>
        <v>0</v>
      </c>
      <c r="AF257" s="733">
        <f t="shared" si="401"/>
        <v>94</v>
      </c>
      <c r="AG257" s="739">
        <v>104</v>
      </c>
      <c r="AH257" s="731">
        <v>0</v>
      </c>
      <c r="AI257" s="731">
        <v>0</v>
      </c>
      <c r="AJ257" s="731">
        <v>0</v>
      </c>
      <c r="AK257" s="729" t="str">
        <f t="shared" si="377"/>
        <v xml:space="preserve"> </v>
      </c>
      <c r="AL257" s="731">
        <f t="shared" si="402"/>
        <v>28</v>
      </c>
      <c r="AM257" s="731"/>
      <c r="AN257" s="731"/>
      <c r="AO257" s="731">
        <v>0</v>
      </c>
      <c r="AP257" s="731"/>
      <c r="AQ257" s="728">
        <v>6.833333333333333</v>
      </c>
      <c r="AR257" s="727">
        <v>365</v>
      </c>
      <c r="AS257" s="726">
        <v>6.583333333333333</v>
      </c>
      <c r="AT257" s="725">
        <v>341</v>
      </c>
      <c r="AU257" s="724">
        <f t="shared" si="378"/>
        <v>706</v>
      </c>
      <c r="AV257" s="723">
        <f t="shared" si="403"/>
        <v>-27</v>
      </c>
      <c r="AW257" s="722"/>
      <c r="AX257" s="722"/>
      <c r="AY257" s="721">
        <v>1710</v>
      </c>
      <c r="AZ257" s="720">
        <v>0</v>
      </c>
      <c r="BA257" s="662">
        <v>235</v>
      </c>
      <c r="BB257" s="662">
        <v>183</v>
      </c>
      <c r="BC257" s="719"/>
      <c r="BD257" s="718">
        <v>68890</v>
      </c>
      <c r="BE257" s="717">
        <f t="shared" si="404"/>
        <v>42</v>
      </c>
      <c r="BF257" s="1949">
        <f t="shared" si="359"/>
        <v>47</v>
      </c>
      <c r="BG257" s="716">
        <v>0.96</v>
      </c>
      <c r="BH257" s="715">
        <f t="shared" si="379"/>
        <v>1.6799999999999997</v>
      </c>
      <c r="BI257" s="715">
        <f t="shared" si="380"/>
        <v>40.32</v>
      </c>
      <c r="BJ257" s="714"/>
      <c r="BK257" s="713">
        <v>80</v>
      </c>
      <c r="BL257" s="713">
        <v>25</v>
      </c>
      <c r="BM257" s="712"/>
      <c r="BN257" s="711">
        <v>0</v>
      </c>
      <c r="BO257" s="710">
        <f t="shared" si="405"/>
        <v>0.8</v>
      </c>
      <c r="BP257" s="709">
        <f t="shared" si="381"/>
        <v>0</v>
      </c>
      <c r="BQ257" s="709">
        <f t="shared" si="382"/>
        <v>0</v>
      </c>
      <c r="BR257" s="708"/>
      <c r="BS257" s="712">
        <v>0</v>
      </c>
      <c r="BT257" s="712">
        <v>0</v>
      </c>
      <c r="BU257" s="666"/>
      <c r="BV257" s="707"/>
      <c r="BW257" s="713">
        <v>0</v>
      </c>
      <c r="BX257" s="1748">
        <f t="shared" si="360"/>
        <v>10.885714285714286</v>
      </c>
      <c r="BY257" s="1819">
        <f t="shared" si="371"/>
        <v>0.45357142857142857</v>
      </c>
      <c r="BZ257" s="1555">
        <f t="shared" si="415"/>
        <v>76.2</v>
      </c>
      <c r="CA257" s="665">
        <f t="shared" si="383"/>
        <v>0</v>
      </c>
      <c r="CB257" s="665">
        <f t="shared" si="384"/>
        <v>0</v>
      </c>
      <c r="CC257" s="706">
        <f t="shared" si="406"/>
        <v>0.43</v>
      </c>
      <c r="CD257" s="705">
        <f t="shared" si="385"/>
        <v>0</v>
      </c>
      <c r="CE257" s="710">
        <f t="shared" si="407"/>
        <v>0.05</v>
      </c>
      <c r="CF257" s="704">
        <f t="shared" si="386"/>
        <v>0</v>
      </c>
      <c r="CG257" s="1749"/>
      <c r="CH257" s="704"/>
      <c r="CI257" s="704"/>
      <c r="CJ257" s="704">
        <f t="shared" si="358"/>
        <v>0</v>
      </c>
      <c r="CK257" s="666">
        <v>70</v>
      </c>
      <c r="CL257" s="664">
        <v>20</v>
      </c>
      <c r="CM257" s="1125">
        <v>100.4</v>
      </c>
      <c r="CN257" s="703" t="s">
        <v>190</v>
      </c>
      <c r="CO257" s="703"/>
      <c r="CP257" s="703">
        <v>9338.5</v>
      </c>
      <c r="CQ257" s="703">
        <f t="shared" si="313"/>
        <v>19.399999999999636</v>
      </c>
      <c r="CR257" s="703">
        <v>6</v>
      </c>
      <c r="CS257" s="1119">
        <f t="shared" si="361"/>
        <v>4.0412371134021381</v>
      </c>
      <c r="CT257" s="1142">
        <f>CS257/6</f>
        <v>0.67353951890035635</v>
      </c>
      <c r="CU257" s="950">
        <f t="shared" si="370"/>
        <v>78.400000000000006</v>
      </c>
      <c r="CV257" s="702">
        <f t="shared" si="408"/>
        <v>1</v>
      </c>
      <c r="CW257" s="701">
        <f t="shared" si="387"/>
        <v>0</v>
      </c>
      <c r="CX257" s="700">
        <f t="shared" si="388"/>
        <v>78.400000000000006</v>
      </c>
      <c r="CY257" s="699"/>
      <c r="CZ257" s="698">
        <v>77</v>
      </c>
      <c r="DA257" s="698">
        <v>8</v>
      </c>
      <c r="DB257" s="698">
        <v>20</v>
      </c>
      <c r="DC257" s="697">
        <v>22</v>
      </c>
      <c r="DD257" s="1828"/>
      <c r="DE257" s="1828"/>
      <c r="DF257" s="1828"/>
      <c r="DG257" s="696">
        <f t="shared" si="409"/>
        <v>0.43</v>
      </c>
      <c r="DH257" s="695">
        <f t="shared" si="362"/>
        <v>22</v>
      </c>
      <c r="DI257" s="702">
        <f t="shared" si="410"/>
        <v>0.56999999999999995</v>
      </c>
      <c r="DJ257" s="694"/>
      <c r="DK257" s="694">
        <f t="shared" si="363"/>
        <v>5.3922000000000008</v>
      </c>
      <c r="DL257" s="694">
        <f t="shared" si="390"/>
        <v>12.54</v>
      </c>
      <c r="DM257" s="693"/>
      <c r="DN257" s="692">
        <v>0</v>
      </c>
      <c r="DO257" s="692">
        <v>0</v>
      </c>
      <c r="DP257" s="1448">
        <v>160</v>
      </c>
      <c r="DQ257" s="691"/>
      <c r="DR257" s="691"/>
      <c r="DS257" s="690">
        <f t="shared" si="391"/>
        <v>0</v>
      </c>
      <c r="DT257" s="690">
        <f t="shared" si="411"/>
        <v>0</v>
      </c>
      <c r="DU257" s="689">
        <f t="shared" si="412"/>
        <v>0</v>
      </c>
      <c r="DV257" s="688"/>
      <c r="DW257" s="1429"/>
      <c r="DX257" s="1426">
        <v>3</v>
      </c>
      <c r="DY257" s="686"/>
      <c r="DZ257" s="685">
        <v>5</v>
      </c>
      <c r="EA257" s="684">
        <v>11</v>
      </c>
      <c r="EB257" s="683">
        <f t="shared" si="392"/>
        <v>195.53202762000001</v>
      </c>
      <c r="EC257" s="683">
        <f t="shared" si="413"/>
        <v>8.2619166599999971</v>
      </c>
      <c r="ED257" s="683">
        <f t="shared" si="414"/>
        <v>0</v>
      </c>
      <c r="EE257" s="682">
        <f t="shared" si="393"/>
        <v>8.2619166599999971</v>
      </c>
      <c r="EF257" s="681">
        <f t="shared" si="365"/>
        <v>7.0722000000000005</v>
      </c>
      <c r="EG257" s="680">
        <f t="shared" si="394"/>
        <v>1.1682244082463726</v>
      </c>
      <c r="EH257" s="679">
        <f>SUM(EE$244:EE257)/SUM(EF$244:EF257)</f>
        <v>0.9442160046197341</v>
      </c>
      <c r="EI257" s="678"/>
      <c r="EJ257" s="166">
        <f t="shared" si="367"/>
        <v>156</v>
      </c>
      <c r="EK257" s="677">
        <f t="shared" si="368"/>
        <v>183</v>
      </c>
      <c r="EL257" s="676">
        <f t="shared" si="369"/>
        <v>131.26</v>
      </c>
      <c r="EM257" s="675">
        <f t="shared" si="395"/>
        <v>1.1884808776474174</v>
      </c>
      <c r="EN257" s="674">
        <f>SUM(EK$7:EK257)/SUM(EL$7:EL257)</f>
        <v>1.0503815824135954</v>
      </c>
      <c r="EO257" s="673"/>
    </row>
    <row r="258" spans="1:146" ht="16.5" thickTop="1" thickBot="1" x14ac:dyDescent="0.3">
      <c r="A258" s="668">
        <v>45762</v>
      </c>
      <c r="C258" s="672"/>
      <c r="D258" s="744">
        <f t="shared" si="396"/>
        <v>39550</v>
      </c>
      <c r="E258" s="743">
        <f t="shared" si="397"/>
        <v>0</v>
      </c>
      <c r="F258" s="743"/>
      <c r="G258" s="742">
        <f t="shared" si="372"/>
        <v>0</v>
      </c>
      <c r="H258" s="741"/>
      <c r="I258" s="740">
        <v>0</v>
      </c>
      <c r="J258" s="740">
        <v>0</v>
      </c>
      <c r="K258" s="739">
        <f t="shared" si="373"/>
        <v>0</v>
      </c>
      <c r="L258" s="738" t="e">
        <f t="shared" si="398"/>
        <v>#REF!</v>
      </c>
      <c r="M258" s="738">
        <v>0</v>
      </c>
      <c r="N258" s="739">
        <v>0</v>
      </c>
      <c r="O258" s="739">
        <v>0</v>
      </c>
      <c r="P258" s="737">
        <v>0</v>
      </c>
      <c r="Q258" s="737">
        <v>0</v>
      </c>
      <c r="R258" s="736">
        <f t="shared" si="374"/>
        <v>0</v>
      </c>
      <c r="S258" s="1154">
        <f t="shared" si="399"/>
        <v>21</v>
      </c>
      <c r="T258" s="735">
        <v>0</v>
      </c>
      <c r="U258" s="736">
        <v>0</v>
      </c>
      <c r="V258" s="734"/>
      <c r="W258" s="739">
        <v>0</v>
      </c>
      <c r="X258" s="743">
        <v>0</v>
      </c>
      <c r="Y258" s="739" t="str">
        <f t="shared" si="375"/>
        <v xml:space="preserve"> </v>
      </c>
      <c r="Z258" s="733">
        <f t="shared" si="400"/>
        <v>160</v>
      </c>
      <c r="AA258" s="732">
        <v>0</v>
      </c>
      <c r="AB258" s="731">
        <v>0</v>
      </c>
      <c r="AC258" s="730">
        <v>0</v>
      </c>
      <c r="AD258" s="730">
        <v>0</v>
      </c>
      <c r="AE258" s="739" t="str">
        <f t="shared" si="376"/>
        <v xml:space="preserve"> </v>
      </c>
      <c r="AF258" s="733">
        <f t="shared" si="401"/>
        <v>94</v>
      </c>
      <c r="AG258" s="739">
        <v>105</v>
      </c>
      <c r="AH258" s="731">
        <v>0</v>
      </c>
      <c r="AI258" s="731">
        <v>0</v>
      </c>
      <c r="AJ258" s="731">
        <v>0</v>
      </c>
      <c r="AK258" s="729" t="str">
        <f t="shared" si="377"/>
        <v xml:space="preserve"> </v>
      </c>
      <c r="AL258" s="731">
        <f t="shared" si="402"/>
        <v>28</v>
      </c>
      <c r="AM258" s="731"/>
      <c r="AN258" s="731"/>
      <c r="AO258" s="731">
        <v>0</v>
      </c>
      <c r="AP258" s="731"/>
      <c r="AQ258" s="728">
        <v>6.708333333333333</v>
      </c>
      <c r="AR258" s="727">
        <v>358</v>
      </c>
      <c r="AS258" s="726">
        <v>6.416666666666667</v>
      </c>
      <c r="AT258" s="725">
        <v>331</v>
      </c>
      <c r="AU258" s="724">
        <f t="shared" si="378"/>
        <v>689</v>
      </c>
      <c r="AV258" s="723">
        <f t="shared" si="403"/>
        <v>-17</v>
      </c>
      <c r="AW258" s="722"/>
      <c r="AX258" s="722"/>
      <c r="AY258" s="721">
        <v>0</v>
      </c>
      <c r="AZ258" s="720">
        <v>0</v>
      </c>
      <c r="BA258" s="662">
        <v>0</v>
      </c>
      <c r="BB258" s="662">
        <v>83.9</v>
      </c>
      <c r="BC258" s="719"/>
      <c r="BD258" s="718">
        <v>68956</v>
      </c>
      <c r="BE258" s="717">
        <f t="shared" si="404"/>
        <v>66</v>
      </c>
      <c r="BF258" s="1949">
        <f t="shared" si="359"/>
        <v>50.125</v>
      </c>
      <c r="BG258" s="716">
        <v>0.96</v>
      </c>
      <c r="BH258" s="715">
        <f t="shared" si="379"/>
        <v>2.6400000000000006</v>
      </c>
      <c r="BI258" s="715">
        <f t="shared" si="380"/>
        <v>63.36</v>
      </c>
      <c r="BJ258" s="714"/>
      <c r="BK258" s="713">
        <v>80</v>
      </c>
      <c r="BL258" s="713">
        <v>30</v>
      </c>
      <c r="BM258" s="712"/>
      <c r="BN258" s="711">
        <v>0</v>
      </c>
      <c r="BO258" s="710">
        <f t="shared" si="405"/>
        <v>0.8</v>
      </c>
      <c r="BP258" s="709">
        <f t="shared" si="381"/>
        <v>0</v>
      </c>
      <c r="BQ258" s="709">
        <f t="shared" si="382"/>
        <v>0</v>
      </c>
      <c r="BR258" s="708"/>
      <c r="BS258" s="712">
        <v>0</v>
      </c>
      <c r="BT258" s="712">
        <v>0</v>
      </c>
      <c r="BU258" s="666"/>
      <c r="BV258" s="707"/>
      <c r="BW258" s="713">
        <v>0</v>
      </c>
      <c r="BX258" s="1748">
        <f t="shared" si="360"/>
        <v>9.1714285714285726</v>
      </c>
      <c r="BY258" s="1819">
        <f t="shared" si="371"/>
        <v>0.38214285714285717</v>
      </c>
      <c r="BZ258" s="1555">
        <f t="shared" si="415"/>
        <v>64.2</v>
      </c>
      <c r="CA258" s="665">
        <f t="shared" si="383"/>
        <v>0</v>
      </c>
      <c r="CB258" s="665">
        <f t="shared" si="384"/>
        <v>0</v>
      </c>
      <c r="CC258" s="706">
        <f t="shared" si="406"/>
        <v>0.43</v>
      </c>
      <c r="CD258" s="705">
        <f t="shared" si="385"/>
        <v>0</v>
      </c>
      <c r="CE258" s="710">
        <f t="shared" si="407"/>
        <v>0.05</v>
      </c>
      <c r="CF258" s="704">
        <f t="shared" si="386"/>
        <v>0</v>
      </c>
      <c r="CG258" s="1749"/>
      <c r="CH258" s="704"/>
      <c r="CI258" s="704"/>
      <c r="CJ258" s="704">
        <f t="shared" si="358"/>
        <v>0</v>
      </c>
      <c r="CK258" s="666">
        <v>65</v>
      </c>
      <c r="CL258" s="664">
        <v>44</v>
      </c>
      <c r="CM258" s="1125">
        <v>0</v>
      </c>
      <c r="CN258" s="703">
        <v>0</v>
      </c>
      <c r="CO258" s="703"/>
      <c r="CP258" s="703">
        <v>9338.5</v>
      </c>
      <c r="CQ258" s="703">
        <f t="shared" si="313"/>
        <v>0</v>
      </c>
      <c r="CR258" s="703"/>
      <c r="CS258" s="1119"/>
      <c r="CT258" s="1119"/>
      <c r="CU258" s="950">
        <f t="shared" si="370"/>
        <v>0</v>
      </c>
      <c r="CV258" s="702">
        <f t="shared" si="408"/>
        <v>1</v>
      </c>
      <c r="CW258" s="701">
        <f t="shared" si="387"/>
        <v>0</v>
      </c>
      <c r="CX258" s="700">
        <f t="shared" si="388"/>
        <v>0</v>
      </c>
      <c r="CY258" s="699"/>
      <c r="CZ258" s="698">
        <v>15</v>
      </c>
      <c r="DA258" s="698">
        <v>30</v>
      </c>
      <c r="DB258" s="698">
        <v>0</v>
      </c>
      <c r="DC258" s="697">
        <v>0</v>
      </c>
      <c r="DD258" s="1828"/>
      <c r="DE258" s="1828"/>
      <c r="DF258" s="1828"/>
      <c r="DG258" s="696">
        <f t="shared" si="409"/>
        <v>0.43</v>
      </c>
      <c r="DH258" s="695">
        <f t="shared" si="362"/>
        <v>0</v>
      </c>
      <c r="DI258" s="702">
        <f t="shared" si="410"/>
        <v>0.56999999999999995</v>
      </c>
      <c r="DJ258" s="694"/>
      <c r="DK258" s="694">
        <f t="shared" si="363"/>
        <v>0</v>
      </c>
      <c r="DL258" s="694">
        <f t="shared" si="390"/>
        <v>0</v>
      </c>
      <c r="DM258" s="693"/>
      <c r="DN258" s="692">
        <v>13</v>
      </c>
      <c r="DO258" s="692">
        <v>29</v>
      </c>
      <c r="DP258" s="1448">
        <v>0</v>
      </c>
      <c r="DQ258" s="691"/>
      <c r="DR258" s="691"/>
      <c r="DS258" s="690">
        <f t="shared" si="391"/>
        <v>0</v>
      </c>
      <c r="DT258" s="690">
        <f t="shared" si="411"/>
        <v>0</v>
      </c>
      <c r="DU258" s="689">
        <f t="shared" si="412"/>
        <v>0</v>
      </c>
      <c r="DV258" s="688"/>
      <c r="DW258" s="1429"/>
      <c r="DX258" s="1426">
        <v>3</v>
      </c>
      <c r="DY258" s="686"/>
      <c r="DZ258" s="685">
        <v>5</v>
      </c>
      <c r="EA258" s="684">
        <v>11</v>
      </c>
      <c r="EB258" s="683">
        <f t="shared" si="392"/>
        <v>195.53202762000001</v>
      </c>
      <c r="EC258" s="683">
        <f t="shared" si="413"/>
        <v>0</v>
      </c>
      <c r="ED258" s="683">
        <f t="shared" si="414"/>
        <v>0</v>
      </c>
      <c r="EE258" s="682">
        <f t="shared" si="393"/>
        <v>0</v>
      </c>
      <c r="EF258" s="681">
        <f t="shared" si="365"/>
        <v>2.6400000000000006</v>
      </c>
      <c r="EG258" s="680">
        <f t="shared" si="394"/>
        <v>0</v>
      </c>
      <c r="EH258" s="679">
        <f>SUM(EE$244:EE258)/SUM(EF$244:EF258)</f>
        <v>0.92431858796228483</v>
      </c>
      <c r="EI258" s="678"/>
      <c r="EJ258" s="166">
        <f t="shared" si="367"/>
        <v>66.900000000000006</v>
      </c>
      <c r="EK258" s="677">
        <f t="shared" si="368"/>
        <v>83.9</v>
      </c>
      <c r="EL258" s="676">
        <f t="shared" si="369"/>
        <v>63.36</v>
      </c>
      <c r="EM258" s="675">
        <f t="shared" si="395"/>
        <v>1.0558712121212122</v>
      </c>
      <c r="EN258" s="674">
        <f>SUM(EK$7:EK258)/SUM(EL$7:EL258)</f>
        <v>1.0508889214139878</v>
      </c>
      <c r="EO258" s="673"/>
    </row>
    <row r="259" spans="1:146" ht="16.5" thickTop="1" thickBot="1" x14ac:dyDescent="0.3">
      <c r="A259" s="668">
        <v>45763</v>
      </c>
      <c r="C259" s="672"/>
      <c r="D259" s="744">
        <f t="shared" si="396"/>
        <v>39550</v>
      </c>
      <c r="E259" s="743">
        <f t="shared" si="397"/>
        <v>0</v>
      </c>
      <c r="F259" s="743"/>
      <c r="G259" s="742">
        <f t="shared" si="372"/>
        <v>0</v>
      </c>
      <c r="H259" s="741"/>
      <c r="I259" s="740">
        <v>0</v>
      </c>
      <c r="J259" s="740">
        <v>0</v>
      </c>
      <c r="K259" s="739">
        <f t="shared" si="373"/>
        <v>0</v>
      </c>
      <c r="L259" s="738" t="e">
        <f t="shared" si="398"/>
        <v>#REF!</v>
      </c>
      <c r="M259" s="738">
        <v>0</v>
      </c>
      <c r="N259" s="739">
        <v>0</v>
      </c>
      <c r="O259" s="739">
        <v>0</v>
      </c>
      <c r="P259" s="737">
        <v>0</v>
      </c>
      <c r="Q259" s="737">
        <v>0</v>
      </c>
      <c r="R259" s="736">
        <f t="shared" si="374"/>
        <v>0</v>
      </c>
      <c r="S259" s="1154">
        <f t="shared" si="399"/>
        <v>21</v>
      </c>
      <c r="T259" s="735">
        <v>0</v>
      </c>
      <c r="U259" s="736">
        <v>0</v>
      </c>
      <c r="V259" s="734"/>
      <c r="W259" s="739">
        <v>0</v>
      </c>
      <c r="X259" s="743">
        <v>0</v>
      </c>
      <c r="Y259" s="739" t="str">
        <f t="shared" si="375"/>
        <v xml:space="preserve"> </v>
      </c>
      <c r="Z259" s="733">
        <f t="shared" si="400"/>
        <v>160</v>
      </c>
      <c r="AA259" s="732">
        <v>0</v>
      </c>
      <c r="AB259" s="731">
        <v>0</v>
      </c>
      <c r="AC259" s="730">
        <v>0</v>
      </c>
      <c r="AD259" s="730">
        <v>0</v>
      </c>
      <c r="AE259" s="739" t="str">
        <f t="shared" si="376"/>
        <v xml:space="preserve"> </v>
      </c>
      <c r="AF259" s="733">
        <f t="shared" si="401"/>
        <v>94</v>
      </c>
      <c r="AG259" s="739">
        <v>106</v>
      </c>
      <c r="AH259" s="731">
        <v>0</v>
      </c>
      <c r="AI259" s="731">
        <v>0</v>
      </c>
      <c r="AJ259" s="731">
        <v>0</v>
      </c>
      <c r="AK259" s="729" t="str">
        <f t="shared" si="377"/>
        <v xml:space="preserve"> </v>
      </c>
      <c r="AL259" s="731">
        <f t="shared" si="402"/>
        <v>28</v>
      </c>
      <c r="AM259" s="731"/>
      <c r="AN259" s="731"/>
      <c r="AO259" s="731">
        <v>0</v>
      </c>
      <c r="AP259" s="731"/>
      <c r="AQ259" s="728">
        <v>7.25</v>
      </c>
      <c r="AR259" s="727">
        <v>289</v>
      </c>
      <c r="AS259" s="726">
        <v>7</v>
      </c>
      <c r="AT259" s="725">
        <v>364</v>
      </c>
      <c r="AU259" s="724">
        <f t="shared" si="378"/>
        <v>653</v>
      </c>
      <c r="AV259" s="723">
        <f t="shared" si="403"/>
        <v>-36</v>
      </c>
      <c r="AW259" s="722"/>
      <c r="AX259" s="722"/>
      <c r="AY259" s="721">
        <v>0</v>
      </c>
      <c r="AZ259" s="720">
        <v>0</v>
      </c>
      <c r="BA259" s="662">
        <v>0</v>
      </c>
      <c r="BB259" s="662">
        <v>0</v>
      </c>
      <c r="BC259" s="719"/>
      <c r="BD259" s="718">
        <v>68999</v>
      </c>
      <c r="BE259" s="717">
        <f t="shared" si="404"/>
        <v>43</v>
      </c>
      <c r="BF259" s="1949">
        <f t="shared" si="359"/>
        <v>48.25</v>
      </c>
      <c r="BG259" s="716">
        <v>0.96</v>
      </c>
      <c r="BH259" s="715">
        <f t="shared" si="379"/>
        <v>1.7199999999999989</v>
      </c>
      <c r="BI259" s="715">
        <f t="shared" si="380"/>
        <v>41.28</v>
      </c>
      <c r="BJ259" s="714"/>
      <c r="BK259" s="713">
        <v>80</v>
      </c>
      <c r="BL259" s="713">
        <v>20</v>
      </c>
      <c r="BM259" s="712"/>
      <c r="BN259" s="711">
        <v>0</v>
      </c>
      <c r="BO259" s="710">
        <f t="shared" si="405"/>
        <v>0.8</v>
      </c>
      <c r="BP259" s="709">
        <f t="shared" si="381"/>
        <v>0</v>
      </c>
      <c r="BQ259" s="709">
        <f t="shared" si="382"/>
        <v>0</v>
      </c>
      <c r="BR259" s="708"/>
      <c r="BS259" s="712">
        <v>0</v>
      </c>
      <c r="BT259" s="712">
        <v>0</v>
      </c>
      <c r="BU259" s="666"/>
      <c r="BV259" s="707"/>
      <c r="BW259" s="713">
        <v>0</v>
      </c>
      <c r="BX259" s="1748">
        <f t="shared" si="360"/>
        <v>7.2571428571428571</v>
      </c>
      <c r="BY259" s="1819">
        <f t="shared" si="371"/>
        <v>0.30238095238095236</v>
      </c>
      <c r="BZ259" s="1555">
        <f t="shared" si="415"/>
        <v>50.8</v>
      </c>
      <c r="CA259" s="665">
        <f t="shared" si="383"/>
        <v>0</v>
      </c>
      <c r="CB259" s="665">
        <f t="shared" si="384"/>
        <v>0</v>
      </c>
      <c r="CC259" s="706">
        <f t="shared" si="406"/>
        <v>0.43</v>
      </c>
      <c r="CD259" s="705">
        <f t="shared" si="385"/>
        <v>0</v>
      </c>
      <c r="CE259" s="710">
        <f t="shared" si="407"/>
        <v>0.05</v>
      </c>
      <c r="CF259" s="704">
        <f t="shared" si="386"/>
        <v>0</v>
      </c>
      <c r="CG259" s="1749"/>
      <c r="CH259" s="704"/>
      <c r="CI259" s="704"/>
      <c r="CJ259" s="704">
        <f t="shared" si="358"/>
        <v>0</v>
      </c>
      <c r="CK259" s="666">
        <v>60</v>
      </c>
      <c r="CL259" s="664">
        <v>66</v>
      </c>
      <c r="CM259" s="1125">
        <v>4.7</v>
      </c>
      <c r="CN259" s="703">
        <v>2</v>
      </c>
      <c r="CO259" s="703"/>
      <c r="CP259" s="703">
        <v>9338.5</v>
      </c>
      <c r="CQ259" s="703">
        <f t="shared" si="313"/>
        <v>0</v>
      </c>
      <c r="CR259" s="703"/>
      <c r="CS259" s="1119"/>
      <c r="CT259" s="1119"/>
      <c r="CU259" s="950">
        <f t="shared" si="370"/>
        <v>0</v>
      </c>
      <c r="CV259" s="702">
        <f t="shared" si="408"/>
        <v>1</v>
      </c>
      <c r="CW259" s="701">
        <f t="shared" si="387"/>
        <v>0</v>
      </c>
      <c r="CX259" s="700">
        <f t="shared" si="388"/>
        <v>0</v>
      </c>
      <c r="CY259" s="699"/>
      <c r="CZ259" s="698">
        <v>0</v>
      </c>
      <c r="DA259" s="698">
        <v>30</v>
      </c>
      <c r="DB259" s="698">
        <v>30</v>
      </c>
      <c r="DC259" s="697">
        <f>CM259</f>
        <v>4.7</v>
      </c>
      <c r="DD259" s="1828"/>
      <c r="DE259" s="1828"/>
      <c r="DF259" s="1828"/>
      <c r="DG259" s="696">
        <f t="shared" si="409"/>
        <v>0.43</v>
      </c>
      <c r="DH259" s="695">
        <f t="shared" si="362"/>
        <v>4.7</v>
      </c>
      <c r="DI259" s="702">
        <f t="shared" si="410"/>
        <v>0.56999999999999995</v>
      </c>
      <c r="DJ259" s="694"/>
      <c r="DK259" s="694">
        <f t="shared" si="363"/>
        <v>1.1519700000000004</v>
      </c>
      <c r="DL259" s="694">
        <f t="shared" si="390"/>
        <v>2.6789999999999998</v>
      </c>
      <c r="DM259" s="693"/>
      <c r="DN259" s="692">
        <v>45</v>
      </c>
      <c r="DO259" s="692">
        <v>38</v>
      </c>
      <c r="DP259" s="1448">
        <v>165</v>
      </c>
      <c r="DQ259" s="691"/>
      <c r="DR259" s="691"/>
      <c r="DS259" s="690">
        <f t="shared" si="391"/>
        <v>0</v>
      </c>
      <c r="DT259" s="690">
        <f t="shared" si="411"/>
        <v>0</v>
      </c>
      <c r="DU259" s="689">
        <f t="shared" si="412"/>
        <v>0</v>
      </c>
      <c r="DV259" s="688"/>
      <c r="DW259" s="1429"/>
      <c r="DX259" s="1426">
        <v>3</v>
      </c>
      <c r="DY259" s="686"/>
      <c r="DZ259" s="685">
        <v>6</v>
      </c>
      <c r="EA259" s="684">
        <v>2</v>
      </c>
      <c r="EB259" s="683">
        <f t="shared" si="392"/>
        <v>203.79394428000001</v>
      </c>
      <c r="EC259" s="683">
        <f t="shared" si="413"/>
        <v>8.2619166599999971</v>
      </c>
      <c r="ED259" s="683">
        <f t="shared" si="414"/>
        <v>0</v>
      </c>
      <c r="EE259" s="682">
        <f t="shared" si="393"/>
        <v>8.2619166599999971</v>
      </c>
      <c r="EF259" s="681">
        <f t="shared" si="365"/>
        <v>2.8719699999999992</v>
      </c>
      <c r="EG259" s="680">
        <f t="shared" si="394"/>
        <v>2.8767419785025607</v>
      </c>
      <c r="EH259" s="679">
        <f>SUM(EE$244:EE259)/SUM(EF$244:EF259)</f>
        <v>0.9680739919747835</v>
      </c>
      <c r="EI259" s="678"/>
      <c r="EJ259" s="166">
        <f t="shared" si="367"/>
        <v>-36</v>
      </c>
      <c r="EK259" s="677">
        <f t="shared" si="368"/>
        <v>0</v>
      </c>
      <c r="EL259" s="676">
        <f t="shared" si="369"/>
        <v>43.959000000000003</v>
      </c>
      <c r="EM259" s="675">
        <f t="shared" si="395"/>
        <v>-0.81894492595372959</v>
      </c>
      <c r="EN259" s="674">
        <f>SUM(EK$7:EK259)/SUM(EL$7:EL259)</f>
        <v>1.0495396481283994</v>
      </c>
      <c r="EO259" s="673"/>
    </row>
    <row r="260" spans="1:146" ht="16.5" thickTop="1" thickBot="1" x14ac:dyDescent="0.3">
      <c r="A260" s="668">
        <v>45764</v>
      </c>
      <c r="C260" s="672"/>
      <c r="D260" s="744">
        <f t="shared" si="396"/>
        <v>39550</v>
      </c>
      <c r="E260" s="743">
        <f t="shared" si="397"/>
        <v>0</v>
      </c>
      <c r="F260" s="743"/>
      <c r="G260" s="742">
        <f t="shared" si="372"/>
        <v>0</v>
      </c>
      <c r="H260" s="741"/>
      <c r="I260" s="740">
        <v>0</v>
      </c>
      <c r="J260" s="740">
        <v>0</v>
      </c>
      <c r="K260" s="739">
        <f t="shared" si="373"/>
        <v>0</v>
      </c>
      <c r="L260" s="738" t="e">
        <f t="shared" si="398"/>
        <v>#REF!</v>
      </c>
      <c r="M260" s="738">
        <v>0</v>
      </c>
      <c r="N260" s="739">
        <v>0</v>
      </c>
      <c r="O260" s="739">
        <v>0</v>
      </c>
      <c r="P260" s="737">
        <v>0</v>
      </c>
      <c r="Q260" s="737">
        <v>0</v>
      </c>
      <c r="R260" s="736">
        <f t="shared" si="374"/>
        <v>0</v>
      </c>
      <c r="S260" s="1154">
        <f t="shared" si="399"/>
        <v>21</v>
      </c>
      <c r="T260" s="735">
        <v>0</v>
      </c>
      <c r="U260" s="736">
        <v>0</v>
      </c>
      <c r="V260" s="734"/>
      <c r="W260" s="739">
        <v>0</v>
      </c>
      <c r="X260" s="743">
        <v>0</v>
      </c>
      <c r="Y260" s="739" t="str">
        <f t="shared" si="375"/>
        <v xml:space="preserve"> </v>
      </c>
      <c r="Z260" s="733">
        <f t="shared" si="400"/>
        <v>160</v>
      </c>
      <c r="AA260" s="732">
        <v>0</v>
      </c>
      <c r="AB260" s="731">
        <v>0</v>
      </c>
      <c r="AC260" s="730">
        <v>0</v>
      </c>
      <c r="AD260" s="730">
        <v>0</v>
      </c>
      <c r="AE260" s="739" t="str">
        <f t="shared" si="376"/>
        <v xml:space="preserve"> </v>
      </c>
      <c r="AF260" s="733">
        <f t="shared" si="401"/>
        <v>94</v>
      </c>
      <c r="AG260" s="739">
        <v>107</v>
      </c>
      <c r="AH260" s="731">
        <v>0</v>
      </c>
      <c r="AI260" s="731">
        <v>0</v>
      </c>
      <c r="AJ260" s="731">
        <v>0</v>
      </c>
      <c r="AK260" s="729" t="str">
        <f t="shared" si="377"/>
        <v xml:space="preserve"> </v>
      </c>
      <c r="AL260" s="731">
        <f t="shared" si="402"/>
        <v>28</v>
      </c>
      <c r="AM260" s="731"/>
      <c r="AN260" s="731"/>
      <c r="AO260" s="731">
        <v>0</v>
      </c>
      <c r="AP260" s="731"/>
      <c r="AQ260" s="728">
        <v>8.75</v>
      </c>
      <c r="AR260" s="727">
        <v>468</v>
      </c>
      <c r="AS260" s="726">
        <v>8.5</v>
      </c>
      <c r="AT260" s="725">
        <v>450</v>
      </c>
      <c r="AU260" s="724">
        <f t="shared" si="378"/>
        <v>918</v>
      </c>
      <c r="AV260" s="723">
        <f t="shared" si="403"/>
        <v>265</v>
      </c>
      <c r="AW260" s="722"/>
      <c r="AX260" s="722"/>
      <c r="AY260" s="721">
        <v>0</v>
      </c>
      <c r="AZ260" s="720">
        <v>0</v>
      </c>
      <c r="BA260" s="662">
        <v>0</v>
      </c>
      <c r="BB260" s="662">
        <v>0</v>
      </c>
      <c r="BC260" s="719"/>
      <c r="BD260" s="718">
        <v>69053</v>
      </c>
      <c r="BE260" s="717">
        <f t="shared" si="404"/>
        <v>54</v>
      </c>
      <c r="BF260" s="1949">
        <f t="shared" si="359"/>
        <v>49.875</v>
      </c>
      <c r="BG260" s="716">
        <v>0.96</v>
      </c>
      <c r="BH260" s="715">
        <f t="shared" si="379"/>
        <v>2.1600000000000037</v>
      </c>
      <c r="BI260" s="715">
        <f t="shared" si="380"/>
        <v>51.839999999999996</v>
      </c>
      <c r="BJ260" s="714"/>
      <c r="BK260" s="713">
        <v>80</v>
      </c>
      <c r="BL260" s="713">
        <v>30</v>
      </c>
      <c r="BM260" s="712"/>
      <c r="BN260" s="711">
        <v>13.73</v>
      </c>
      <c r="BO260" s="710">
        <f t="shared" si="405"/>
        <v>0.8</v>
      </c>
      <c r="BP260" s="709">
        <f t="shared" si="381"/>
        <v>2.7459999999999987</v>
      </c>
      <c r="BQ260" s="709">
        <f t="shared" si="382"/>
        <v>10.984000000000002</v>
      </c>
      <c r="BR260" s="708"/>
      <c r="BS260" s="712">
        <v>0</v>
      </c>
      <c r="BT260" s="712">
        <v>0</v>
      </c>
      <c r="BU260" s="666"/>
      <c r="BV260" s="707"/>
      <c r="BW260" s="726">
        <v>10.1</v>
      </c>
      <c r="BX260" s="1748">
        <f t="shared" si="360"/>
        <v>6.4142857142857137</v>
      </c>
      <c r="BY260" s="1819">
        <f t="shared" si="371"/>
        <v>0.26726190476190476</v>
      </c>
      <c r="BZ260" s="1555">
        <f t="shared" si="415"/>
        <v>44.9</v>
      </c>
      <c r="CA260" s="665">
        <f t="shared" si="383"/>
        <v>0</v>
      </c>
      <c r="CB260" s="665">
        <f t="shared" si="384"/>
        <v>10.1</v>
      </c>
      <c r="CC260" s="706">
        <f t="shared" si="406"/>
        <v>0.43</v>
      </c>
      <c r="CD260" s="705">
        <f t="shared" si="385"/>
        <v>5.7570000000000006</v>
      </c>
      <c r="CE260" s="710">
        <f t="shared" si="407"/>
        <v>0.05</v>
      </c>
      <c r="CF260" s="704">
        <f t="shared" si="386"/>
        <v>5.7570000000000006</v>
      </c>
      <c r="CG260" s="1749"/>
      <c r="CH260" s="704"/>
      <c r="CI260" s="704"/>
      <c r="CJ260" s="704">
        <f t="shared" si="358"/>
        <v>4.3429999999999991</v>
      </c>
      <c r="CK260" s="666">
        <v>65</v>
      </c>
      <c r="CL260" s="664">
        <v>70</v>
      </c>
      <c r="CM260" s="1125">
        <v>51.1</v>
      </c>
      <c r="CN260" s="703">
        <v>1</v>
      </c>
      <c r="CO260" s="703"/>
      <c r="CP260" s="703">
        <v>9354.7000000000007</v>
      </c>
      <c r="CQ260" s="703">
        <f t="shared" si="313"/>
        <v>16.200000000000728</v>
      </c>
      <c r="CR260" s="703"/>
      <c r="CS260" s="1119">
        <f t="shared" si="361"/>
        <v>3.1543209876541796</v>
      </c>
      <c r="CT260" s="1119"/>
      <c r="CU260" s="950">
        <f t="shared" si="370"/>
        <v>51.1</v>
      </c>
      <c r="CV260" s="702">
        <f t="shared" si="408"/>
        <v>1</v>
      </c>
      <c r="CW260" s="701">
        <f t="shared" si="387"/>
        <v>0</v>
      </c>
      <c r="CX260" s="700">
        <f t="shared" si="388"/>
        <v>51.1</v>
      </c>
      <c r="CY260" s="699"/>
      <c r="CZ260" s="698">
        <v>4</v>
      </c>
      <c r="DA260" s="698">
        <v>35</v>
      </c>
      <c r="DB260" s="698">
        <v>0</v>
      </c>
      <c r="DC260" s="697">
        <v>0</v>
      </c>
      <c r="DD260" s="1828"/>
      <c r="DE260" s="1828"/>
      <c r="DF260" s="1828"/>
      <c r="DG260" s="696">
        <f t="shared" si="409"/>
        <v>0.43</v>
      </c>
      <c r="DH260" s="695">
        <f t="shared" si="362"/>
        <v>0</v>
      </c>
      <c r="DI260" s="702">
        <f t="shared" si="410"/>
        <v>0.56999999999999995</v>
      </c>
      <c r="DJ260" s="694"/>
      <c r="DK260" s="694">
        <f t="shared" si="363"/>
        <v>0</v>
      </c>
      <c r="DL260" s="694">
        <f t="shared" si="390"/>
        <v>0</v>
      </c>
      <c r="DM260" s="693"/>
      <c r="DN260" s="692">
        <v>20</v>
      </c>
      <c r="DO260" s="692">
        <v>30</v>
      </c>
      <c r="DP260" s="1448">
        <v>0</v>
      </c>
      <c r="DQ260" s="691"/>
      <c r="DR260" s="691"/>
      <c r="DS260" s="690">
        <f t="shared" si="391"/>
        <v>0</v>
      </c>
      <c r="DT260" s="690">
        <f t="shared" si="411"/>
        <v>0</v>
      </c>
      <c r="DU260" s="689">
        <f t="shared" si="412"/>
        <v>0</v>
      </c>
      <c r="DV260" s="688"/>
      <c r="DW260" s="1429"/>
      <c r="DX260" s="1426">
        <v>3</v>
      </c>
      <c r="DY260" s="686"/>
      <c r="DZ260" s="685">
        <v>6</v>
      </c>
      <c r="EA260" s="684">
        <v>9</v>
      </c>
      <c r="EB260" s="683">
        <f t="shared" si="392"/>
        <v>223.07174982000001</v>
      </c>
      <c r="EC260" s="683">
        <f t="shared" si="413"/>
        <v>19.277805540000003</v>
      </c>
      <c r="ED260" s="683">
        <f t="shared" si="414"/>
        <v>0</v>
      </c>
      <c r="EE260" s="682">
        <f t="shared" si="393"/>
        <v>19.277805540000003</v>
      </c>
      <c r="EF260" s="681">
        <f t="shared" si="365"/>
        <v>10.663000000000004</v>
      </c>
      <c r="EG260" s="680">
        <f t="shared" si="394"/>
        <v>1.8079157404107657</v>
      </c>
      <c r="EH260" s="679">
        <f>SUM(EE$244:EE260)/SUM(EF$244:EF260)</f>
        <v>1.0325864236663056</v>
      </c>
      <c r="EI260" s="678"/>
      <c r="EJ260" s="166">
        <f t="shared" si="367"/>
        <v>265</v>
      </c>
      <c r="EK260" s="677">
        <f t="shared" si="368"/>
        <v>0</v>
      </c>
      <c r="EL260" s="676">
        <f t="shared" si="369"/>
        <v>118.267</v>
      </c>
      <c r="EM260" s="675">
        <f t="shared" si="395"/>
        <v>2.240692669975564</v>
      </c>
      <c r="EN260" s="674">
        <f>SUM(EK$7:EK260)/SUM(EL$7:EL260)</f>
        <v>1.0459267132022967</v>
      </c>
      <c r="EO260" s="673"/>
    </row>
    <row r="261" spans="1:146" ht="16.5" thickTop="1" thickBot="1" x14ac:dyDescent="0.3">
      <c r="A261" s="668">
        <v>45765</v>
      </c>
      <c r="C261" s="672"/>
      <c r="D261" s="744">
        <f t="shared" si="396"/>
        <v>39550</v>
      </c>
      <c r="E261" s="743">
        <f t="shared" si="397"/>
        <v>0</v>
      </c>
      <c r="F261" s="743"/>
      <c r="G261" s="742">
        <f t="shared" si="372"/>
        <v>0</v>
      </c>
      <c r="H261" s="741"/>
      <c r="I261" s="740">
        <v>0</v>
      </c>
      <c r="J261" s="740">
        <v>0</v>
      </c>
      <c r="K261" s="739">
        <f t="shared" si="373"/>
        <v>0</v>
      </c>
      <c r="L261" s="738" t="e">
        <f t="shared" si="398"/>
        <v>#REF!</v>
      </c>
      <c r="M261" s="738">
        <v>0</v>
      </c>
      <c r="N261" s="739">
        <v>0</v>
      </c>
      <c r="O261" s="739">
        <v>0</v>
      </c>
      <c r="P261" s="737">
        <v>50</v>
      </c>
      <c r="Q261" s="737">
        <v>48</v>
      </c>
      <c r="R261" s="736">
        <f t="shared" si="374"/>
        <v>2</v>
      </c>
      <c r="S261" s="1154">
        <f t="shared" si="399"/>
        <v>22</v>
      </c>
      <c r="T261" s="735">
        <v>0</v>
      </c>
      <c r="U261" s="736">
        <v>0</v>
      </c>
      <c r="V261" s="734"/>
      <c r="W261" s="739">
        <v>48</v>
      </c>
      <c r="X261" s="743">
        <v>38</v>
      </c>
      <c r="Y261" s="739">
        <f t="shared" si="375"/>
        <v>10</v>
      </c>
      <c r="Z261" s="733">
        <f t="shared" si="400"/>
        <v>161</v>
      </c>
      <c r="AA261" s="732">
        <v>0</v>
      </c>
      <c r="AB261" s="731">
        <v>0</v>
      </c>
      <c r="AC261" s="730">
        <v>38</v>
      </c>
      <c r="AD261" s="730">
        <v>38</v>
      </c>
      <c r="AE261" s="739">
        <f t="shared" si="376"/>
        <v>0</v>
      </c>
      <c r="AF261" s="733">
        <f t="shared" si="401"/>
        <v>95</v>
      </c>
      <c r="AG261" s="739">
        <v>108</v>
      </c>
      <c r="AH261" s="731">
        <v>0</v>
      </c>
      <c r="AI261" s="731">
        <v>0</v>
      </c>
      <c r="AJ261" s="731">
        <v>0</v>
      </c>
      <c r="AK261" s="729" t="str">
        <f t="shared" si="377"/>
        <v xml:space="preserve"> </v>
      </c>
      <c r="AL261" s="731">
        <f t="shared" si="402"/>
        <v>28</v>
      </c>
      <c r="AM261" s="731"/>
      <c r="AN261" s="731"/>
      <c r="AO261" s="731">
        <v>0</v>
      </c>
      <c r="AP261" s="731"/>
      <c r="AQ261" s="728">
        <v>7.5</v>
      </c>
      <c r="AR261" s="727">
        <v>403</v>
      </c>
      <c r="AS261" s="726">
        <v>7.083333333333333</v>
      </c>
      <c r="AT261" s="725">
        <v>368</v>
      </c>
      <c r="AU261" s="724">
        <f t="shared" si="378"/>
        <v>771</v>
      </c>
      <c r="AV261" s="723">
        <f t="shared" si="403"/>
        <v>-147</v>
      </c>
      <c r="AW261" s="722"/>
      <c r="AX261" s="722"/>
      <c r="AY261" s="721">
        <v>0</v>
      </c>
      <c r="AZ261" s="720">
        <v>0</v>
      </c>
      <c r="BA261" s="662">
        <v>0</v>
      </c>
      <c r="BB261" s="662">
        <v>248</v>
      </c>
      <c r="BC261" s="719"/>
      <c r="BD261" s="718">
        <v>69105</v>
      </c>
      <c r="BE261" s="717">
        <f t="shared" si="404"/>
        <v>52</v>
      </c>
      <c r="BF261" s="1949">
        <f t="shared" si="359"/>
        <v>53.875</v>
      </c>
      <c r="BG261" s="716">
        <v>0.96</v>
      </c>
      <c r="BH261" s="715">
        <f t="shared" si="379"/>
        <v>2.0799999999999983</v>
      </c>
      <c r="BI261" s="715">
        <f t="shared" si="380"/>
        <v>49.92</v>
      </c>
      <c r="BJ261" s="714"/>
      <c r="BK261" s="713">
        <v>90</v>
      </c>
      <c r="BL261" s="713">
        <v>25</v>
      </c>
      <c r="BM261" s="712"/>
      <c r="BN261" s="711">
        <v>0</v>
      </c>
      <c r="BO261" s="710">
        <f t="shared" si="405"/>
        <v>0.8</v>
      </c>
      <c r="BP261" s="709">
        <f t="shared" si="381"/>
        <v>0</v>
      </c>
      <c r="BQ261" s="709">
        <f t="shared" si="382"/>
        <v>0</v>
      </c>
      <c r="BR261" s="708"/>
      <c r="BS261" s="712">
        <v>0</v>
      </c>
      <c r="BT261" s="712">
        <v>0</v>
      </c>
      <c r="BU261" s="666"/>
      <c r="BV261" s="707"/>
      <c r="BW261" s="726">
        <v>15.1</v>
      </c>
      <c r="BX261" s="1748">
        <f t="shared" si="360"/>
        <v>6.5714285714285712</v>
      </c>
      <c r="BY261" s="1819">
        <f t="shared" si="371"/>
        <v>0.27380952380952378</v>
      </c>
      <c r="BZ261" s="1555">
        <f t="shared" si="415"/>
        <v>46</v>
      </c>
      <c r="CA261" s="665">
        <f t="shared" si="383"/>
        <v>0</v>
      </c>
      <c r="CB261" s="665">
        <f t="shared" si="384"/>
        <v>15.1</v>
      </c>
      <c r="CC261" s="706">
        <f t="shared" si="406"/>
        <v>0.43</v>
      </c>
      <c r="CD261" s="705">
        <f t="shared" si="385"/>
        <v>8.6070000000000011</v>
      </c>
      <c r="CE261" s="710">
        <f t="shared" si="407"/>
        <v>0.05</v>
      </c>
      <c r="CF261" s="704">
        <f t="shared" si="386"/>
        <v>8.6070000000000011</v>
      </c>
      <c r="CG261" s="1749"/>
      <c r="CH261" s="704"/>
      <c r="CI261" s="704"/>
      <c r="CJ261" s="704">
        <f t="shared" si="358"/>
        <v>6.4929999999999986</v>
      </c>
      <c r="CK261" s="666">
        <v>75</v>
      </c>
      <c r="CL261" s="664">
        <v>35</v>
      </c>
      <c r="CM261" s="1125">
        <v>13.2</v>
      </c>
      <c r="CN261" s="703">
        <v>2</v>
      </c>
      <c r="CO261" s="703"/>
      <c r="CP261" s="703">
        <v>9354.7000000000007</v>
      </c>
      <c r="CQ261" s="703">
        <f t="shared" si="313"/>
        <v>0</v>
      </c>
      <c r="CR261" s="703"/>
      <c r="CS261" s="1119"/>
      <c r="CT261" s="1119"/>
      <c r="CU261" s="950">
        <v>0</v>
      </c>
      <c r="CV261" s="702">
        <f t="shared" si="408"/>
        <v>1</v>
      </c>
      <c r="CW261" s="701">
        <f t="shared" si="387"/>
        <v>0</v>
      </c>
      <c r="CX261" s="700">
        <f t="shared" si="388"/>
        <v>0</v>
      </c>
      <c r="CY261" s="699"/>
      <c r="CZ261" s="698">
        <v>0</v>
      </c>
      <c r="DA261" s="698">
        <v>45</v>
      </c>
      <c r="DB261" s="698">
        <v>45</v>
      </c>
      <c r="DC261" s="697">
        <v>13.2</v>
      </c>
      <c r="DD261" s="1828"/>
      <c r="DE261" s="1828"/>
      <c r="DF261" s="1828"/>
      <c r="DG261" s="696">
        <f t="shared" si="409"/>
        <v>0.43</v>
      </c>
      <c r="DH261" s="695">
        <f t="shared" si="362"/>
        <v>13.2</v>
      </c>
      <c r="DI261" s="702">
        <f t="shared" si="410"/>
        <v>0.56999999999999995</v>
      </c>
      <c r="DJ261" s="694"/>
      <c r="DK261" s="694">
        <f t="shared" si="363"/>
        <v>3.2353200000000006</v>
      </c>
      <c r="DL261" s="694">
        <f t="shared" si="390"/>
        <v>7.5239999999999991</v>
      </c>
      <c r="DM261" s="693"/>
      <c r="DN261" s="692">
        <v>52</v>
      </c>
      <c r="DO261" s="692">
        <v>40</v>
      </c>
      <c r="DP261" s="1448">
        <v>160</v>
      </c>
      <c r="DQ261" s="691"/>
      <c r="DR261" s="691"/>
      <c r="DS261" s="690">
        <f t="shared" si="391"/>
        <v>0</v>
      </c>
      <c r="DT261" s="690">
        <f t="shared" si="411"/>
        <v>0</v>
      </c>
      <c r="DU261" s="689">
        <f t="shared" si="412"/>
        <v>0</v>
      </c>
      <c r="DV261" s="688"/>
      <c r="DW261" s="1429"/>
      <c r="DX261" s="1426">
        <v>3</v>
      </c>
      <c r="DY261" s="686"/>
      <c r="DZ261" s="685">
        <v>6</v>
      </c>
      <c r="EA261" s="684">
        <v>9</v>
      </c>
      <c r="EB261" s="683">
        <f t="shared" si="392"/>
        <v>223.07174982000001</v>
      </c>
      <c r="EC261" s="683">
        <f t="shared" si="413"/>
        <v>0</v>
      </c>
      <c r="ED261" s="683">
        <f t="shared" si="414"/>
        <v>0</v>
      </c>
      <c r="EE261" s="682">
        <f t="shared" si="393"/>
        <v>0</v>
      </c>
      <c r="EF261" s="681">
        <f t="shared" si="365"/>
        <v>13.922319999999999</v>
      </c>
      <c r="EG261" s="680">
        <f t="shared" si="394"/>
        <v>0</v>
      </c>
      <c r="EH261" s="679">
        <f>SUM(EE$244:EE261)/SUM(EF$244:EF261)</f>
        <v>0.93846347392808438</v>
      </c>
      <c r="EI261" s="678"/>
      <c r="EJ261" s="166">
        <f t="shared" si="367"/>
        <v>101</v>
      </c>
      <c r="EK261" s="677">
        <f t="shared" si="368"/>
        <v>248</v>
      </c>
      <c r="EL261" s="676">
        <f t="shared" si="369"/>
        <v>63.936999999999998</v>
      </c>
      <c r="EM261" s="675">
        <f t="shared" si="395"/>
        <v>1.5796799974975366</v>
      </c>
      <c r="EN261" s="674">
        <f>SUM(EK$7:EK261)/SUM(EL$7:EL261)</f>
        <v>1.0511889747252798</v>
      </c>
      <c r="EO261" s="673"/>
    </row>
    <row r="262" spans="1:146" ht="16.5" thickTop="1" thickBot="1" x14ac:dyDescent="0.3">
      <c r="A262" s="668">
        <v>45766</v>
      </c>
      <c r="C262" s="672"/>
      <c r="D262" s="744">
        <f t="shared" si="396"/>
        <v>39550</v>
      </c>
      <c r="E262" s="743">
        <f t="shared" si="397"/>
        <v>0</v>
      </c>
      <c r="F262" s="743"/>
      <c r="G262" s="742">
        <f t="shared" si="372"/>
        <v>0</v>
      </c>
      <c r="H262" s="741"/>
      <c r="I262" s="740">
        <v>0</v>
      </c>
      <c r="J262" s="740">
        <v>0</v>
      </c>
      <c r="K262" s="739">
        <f t="shared" si="373"/>
        <v>0</v>
      </c>
      <c r="L262" s="738" t="e">
        <f t="shared" si="398"/>
        <v>#REF!</v>
      </c>
      <c r="M262" s="738">
        <v>0</v>
      </c>
      <c r="N262" s="739">
        <v>0</v>
      </c>
      <c r="O262" s="739">
        <v>0</v>
      </c>
      <c r="P262" s="737">
        <v>48</v>
      </c>
      <c r="Q262" s="737">
        <v>42</v>
      </c>
      <c r="R262" s="736">
        <f t="shared" si="374"/>
        <v>6</v>
      </c>
      <c r="S262" s="1154">
        <f t="shared" si="399"/>
        <v>23</v>
      </c>
      <c r="T262" s="735">
        <v>0</v>
      </c>
      <c r="U262" s="736">
        <v>0</v>
      </c>
      <c r="V262" s="734"/>
      <c r="W262" s="739">
        <v>38</v>
      </c>
      <c r="X262" s="743">
        <v>35</v>
      </c>
      <c r="Y262" s="739">
        <f t="shared" si="375"/>
        <v>3</v>
      </c>
      <c r="Z262" s="733">
        <f t="shared" si="400"/>
        <v>162</v>
      </c>
      <c r="AA262" s="732">
        <v>0</v>
      </c>
      <c r="AB262" s="731">
        <v>0</v>
      </c>
      <c r="AC262" s="730">
        <v>35</v>
      </c>
      <c r="AD262" s="730">
        <v>35</v>
      </c>
      <c r="AE262" s="739">
        <f t="shared" si="376"/>
        <v>0</v>
      </c>
      <c r="AF262" s="733">
        <f t="shared" si="401"/>
        <v>96</v>
      </c>
      <c r="AG262" s="739">
        <v>109</v>
      </c>
      <c r="AH262" s="731">
        <v>0</v>
      </c>
      <c r="AI262" s="731">
        <v>0</v>
      </c>
      <c r="AJ262" s="731">
        <v>0</v>
      </c>
      <c r="AK262" s="729" t="str">
        <f t="shared" si="377"/>
        <v xml:space="preserve"> </v>
      </c>
      <c r="AL262" s="731">
        <f t="shared" si="402"/>
        <v>28</v>
      </c>
      <c r="AM262" s="731"/>
      <c r="AN262" s="731"/>
      <c r="AO262" s="731">
        <v>0</v>
      </c>
      <c r="AP262" s="731"/>
      <c r="AQ262" s="728">
        <v>6.916666666666667</v>
      </c>
      <c r="AR262" s="727">
        <v>364</v>
      </c>
      <c r="AS262" s="726">
        <v>6.833333333333333</v>
      </c>
      <c r="AT262" s="725">
        <v>354</v>
      </c>
      <c r="AU262" s="724">
        <f t="shared" si="378"/>
        <v>718</v>
      </c>
      <c r="AV262" s="723">
        <f t="shared" si="403"/>
        <v>-53</v>
      </c>
      <c r="AW262" s="722"/>
      <c r="AX262" s="722"/>
      <c r="AY262" s="721">
        <v>1800</v>
      </c>
      <c r="AZ262" s="720">
        <v>0</v>
      </c>
      <c r="BA262" s="662">
        <v>233</v>
      </c>
      <c r="BB262" s="662">
        <v>248</v>
      </c>
      <c r="BC262" s="719"/>
      <c r="BD262" s="718">
        <v>69164</v>
      </c>
      <c r="BE262" s="717">
        <f t="shared" si="404"/>
        <v>59</v>
      </c>
      <c r="BF262" s="1949">
        <f t="shared" si="359"/>
        <v>53.375</v>
      </c>
      <c r="BG262" s="716">
        <v>0.96</v>
      </c>
      <c r="BH262" s="715">
        <f t="shared" si="379"/>
        <v>2.3599999999999994</v>
      </c>
      <c r="BI262" s="715">
        <f t="shared" si="380"/>
        <v>56.64</v>
      </c>
      <c r="BJ262" s="714"/>
      <c r="BK262" s="713">
        <v>80</v>
      </c>
      <c r="BL262" s="713">
        <v>15</v>
      </c>
      <c r="BM262" s="712"/>
      <c r="BN262" s="711">
        <v>0</v>
      </c>
      <c r="BO262" s="710">
        <f t="shared" si="405"/>
        <v>0.8</v>
      </c>
      <c r="BP262" s="709">
        <f t="shared" si="381"/>
        <v>0</v>
      </c>
      <c r="BQ262" s="709">
        <f t="shared" si="382"/>
        <v>0</v>
      </c>
      <c r="BR262" s="708"/>
      <c r="BS262" s="712">
        <v>0</v>
      </c>
      <c r="BT262" s="712">
        <v>0</v>
      </c>
      <c r="BU262" s="666"/>
      <c r="BV262" s="707"/>
      <c r="BW262" s="726">
        <v>18.399999999999999</v>
      </c>
      <c r="BX262" s="1748">
        <f t="shared" si="360"/>
        <v>7.2714285714285714</v>
      </c>
      <c r="BY262" s="1819">
        <f t="shared" si="371"/>
        <v>0.30297619047619045</v>
      </c>
      <c r="BZ262" s="1555">
        <f t="shared" si="415"/>
        <v>50.9</v>
      </c>
      <c r="CA262" s="665">
        <f t="shared" si="383"/>
        <v>0</v>
      </c>
      <c r="CB262" s="665">
        <f t="shared" si="384"/>
        <v>18.399999999999999</v>
      </c>
      <c r="CC262" s="706">
        <f t="shared" si="406"/>
        <v>0.43</v>
      </c>
      <c r="CD262" s="705">
        <f t="shared" si="385"/>
        <v>10.488</v>
      </c>
      <c r="CE262" s="710">
        <f t="shared" si="407"/>
        <v>0.05</v>
      </c>
      <c r="CF262" s="704">
        <f t="shared" si="386"/>
        <v>10.488</v>
      </c>
      <c r="CG262" s="1749"/>
      <c r="CH262" s="704"/>
      <c r="CI262" s="704"/>
      <c r="CJ262" s="704">
        <f t="shared" si="358"/>
        <v>7.911999999999999</v>
      </c>
      <c r="CK262" s="666">
        <v>69</v>
      </c>
      <c r="CL262" s="664">
        <v>25</v>
      </c>
      <c r="CM262" s="1125">
        <v>44</v>
      </c>
      <c r="CN262" s="703">
        <v>2</v>
      </c>
      <c r="CO262" s="703"/>
      <c r="CP262" s="703">
        <v>9373</v>
      </c>
      <c r="CQ262" s="703">
        <f t="shared" si="313"/>
        <v>18.299999999999272</v>
      </c>
      <c r="CR262" s="703"/>
      <c r="CS262" s="1119">
        <f t="shared" si="361"/>
        <v>0</v>
      </c>
      <c r="CT262" s="1119"/>
      <c r="CU262" s="950">
        <f t="shared" si="370"/>
        <v>0</v>
      </c>
      <c r="CV262" s="702">
        <f t="shared" si="408"/>
        <v>1</v>
      </c>
      <c r="CW262" s="701">
        <f t="shared" si="387"/>
        <v>0</v>
      </c>
      <c r="CX262" s="700">
        <f t="shared" si="388"/>
        <v>0</v>
      </c>
      <c r="CY262" s="699"/>
      <c r="CZ262" s="698">
        <v>60</v>
      </c>
      <c r="DA262" s="698">
        <v>20</v>
      </c>
      <c r="DB262" s="698">
        <v>0</v>
      </c>
      <c r="DC262" s="697">
        <v>44</v>
      </c>
      <c r="DD262" s="1828"/>
      <c r="DE262" s="1828"/>
      <c r="DF262" s="1828"/>
      <c r="DG262" s="696">
        <f t="shared" si="409"/>
        <v>0.43</v>
      </c>
      <c r="DH262" s="695">
        <f t="shared" si="362"/>
        <v>44</v>
      </c>
      <c r="DI262" s="702">
        <f t="shared" si="410"/>
        <v>0.56999999999999995</v>
      </c>
      <c r="DJ262" s="694"/>
      <c r="DK262" s="694">
        <f t="shared" si="363"/>
        <v>10.784400000000002</v>
      </c>
      <c r="DL262" s="694">
        <f t="shared" si="390"/>
        <v>25.08</v>
      </c>
      <c r="DM262" s="693"/>
      <c r="DN262" s="692">
        <v>0</v>
      </c>
      <c r="DO262" s="692">
        <v>0</v>
      </c>
      <c r="DP262" s="1448">
        <v>0</v>
      </c>
      <c r="DQ262" s="691"/>
      <c r="DR262" s="691"/>
      <c r="DS262" s="690">
        <f t="shared" si="391"/>
        <v>0</v>
      </c>
      <c r="DT262" s="690">
        <f t="shared" si="411"/>
        <v>0</v>
      </c>
      <c r="DU262" s="689">
        <f t="shared" si="412"/>
        <v>0</v>
      </c>
      <c r="DV262" s="688"/>
      <c r="DW262" s="1429"/>
      <c r="DX262" s="1426">
        <v>3</v>
      </c>
      <c r="DY262" s="686"/>
      <c r="DZ262" s="685">
        <v>7</v>
      </c>
      <c r="EA262" s="684">
        <v>0</v>
      </c>
      <c r="EB262" s="683">
        <f t="shared" si="392"/>
        <v>231.33366648000001</v>
      </c>
      <c r="EC262" s="683">
        <f t="shared" si="413"/>
        <v>8.2619166599999971</v>
      </c>
      <c r="ED262" s="683">
        <f t="shared" si="414"/>
        <v>0</v>
      </c>
      <c r="EE262" s="682">
        <f t="shared" si="393"/>
        <v>8.2619166599999971</v>
      </c>
      <c r="EF262" s="681">
        <f t="shared" si="365"/>
        <v>23.632400000000001</v>
      </c>
      <c r="EG262" s="680">
        <f t="shared" si="394"/>
        <v>0.34960125336402553</v>
      </c>
      <c r="EH262" s="679">
        <f>SUM(EE$244:EE262)/SUM(EF$244:EF262)</f>
        <v>0.85955933034179854</v>
      </c>
      <c r="EI262" s="678"/>
      <c r="EJ262" s="166">
        <f t="shared" si="367"/>
        <v>195</v>
      </c>
      <c r="EK262" s="677">
        <f t="shared" si="368"/>
        <v>248</v>
      </c>
      <c r="EL262" s="676">
        <f t="shared" si="369"/>
        <v>89.631999999999991</v>
      </c>
      <c r="EM262" s="675">
        <f t="shared" si="395"/>
        <v>2.175562299178865</v>
      </c>
      <c r="EN262" s="674">
        <f>SUM(EK$7:EK262)/SUM(EL$7:EL262)</f>
        <v>1.0556451282292916</v>
      </c>
      <c r="EO262" s="673"/>
    </row>
    <row r="263" spans="1:146" s="1172" customFormat="1" ht="16.5" thickTop="1" thickBot="1" x14ac:dyDescent="0.3">
      <c r="A263" s="1171">
        <v>45767</v>
      </c>
      <c r="C263" s="1173"/>
      <c r="D263" s="1174">
        <f t="shared" si="396"/>
        <v>39550</v>
      </c>
      <c r="E263" s="1175">
        <f t="shared" si="397"/>
        <v>0</v>
      </c>
      <c r="F263" s="1175"/>
      <c r="G263" s="1176">
        <f t="shared" si="372"/>
        <v>0</v>
      </c>
      <c r="H263" s="1177"/>
      <c r="I263" s="1178">
        <v>0</v>
      </c>
      <c r="J263" s="1178">
        <v>0</v>
      </c>
      <c r="K263" s="1179">
        <f t="shared" si="373"/>
        <v>0</v>
      </c>
      <c r="L263" s="1180" t="e">
        <f t="shared" si="398"/>
        <v>#REF!</v>
      </c>
      <c r="M263" s="1180">
        <v>0</v>
      </c>
      <c r="N263" s="1179">
        <v>0</v>
      </c>
      <c r="O263" s="1179">
        <v>0</v>
      </c>
      <c r="P263" s="1178">
        <v>0</v>
      </c>
      <c r="Q263" s="1178">
        <v>0</v>
      </c>
      <c r="R263" s="1179">
        <f t="shared" si="374"/>
        <v>0</v>
      </c>
      <c r="S263" s="1181">
        <f t="shared" si="399"/>
        <v>23</v>
      </c>
      <c r="T263" s="1182">
        <v>0</v>
      </c>
      <c r="U263" s="1179">
        <v>0</v>
      </c>
      <c r="V263" s="1179"/>
      <c r="W263" s="1179">
        <v>0</v>
      </c>
      <c r="X263" s="1175">
        <v>0</v>
      </c>
      <c r="Y263" s="1179" t="str">
        <f t="shared" si="375"/>
        <v xml:space="preserve"> </v>
      </c>
      <c r="Z263" s="1183">
        <f t="shared" si="400"/>
        <v>162</v>
      </c>
      <c r="AA263" s="1184">
        <v>0</v>
      </c>
      <c r="AB263" s="1180">
        <v>0</v>
      </c>
      <c r="AC263" s="1185">
        <v>0</v>
      </c>
      <c r="AD263" s="1185">
        <v>0</v>
      </c>
      <c r="AE263" s="1179" t="str">
        <f t="shared" si="376"/>
        <v xml:space="preserve"> </v>
      </c>
      <c r="AF263" s="1183">
        <f t="shared" si="401"/>
        <v>96</v>
      </c>
      <c r="AG263" s="1179">
        <v>110</v>
      </c>
      <c r="AH263" s="1180">
        <v>0</v>
      </c>
      <c r="AI263" s="1180">
        <v>0</v>
      </c>
      <c r="AJ263" s="1180">
        <v>0</v>
      </c>
      <c r="AK263" s="1186" t="str">
        <f t="shared" si="377"/>
        <v xml:space="preserve"> </v>
      </c>
      <c r="AL263" s="1180">
        <f t="shared" si="402"/>
        <v>28</v>
      </c>
      <c r="AM263" s="1180"/>
      <c r="AN263" s="1180"/>
      <c r="AO263" s="1180">
        <v>0</v>
      </c>
      <c r="AP263" s="1180"/>
      <c r="AQ263" s="1187">
        <v>5.75</v>
      </c>
      <c r="AR263" s="1188">
        <v>300</v>
      </c>
      <c r="AS263" s="1189">
        <v>5.666666666666667</v>
      </c>
      <c r="AT263" s="1188">
        <v>287</v>
      </c>
      <c r="AU263" s="1190">
        <f t="shared" si="378"/>
        <v>587</v>
      </c>
      <c r="AV263" s="1191">
        <f t="shared" si="403"/>
        <v>-131</v>
      </c>
      <c r="AW263" s="1192"/>
      <c r="AX263" s="1192"/>
      <c r="AY263" s="1193">
        <v>1700</v>
      </c>
      <c r="AZ263" s="1193">
        <v>0</v>
      </c>
      <c r="BA263" s="1194">
        <v>231</v>
      </c>
      <c r="BB263" s="1194">
        <v>265</v>
      </c>
      <c r="BC263" s="1195"/>
      <c r="BD263" s="1196">
        <v>69225</v>
      </c>
      <c r="BE263" s="695">
        <f t="shared" si="404"/>
        <v>61</v>
      </c>
      <c r="BF263" s="1949">
        <f t="shared" si="359"/>
        <v>54.25</v>
      </c>
      <c r="BG263" s="702">
        <v>0.96</v>
      </c>
      <c r="BH263" s="694">
        <f t="shared" si="379"/>
        <v>2.4400000000000048</v>
      </c>
      <c r="BI263" s="694">
        <f t="shared" si="380"/>
        <v>58.559999999999995</v>
      </c>
      <c r="BJ263" s="1197"/>
      <c r="BK263" s="1189">
        <v>80</v>
      </c>
      <c r="BL263" s="1189">
        <v>11</v>
      </c>
      <c r="BM263" s="1198"/>
      <c r="BN263" s="1199">
        <v>0</v>
      </c>
      <c r="BO263" s="1200">
        <f t="shared" si="405"/>
        <v>0.8</v>
      </c>
      <c r="BP263" s="701">
        <f t="shared" si="381"/>
        <v>0</v>
      </c>
      <c r="BQ263" s="701">
        <f t="shared" si="382"/>
        <v>0</v>
      </c>
      <c r="BR263" s="1201"/>
      <c r="BS263" s="1198">
        <v>0</v>
      </c>
      <c r="BT263" s="1198">
        <v>0</v>
      </c>
      <c r="BU263" s="1202"/>
      <c r="BV263" s="1203"/>
      <c r="BW263" s="1189">
        <v>10.1</v>
      </c>
      <c r="BX263" s="1748">
        <f t="shared" si="360"/>
        <v>7.6714285714285708</v>
      </c>
      <c r="BY263" s="1819">
        <f t="shared" si="371"/>
        <v>0.31964285714285712</v>
      </c>
      <c r="BZ263" s="1555">
        <f t="shared" si="415"/>
        <v>53.699999999999996</v>
      </c>
      <c r="CA263" s="1189">
        <f t="shared" si="383"/>
        <v>0</v>
      </c>
      <c r="CB263" s="1189">
        <f t="shared" si="384"/>
        <v>10.1</v>
      </c>
      <c r="CC263" s="1204">
        <f t="shared" si="406"/>
        <v>0.43</v>
      </c>
      <c r="CD263" s="1205">
        <f t="shared" si="385"/>
        <v>5.7570000000000006</v>
      </c>
      <c r="CE263" s="1200">
        <f t="shared" si="407"/>
        <v>0.05</v>
      </c>
      <c r="CF263" s="1206">
        <f t="shared" si="386"/>
        <v>5.7570000000000006</v>
      </c>
      <c r="CG263" s="1764"/>
      <c r="CH263" s="1206"/>
      <c r="CI263" s="1206"/>
      <c r="CJ263" s="1206">
        <f t="shared" si="358"/>
        <v>4.3429999999999991</v>
      </c>
      <c r="CK263" s="1202">
        <v>68</v>
      </c>
      <c r="CL263" s="1207">
        <v>14</v>
      </c>
      <c r="CM263" s="1208">
        <v>0</v>
      </c>
      <c r="CN263" s="1209">
        <v>0</v>
      </c>
      <c r="CO263" s="1209"/>
      <c r="CP263" s="1209">
        <f>CP262</f>
        <v>9373</v>
      </c>
      <c r="CQ263" s="1209">
        <f t="shared" si="313"/>
        <v>0</v>
      </c>
      <c r="CR263" s="1209"/>
      <c r="CS263" s="1210"/>
      <c r="CT263" s="1210"/>
      <c r="CU263" s="950">
        <f t="shared" si="370"/>
        <v>0</v>
      </c>
      <c r="CV263" s="702">
        <f t="shared" si="408"/>
        <v>1</v>
      </c>
      <c r="CW263" s="701">
        <f t="shared" si="387"/>
        <v>0</v>
      </c>
      <c r="CX263" s="700">
        <f t="shared" si="388"/>
        <v>0</v>
      </c>
      <c r="CY263" s="699"/>
      <c r="CZ263" s="1211">
        <v>0</v>
      </c>
      <c r="DA263" s="1211">
        <v>0</v>
      </c>
      <c r="DB263" s="1211">
        <v>0</v>
      </c>
      <c r="DC263" s="1212">
        <v>0</v>
      </c>
      <c r="DD263" s="1834"/>
      <c r="DE263" s="1834"/>
      <c r="DF263" s="1834"/>
      <c r="DG263" s="1213">
        <f t="shared" si="409"/>
        <v>0.43</v>
      </c>
      <c r="DH263" s="695">
        <f t="shared" si="362"/>
        <v>0</v>
      </c>
      <c r="DI263" s="702">
        <f t="shared" si="410"/>
        <v>0.56999999999999995</v>
      </c>
      <c r="DJ263" s="694"/>
      <c r="DK263" s="694">
        <f t="shared" si="363"/>
        <v>0</v>
      </c>
      <c r="DL263" s="694">
        <f t="shared" si="390"/>
        <v>0</v>
      </c>
      <c r="DM263" s="693"/>
      <c r="DN263" s="1211">
        <v>0</v>
      </c>
      <c r="DO263" s="1211">
        <v>0</v>
      </c>
      <c r="DP263" s="1454">
        <v>0</v>
      </c>
      <c r="DQ263" s="1214"/>
      <c r="DR263" s="1214"/>
      <c r="DS263" s="1215">
        <f t="shared" si="391"/>
        <v>0</v>
      </c>
      <c r="DT263" s="1215">
        <f t="shared" si="411"/>
        <v>0</v>
      </c>
      <c r="DU263" s="1216">
        <f t="shared" si="412"/>
        <v>0</v>
      </c>
      <c r="DV263" s="1217"/>
      <c r="DW263" s="1460"/>
      <c r="DX263" s="1461">
        <v>3</v>
      </c>
      <c r="DY263" s="1219"/>
      <c r="DZ263" s="1220">
        <v>7</v>
      </c>
      <c r="EA263" s="1221">
        <v>0</v>
      </c>
      <c r="EB263" s="1222">
        <f t="shared" si="392"/>
        <v>231.33366648000001</v>
      </c>
      <c r="EC263" s="1222">
        <f t="shared" si="413"/>
        <v>0</v>
      </c>
      <c r="ED263" s="1222">
        <f t="shared" si="414"/>
        <v>0</v>
      </c>
      <c r="EE263" s="682">
        <f t="shared" si="393"/>
        <v>0</v>
      </c>
      <c r="EF263" s="1223">
        <f t="shared" si="365"/>
        <v>8.1970000000000063</v>
      </c>
      <c r="EG263" s="1224">
        <f t="shared" si="394"/>
        <v>0</v>
      </c>
      <c r="EH263" s="1225">
        <f>SUM(EE$244:EE263)/SUM(EF$244:EF263)</f>
        <v>0.8213842806071634</v>
      </c>
      <c r="EI263" s="1462"/>
      <c r="EJ263" s="1226">
        <f t="shared" si="367"/>
        <v>134</v>
      </c>
      <c r="EK263" s="1227">
        <f t="shared" si="368"/>
        <v>265</v>
      </c>
      <c r="EL263" s="1228">
        <f t="shared" si="369"/>
        <v>62.902999999999992</v>
      </c>
      <c r="EM263" s="1229">
        <f t="shared" si="395"/>
        <v>2.130264057358155</v>
      </c>
      <c r="EN263" s="1225">
        <f>SUM(EK$7:EK263)/SUM(EL$7:EL263)</f>
        <v>1.06138949306488</v>
      </c>
      <c r="EO263" s="1230"/>
      <c r="EP263" s="1231"/>
    </row>
    <row r="264" spans="1:146" ht="16.5" thickTop="1" thickBot="1" x14ac:dyDescent="0.3">
      <c r="A264" s="668">
        <v>45768</v>
      </c>
      <c r="C264" s="672"/>
      <c r="D264" s="744">
        <f t="shared" si="396"/>
        <v>39550</v>
      </c>
      <c r="E264" s="743">
        <f t="shared" si="397"/>
        <v>0</v>
      </c>
      <c r="F264" s="743"/>
      <c r="G264" s="742">
        <f t="shared" si="372"/>
        <v>0</v>
      </c>
      <c r="H264" s="741"/>
      <c r="I264" s="740">
        <v>0</v>
      </c>
      <c r="J264" s="740">
        <v>0</v>
      </c>
      <c r="K264" s="739">
        <f t="shared" si="373"/>
        <v>0</v>
      </c>
      <c r="L264" s="738" t="e">
        <f t="shared" si="398"/>
        <v>#REF!</v>
      </c>
      <c r="M264" s="738">
        <v>0</v>
      </c>
      <c r="N264" s="739">
        <v>0</v>
      </c>
      <c r="O264" s="739">
        <v>0</v>
      </c>
      <c r="P264" s="737">
        <v>0</v>
      </c>
      <c r="Q264" s="737">
        <v>0</v>
      </c>
      <c r="R264" s="736">
        <f t="shared" si="374"/>
        <v>0</v>
      </c>
      <c r="S264" s="1154">
        <f t="shared" si="399"/>
        <v>23</v>
      </c>
      <c r="T264" s="735">
        <v>0</v>
      </c>
      <c r="U264" s="736">
        <v>0</v>
      </c>
      <c r="V264" s="734"/>
      <c r="W264" s="739">
        <v>0</v>
      </c>
      <c r="X264" s="743">
        <v>0</v>
      </c>
      <c r="Y264" s="739" t="str">
        <f t="shared" si="375"/>
        <v xml:space="preserve"> </v>
      </c>
      <c r="Z264" s="733">
        <f t="shared" si="400"/>
        <v>162</v>
      </c>
      <c r="AA264" s="732">
        <v>0</v>
      </c>
      <c r="AB264" s="731">
        <v>0</v>
      </c>
      <c r="AC264" s="730">
        <v>0</v>
      </c>
      <c r="AD264" s="730">
        <v>0</v>
      </c>
      <c r="AE264" s="739" t="str">
        <f t="shared" si="376"/>
        <v xml:space="preserve"> </v>
      </c>
      <c r="AF264" s="733">
        <f t="shared" si="401"/>
        <v>96</v>
      </c>
      <c r="AG264" s="739">
        <v>111</v>
      </c>
      <c r="AH264" s="731">
        <v>0</v>
      </c>
      <c r="AI264" s="731">
        <v>0</v>
      </c>
      <c r="AJ264" s="731">
        <v>0</v>
      </c>
      <c r="AK264" s="729" t="str">
        <f t="shared" si="377"/>
        <v xml:space="preserve"> </v>
      </c>
      <c r="AL264" s="731">
        <f t="shared" si="402"/>
        <v>28</v>
      </c>
      <c r="AM264" s="731"/>
      <c r="AN264" s="731"/>
      <c r="AO264" s="731">
        <v>0</v>
      </c>
      <c r="AP264" s="731"/>
      <c r="AQ264" s="728">
        <v>6.083333333333333</v>
      </c>
      <c r="AR264" s="727">
        <v>327</v>
      </c>
      <c r="AS264" s="726">
        <v>6.875</v>
      </c>
      <c r="AT264" s="725">
        <v>354</v>
      </c>
      <c r="AU264" s="724">
        <f t="shared" si="378"/>
        <v>681</v>
      </c>
      <c r="AV264" s="723">
        <f t="shared" si="403"/>
        <v>94</v>
      </c>
      <c r="AW264" s="722"/>
      <c r="AX264" s="722"/>
      <c r="AY264" s="721">
        <v>0</v>
      </c>
      <c r="AZ264" s="720">
        <v>0</v>
      </c>
      <c r="BA264" s="662">
        <v>0</v>
      </c>
      <c r="BB264" s="662">
        <v>0</v>
      </c>
      <c r="BC264" s="719"/>
      <c r="BD264" s="718">
        <v>69262</v>
      </c>
      <c r="BE264" s="717">
        <f t="shared" si="404"/>
        <v>37</v>
      </c>
      <c r="BF264" s="1949">
        <f t="shared" si="359"/>
        <v>51.75</v>
      </c>
      <c r="BG264" s="716">
        <v>0.96</v>
      </c>
      <c r="BH264" s="715">
        <f t="shared" si="379"/>
        <v>1.480000000000004</v>
      </c>
      <c r="BI264" s="715">
        <f t="shared" si="380"/>
        <v>35.519999999999996</v>
      </c>
      <c r="BJ264" s="714"/>
      <c r="BK264" s="713">
        <v>82</v>
      </c>
      <c r="BL264" s="713">
        <v>25</v>
      </c>
      <c r="BM264" s="712"/>
      <c r="BN264" s="711">
        <v>13.7</v>
      </c>
      <c r="BO264" s="710">
        <f t="shared" si="405"/>
        <v>0.8</v>
      </c>
      <c r="BP264" s="709">
        <f t="shared" si="381"/>
        <v>2.7399999999999984</v>
      </c>
      <c r="BQ264" s="709">
        <f t="shared" si="382"/>
        <v>10.96</v>
      </c>
      <c r="BR264" s="708"/>
      <c r="BS264" s="712">
        <v>0</v>
      </c>
      <c r="BT264" s="712">
        <v>0</v>
      </c>
      <c r="BU264" s="666"/>
      <c r="BV264" s="707"/>
      <c r="BW264" s="713">
        <v>0</v>
      </c>
      <c r="BX264" s="1748">
        <f t="shared" si="360"/>
        <v>7.6714285714285708</v>
      </c>
      <c r="BY264" s="1819">
        <f t="shared" si="371"/>
        <v>0.31964285714285712</v>
      </c>
      <c r="BZ264" s="1555">
        <f t="shared" si="415"/>
        <v>53.699999999999996</v>
      </c>
      <c r="CA264" s="665">
        <f t="shared" si="383"/>
        <v>0</v>
      </c>
      <c r="CB264" s="665">
        <f t="shared" si="384"/>
        <v>0</v>
      </c>
      <c r="CC264" s="706">
        <f t="shared" si="406"/>
        <v>0.43</v>
      </c>
      <c r="CD264" s="705">
        <f t="shared" si="385"/>
        <v>0</v>
      </c>
      <c r="CE264" s="710">
        <f t="shared" si="407"/>
        <v>0.05</v>
      </c>
      <c r="CF264" s="704">
        <f t="shared" si="386"/>
        <v>0</v>
      </c>
      <c r="CG264" s="1749"/>
      <c r="CH264" s="704"/>
      <c r="CI264" s="704"/>
      <c r="CJ264" s="704">
        <f t="shared" si="358"/>
        <v>0</v>
      </c>
      <c r="CK264" s="666">
        <v>15</v>
      </c>
      <c r="CL264" s="664">
        <v>30</v>
      </c>
      <c r="CM264" s="1125">
        <v>58.8</v>
      </c>
      <c r="CN264" s="384" t="s">
        <v>139</v>
      </c>
      <c r="CO264" s="703"/>
      <c r="CP264" s="703">
        <f>CP263+9</f>
        <v>9382</v>
      </c>
      <c r="CQ264" s="703">
        <v>6</v>
      </c>
      <c r="CR264" s="703"/>
      <c r="CS264" s="1119">
        <v>6</v>
      </c>
      <c r="CT264" s="1119"/>
      <c r="CU264" s="950">
        <f>CS264*CQ264</f>
        <v>36</v>
      </c>
      <c r="CV264" s="702">
        <f t="shared" si="408"/>
        <v>1</v>
      </c>
      <c r="CW264" s="701">
        <f t="shared" si="387"/>
        <v>0</v>
      </c>
      <c r="CX264" s="700">
        <f t="shared" si="388"/>
        <v>36</v>
      </c>
      <c r="CY264" s="699"/>
      <c r="CZ264" s="698">
        <v>60</v>
      </c>
      <c r="DA264" s="698">
        <v>30</v>
      </c>
      <c r="DB264" s="698">
        <v>0</v>
      </c>
      <c r="DC264" s="697">
        <f>CM264-CU264</f>
        <v>22.799999999999997</v>
      </c>
      <c r="DD264" s="1828"/>
      <c r="DE264" s="1828"/>
      <c r="DF264" s="1828"/>
      <c r="DG264" s="696">
        <f t="shared" si="409"/>
        <v>0.43</v>
      </c>
      <c r="DH264" s="695">
        <f t="shared" si="362"/>
        <v>22.799999999999997</v>
      </c>
      <c r="DI264" s="702">
        <f t="shared" si="410"/>
        <v>0.56999999999999995</v>
      </c>
      <c r="DJ264" s="694"/>
      <c r="DK264" s="694">
        <f t="shared" si="363"/>
        <v>5.588280000000001</v>
      </c>
      <c r="DL264" s="694">
        <f t="shared" si="390"/>
        <v>12.995999999999997</v>
      </c>
      <c r="DM264" s="693"/>
      <c r="DN264" s="692">
        <v>0</v>
      </c>
      <c r="DO264" s="692">
        <v>40</v>
      </c>
      <c r="DP264" s="1448">
        <v>0</v>
      </c>
      <c r="DQ264" s="691"/>
      <c r="DR264" s="691"/>
      <c r="DS264" s="690">
        <f t="shared" si="391"/>
        <v>0</v>
      </c>
      <c r="DT264" s="690">
        <f t="shared" si="411"/>
        <v>0</v>
      </c>
      <c r="DU264" s="689">
        <f t="shared" si="412"/>
        <v>0</v>
      </c>
      <c r="DV264" s="688"/>
      <c r="DW264" s="1431"/>
      <c r="DX264" s="1426">
        <v>4</v>
      </c>
      <c r="DY264" s="686"/>
      <c r="DZ264" s="685">
        <v>7</v>
      </c>
      <c r="EA264" s="684">
        <v>3</v>
      </c>
      <c r="EB264" s="683">
        <f t="shared" si="392"/>
        <v>239.59558314</v>
      </c>
      <c r="EC264" s="683">
        <f t="shared" si="413"/>
        <v>8.2619166599999971</v>
      </c>
      <c r="ED264" s="683">
        <f t="shared" si="414"/>
        <v>0</v>
      </c>
      <c r="EE264" s="682">
        <f t="shared" si="393"/>
        <v>8.2619166599999971</v>
      </c>
      <c r="EF264" s="681">
        <f t="shared" si="365"/>
        <v>9.8082800000000034</v>
      </c>
      <c r="EG264" s="680">
        <f t="shared" si="394"/>
        <v>0.84234102819250611</v>
      </c>
      <c r="EH264" s="679">
        <f>SUM(EE$244:EE264)/SUM(EF$244:EF264)</f>
        <v>0.82244177587276812</v>
      </c>
      <c r="EI264" s="678"/>
      <c r="EJ264" s="166">
        <f t="shared" si="367"/>
        <v>94</v>
      </c>
      <c r="EK264" s="677">
        <f t="shared" si="368"/>
        <v>0</v>
      </c>
      <c r="EL264" s="676">
        <f t="shared" si="369"/>
        <v>95.475999999999985</v>
      </c>
      <c r="EM264" s="675">
        <f t="shared" si="395"/>
        <v>0.98454061753739175</v>
      </c>
      <c r="EN264" s="674">
        <f>SUM(EK$7:EK264)/SUM(EL$7:EL264)</f>
        <v>1.0584664099498737</v>
      </c>
      <c r="EO264" s="673"/>
    </row>
    <row r="265" spans="1:146" s="1172" customFormat="1" ht="16.5" thickTop="1" thickBot="1" x14ac:dyDescent="0.3">
      <c r="A265" s="1171">
        <v>45769</v>
      </c>
      <c r="C265" s="1173"/>
      <c r="D265" s="1174">
        <f t="shared" si="396"/>
        <v>39550</v>
      </c>
      <c r="E265" s="1175">
        <f t="shared" ref="E265:E280" si="417">IF(D265=0,0,D265-D264)</f>
        <v>0</v>
      </c>
      <c r="F265" s="1175"/>
      <c r="G265" s="1176">
        <f t="shared" ref="G265:G280" si="418">E265/60/24*42</f>
        <v>0</v>
      </c>
      <c r="H265" s="1177"/>
      <c r="I265" s="1178">
        <v>0</v>
      </c>
      <c r="J265" s="1178">
        <v>0</v>
      </c>
      <c r="K265" s="1179">
        <f t="shared" ref="K265:K280" si="419">IF(10 = "bypass", 0, I265-J265)</f>
        <v>0</v>
      </c>
      <c r="L265" s="1180" t="e">
        <f t="shared" ref="L265:L280" si="420">IF(OR(N265=0,N265="n"), L264+1,1)</f>
        <v>#REF!</v>
      </c>
      <c r="M265" s="1180">
        <v>0</v>
      </c>
      <c r="N265" s="1179">
        <v>0</v>
      </c>
      <c r="O265" s="1179">
        <v>0</v>
      </c>
      <c r="P265" s="1178">
        <v>48</v>
      </c>
      <c r="Q265" s="1178">
        <v>41</v>
      </c>
      <c r="R265" s="1179">
        <f t="shared" ref="R265:R280" si="421">IF(Q265="bypass",0,P265-Q265)</f>
        <v>7</v>
      </c>
      <c r="S265" s="1181">
        <f t="shared" ref="S265:S280" si="422">IF(P265=0,S264,IF(U264&lt;&gt;0,1,S264+1))</f>
        <v>24</v>
      </c>
      <c r="T265" s="1182">
        <v>0</v>
      </c>
      <c r="U265" s="1179">
        <v>0</v>
      </c>
      <c r="V265" s="1179"/>
      <c r="W265" s="1179">
        <v>37</v>
      </c>
      <c r="X265" s="1175">
        <v>34</v>
      </c>
      <c r="Y265" s="1179">
        <f t="shared" ref="Y265:Y280" si="423">IF(X265=0," ",W265-X265)</f>
        <v>3</v>
      </c>
      <c r="Z265" s="1183">
        <f t="shared" ref="Z265:Z280" si="424">IF(W265=0,Z264,IF(AB264&lt;&gt;0,1,Z264+1))</f>
        <v>163</v>
      </c>
      <c r="AA265" s="1184">
        <v>0</v>
      </c>
      <c r="AB265" s="1180">
        <v>0</v>
      </c>
      <c r="AC265" s="1185">
        <v>0</v>
      </c>
      <c r="AD265" s="1185">
        <v>0</v>
      </c>
      <c r="AE265" s="1179" t="str">
        <f t="shared" ref="AE265:AE280" si="425">IF(AD265=0," ",IF(TRIM(AC265)="off","1P bypass", AC265-AD265))</f>
        <v xml:space="preserve"> </v>
      </c>
      <c r="AF265" s="1183">
        <f t="shared" ref="AF265:AF280" si="426">IF(AC265=0,AF264,IF(AH264&lt;&gt;0,1,AF264+1))</f>
        <v>96</v>
      </c>
      <c r="AG265" s="1179">
        <v>111</v>
      </c>
      <c r="AH265" s="1180">
        <v>0</v>
      </c>
      <c r="AI265" s="1180">
        <v>0</v>
      </c>
      <c r="AJ265" s="1180">
        <v>0</v>
      </c>
      <c r="AK265" s="1186" t="str">
        <f t="shared" ref="AK265:AK278" si="427">IF(AJ265=0," ",IF(TRIM(AI265)="off","1P bypass", AI265-AJ265))</f>
        <v xml:space="preserve"> </v>
      </c>
      <c r="AL265" s="1180">
        <f t="shared" ref="AL265:AL280" si="428">IF(AI265=0,AL264,IF(AO264&lt;&gt;0,1,AL264+1))</f>
        <v>28</v>
      </c>
      <c r="AM265" s="1180"/>
      <c r="AN265" s="1180"/>
      <c r="AO265" s="1180">
        <v>0</v>
      </c>
      <c r="AP265" s="1180"/>
      <c r="AQ265" s="1187">
        <v>5.583333333333333</v>
      </c>
      <c r="AR265" s="1188">
        <v>292</v>
      </c>
      <c r="AS265" s="1189">
        <v>5.416666666666667</v>
      </c>
      <c r="AT265" s="1188">
        <v>262</v>
      </c>
      <c r="AU265" s="1190">
        <f t="shared" ref="AU265:AU280" si="429">AR265 + AT265</f>
        <v>554</v>
      </c>
      <c r="AV265" s="1191">
        <f t="shared" ref="AV265:AV280" si="430">AU265-AU264</f>
        <v>-127</v>
      </c>
      <c r="AW265" s="1192"/>
      <c r="AX265" s="1192"/>
      <c r="AY265" s="1193">
        <v>1700</v>
      </c>
      <c r="AZ265" s="1193">
        <v>0</v>
      </c>
      <c r="BA265" s="1194">
        <v>235</v>
      </c>
      <c r="BB265" s="1194">
        <v>256</v>
      </c>
      <c r="BC265" s="1195"/>
      <c r="BD265" s="1196">
        <v>69321</v>
      </c>
      <c r="BE265" s="695">
        <f t="shared" ref="BE265:BE280" si="431">IF(BD265=0,0,BD265-BD264)</f>
        <v>59</v>
      </c>
      <c r="BF265" s="1949">
        <f t="shared" si="359"/>
        <v>53.875</v>
      </c>
      <c r="BG265" s="702">
        <v>0.96</v>
      </c>
      <c r="BH265" s="694">
        <f t="shared" ref="BH265:BH280" si="432">BE265-(BE265*BG265)</f>
        <v>2.3599999999999994</v>
      </c>
      <c r="BI265" s="694">
        <f t="shared" ref="BI265:BI280" si="433">BE265*BG265</f>
        <v>56.64</v>
      </c>
      <c r="BJ265" s="1197"/>
      <c r="BK265" s="1189">
        <v>0</v>
      </c>
      <c r="BL265" s="1189">
        <v>0</v>
      </c>
      <c r="BM265" s="1198"/>
      <c r="BN265" s="1199">
        <v>0</v>
      </c>
      <c r="BO265" s="1200">
        <f t="shared" si="405"/>
        <v>0.8</v>
      </c>
      <c r="BP265" s="701">
        <f t="shared" ref="BP265:BP280" si="434">BN265-(BN265*BO265)</f>
        <v>0</v>
      </c>
      <c r="BQ265" s="701">
        <f t="shared" ref="BQ265:BQ280" si="435">BN265*BO265</f>
        <v>0</v>
      </c>
      <c r="BR265" s="1201"/>
      <c r="BS265" s="1198">
        <v>0</v>
      </c>
      <c r="BT265" s="1198">
        <v>0</v>
      </c>
      <c r="BU265" s="1202"/>
      <c r="BV265" s="1203"/>
      <c r="BW265" s="713">
        <v>0</v>
      </c>
      <c r="BX265" s="1748">
        <f t="shared" si="360"/>
        <v>7.6714285714285708</v>
      </c>
      <c r="BY265" s="1819">
        <f t="shared" si="371"/>
        <v>0.31964285714285712</v>
      </c>
      <c r="BZ265" s="1555">
        <f t="shared" si="415"/>
        <v>53.699999999999996</v>
      </c>
      <c r="CA265" s="1189">
        <f t="shared" ref="CA265:CA280" si="436">BW265-CB265</f>
        <v>0</v>
      </c>
      <c r="CB265" s="1189">
        <f t="shared" ref="CB265:CB280" si="437">BW265</f>
        <v>0</v>
      </c>
      <c r="CC265" s="1204">
        <f t="shared" si="406"/>
        <v>0.43</v>
      </c>
      <c r="CD265" s="1205">
        <f t="shared" ref="CD265:CD280" si="438">CB265*(1-CC265)</f>
        <v>0</v>
      </c>
      <c r="CE265" s="1200">
        <f t="shared" si="407"/>
        <v>0.05</v>
      </c>
      <c r="CF265" s="1206">
        <f t="shared" ref="CF265:CF280" si="439">CD265</f>
        <v>0</v>
      </c>
      <c r="CG265" s="1764"/>
      <c r="CH265" s="1206"/>
      <c r="CI265" s="1206"/>
      <c r="CJ265" s="1206">
        <f t="shared" ref="CJ265:CJ280" si="440">CB265-CF265</f>
        <v>0</v>
      </c>
      <c r="CK265" s="1202">
        <v>0</v>
      </c>
      <c r="CL265" s="1207">
        <v>34</v>
      </c>
      <c r="CM265" s="1208">
        <v>143.9</v>
      </c>
      <c r="CN265" s="1209">
        <v>1</v>
      </c>
      <c r="CO265" s="1209"/>
      <c r="CP265" s="1209">
        <v>9406</v>
      </c>
      <c r="CQ265" s="1209">
        <v>27</v>
      </c>
      <c r="CR265" s="1209"/>
      <c r="CS265" s="1210">
        <f t="shared" ref="CS265:CS280" si="441">CU265/CQ265</f>
        <v>5.3296296296296299</v>
      </c>
      <c r="CT265" s="1210"/>
      <c r="CU265" s="950">
        <f t="shared" ref="CU265:CU280" si="442">CM265-DC265</f>
        <v>143.9</v>
      </c>
      <c r="CV265" s="702">
        <f t="shared" si="408"/>
        <v>1</v>
      </c>
      <c r="CW265" s="701">
        <f t="shared" ref="CW265:CW280" si="443">CU265-(CU265*CV265)</f>
        <v>0</v>
      </c>
      <c r="CX265" s="700">
        <f t="shared" ref="CX265:CX280" si="444">CU265*CV265</f>
        <v>143.9</v>
      </c>
      <c r="CY265" s="699"/>
      <c r="CZ265" s="1211">
        <v>0</v>
      </c>
      <c r="DA265" s="1211">
        <v>0</v>
      </c>
      <c r="DB265" s="1211">
        <v>36</v>
      </c>
      <c r="DC265" s="1212">
        <v>0</v>
      </c>
      <c r="DD265" s="1834"/>
      <c r="DE265" s="1834"/>
      <c r="DF265" s="1834"/>
      <c r="DG265" s="1213">
        <f t="shared" si="409"/>
        <v>0.43</v>
      </c>
      <c r="DH265" s="695">
        <f t="shared" si="362"/>
        <v>0</v>
      </c>
      <c r="DI265" s="702">
        <f t="shared" si="410"/>
        <v>0.56999999999999995</v>
      </c>
      <c r="DJ265" s="694"/>
      <c r="DK265" s="694">
        <f t="shared" si="363"/>
        <v>0</v>
      </c>
      <c r="DL265" s="694">
        <f t="shared" ref="DL265:DL280" si="445">DH265*DI265</f>
        <v>0</v>
      </c>
      <c r="DM265" s="693"/>
      <c r="DN265" s="1211">
        <v>0</v>
      </c>
      <c r="DO265" s="1211">
        <v>0</v>
      </c>
      <c r="DP265" s="1454">
        <v>0</v>
      </c>
      <c r="DQ265" s="1214"/>
      <c r="DR265" s="1214"/>
      <c r="DS265" s="1215">
        <f t="shared" ref="DS265:DS280" si="446">(DQ265*12+DR265)*2.75397222</f>
        <v>0</v>
      </c>
      <c r="DT265" s="1215">
        <f t="shared" ref="DT265:DT280" si="447">IF(DS265-DS264&lt;0,0,IF(SUM(DQ265:DR265)&gt;0,DS265-DS264,0))</f>
        <v>0</v>
      </c>
      <c r="DU265" s="1216">
        <f t="shared" ref="DU265:DU280" si="448">IF(DS265=0,0,IF(DS265-DS264&lt;0,DS265-DS264,0))</f>
        <v>0</v>
      </c>
      <c r="DV265" s="1217"/>
      <c r="DW265" s="1463"/>
      <c r="DX265" s="1461">
        <v>4</v>
      </c>
      <c r="DY265" s="1219"/>
      <c r="DZ265" s="1220">
        <v>7</v>
      </c>
      <c r="EA265" s="1221">
        <v>8</v>
      </c>
      <c r="EB265" s="1222">
        <f t="shared" ref="EB265:EB280" si="449">(DZ265*12+EA265)*2.75397222</f>
        <v>253.36544424000002</v>
      </c>
      <c r="EC265" s="1222">
        <f t="shared" ref="EC265:EC280" si="450">IF(EB265-EB264&lt;0,0,IF(SUM(DZ265:EA265)&gt;0,EB265-EB264,0))</f>
        <v>13.769861100000014</v>
      </c>
      <c r="ED265" s="1222">
        <f t="shared" ref="ED265:ED280" si="451">IF(EB265=0,0,IF(EB265-EB264&lt;0,(EB265-EB264),0))</f>
        <v>0</v>
      </c>
      <c r="EE265" s="682">
        <f t="shared" ref="EE265:EE280" si="452">EC265</f>
        <v>13.769861100000014</v>
      </c>
      <c r="EF265" s="1223">
        <f t="shared" si="365"/>
        <v>2.3599999999999994</v>
      </c>
      <c r="EG265" s="1224">
        <f t="shared" ref="EG265:EG280" si="453">EE265/EF265</f>
        <v>5.8346869067796687</v>
      </c>
      <c r="EH265" s="1225">
        <f>SUM(EE$244:EE265)/SUM(EF$244:EF265)</f>
        <v>0.88256811347257302</v>
      </c>
      <c r="EI265" s="1462"/>
      <c r="EJ265" s="1226">
        <f t="shared" si="367"/>
        <v>129</v>
      </c>
      <c r="EK265" s="1227">
        <f t="shared" si="368"/>
        <v>256</v>
      </c>
      <c r="EL265" s="1228">
        <f t="shared" si="369"/>
        <v>200.54000000000002</v>
      </c>
      <c r="EM265" s="1229">
        <f t="shared" ref="EM265:EM280" si="454">IF(EL265=0,0,EJ265/EL265)</f>
        <v>0.64326318938865057</v>
      </c>
      <c r="EN265" s="1225">
        <f>SUM(EK$7:EK265)/SUM(EL$7:EL265)</f>
        <v>1.0597206993893071</v>
      </c>
      <c r="EO265" s="1230"/>
      <c r="EP265" s="1231"/>
    </row>
    <row r="266" spans="1:146" ht="16.5" thickTop="1" thickBot="1" x14ac:dyDescent="0.3">
      <c r="A266" s="668">
        <v>45770</v>
      </c>
      <c r="C266" s="672"/>
      <c r="D266" s="744">
        <f t="shared" si="396"/>
        <v>39550</v>
      </c>
      <c r="E266" s="743">
        <f t="shared" si="417"/>
        <v>0</v>
      </c>
      <c r="F266" s="743"/>
      <c r="G266" s="742">
        <f t="shared" si="418"/>
        <v>0</v>
      </c>
      <c r="H266" s="741"/>
      <c r="I266" s="740">
        <v>0</v>
      </c>
      <c r="J266" s="740">
        <v>0</v>
      </c>
      <c r="K266" s="739">
        <f t="shared" si="419"/>
        <v>0</v>
      </c>
      <c r="L266" s="738" t="e">
        <f t="shared" si="420"/>
        <v>#REF!</v>
      </c>
      <c r="M266" s="738">
        <v>0</v>
      </c>
      <c r="N266" s="739">
        <v>0</v>
      </c>
      <c r="O266" s="739">
        <v>0</v>
      </c>
      <c r="P266" s="737">
        <v>50</v>
      </c>
      <c r="Q266" s="737">
        <v>42</v>
      </c>
      <c r="R266" s="736">
        <f t="shared" si="421"/>
        <v>8</v>
      </c>
      <c r="S266" s="1154">
        <f t="shared" si="422"/>
        <v>25</v>
      </c>
      <c r="T266" s="735">
        <v>0</v>
      </c>
      <c r="U266" s="736">
        <v>0</v>
      </c>
      <c r="V266" s="734"/>
      <c r="W266" s="739">
        <v>38</v>
      </c>
      <c r="X266" s="743">
        <v>35</v>
      </c>
      <c r="Y266" s="739">
        <f t="shared" si="423"/>
        <v>3</v>
      </c>
      <c r="Z266" s="733">
        <f t="shared" si="424"/>
        <v>164</v>
      </c>
      <c r="AA266" s="732">
        <v>0</v>
      </c>
      <c r="AB266" s="731">
        <v>0</v>
      </c>
      <c r="AC266" s="730">
        <v>35</v>
      </c>
      <c r="AD266" s="730">
        <v>35</v>
      </c>
      <c r="AE266" s="739">
        <f t="shared" si="425"/>
        <v>0</v>
      </c>
      <c r="AF266" s="733">
        <f t="shared" si="426"/>
        <v>97</v>
      </c>
      <c r="AG266" s="739">
        <v>111</v>
      </c>
      <c r="AH266" s="731">
        <v>0</v>
      </c>
      <c r="AI266" s="731">
        <v>0</v>
      </c>
      <c r="AJ266" s="731">
        <v>0</v>
      </c>
      <c r="AK266" s="729" t="str">
        <f t="shared" si="427"/>
        <v xml:space="preserve"> </v>
      </c>
      <c r="AL266" s="731">
        <f t="shared" si="428"/>
        <v>28</v>
      </c>
      <c r="AM266" s="731"/>
      <c r="AN266" s="731"/>
      <c r="AO266" s="731">
        <v>0</v>
      </c>
      <c r="AP266" s="731"/>
      <c r="AQ266" s="728">
        <v>5.333333333333333</v>
      </c>
      <c r="AR266" s="727">
        <v>278</v>
      </c>
      <c r="AS266" s="726">
        <v>5</v>
      </c>
      <c r="AT266" s="725">
        <v>271</v>
      </c>
      <c r="AU266" s="724">
        <f t="shared" si="429"/>
        <v>549</v>
      </c>
      <c r="AV266" s="723">
        <f t="shared" si="430"/>
        <v>-5</v>
      </c>
      <c r="AW266" s="722"/>
      <c r="AX266" s="722"/>
      <c r="AY266" s="721">
        <v>1750</v>
      </c>
      <c r="AZ266" s="720">
        <v>0</v>
      </c>
      <c r="BA266" s="662">
        <v>234</v>
      </c>
      <c r="BB266" s="662">
        <v>199</v>
      </c>
      <c r="BC266" s="719"/>
      <c r="BD266" s="1138">
        <f>(BD265+BD267)/2</f>
        <v>69368.5</v>
      </c>
      <c r="BE266" s="717">
        <f t="shared" si="431"/>
        <v>47.5</v>
      </c>
      <c r="BF266" s="1949">
        <f t="shared" si="359"/>
        <v>51.5625</v>
      </c>
      <c r="BG266" s="716">
        <v>0.96</v>
      </c>
      <c r="BH266" s="715">
        <f t="shared" si="432"/>
        <v>1.8999999999999986</v>
      </c>
      <c r="BI266" s="715">
        <f t="shared" si="433"/>
        <v>45.6</v>
      </c>
      <c r="BJ266" s="714"/>
      <c r="BK266" s="713">
        <v>80</v>
      </c>
      <c r="BL266" s="713">
        <v>25</v>
      </c>
      <c r="BM266" s="712"/>
      <c r="BN266" s="711">
        <v>0</v>
      </c>
      <c r="BO266" s="710">
        <f t="shared" si="405"/>
        <v>0.8</v>
      </c>
      <c r="BP266" s="709">
        <f t="shared" si="434"/>
        <v>0</v>
      </c>
      <c r="BQ266" s="709">
        <f t="shared" si="435"/>
        <v>0</v>
      </c>
      <c r="BR266" s="708"/>
      <c r="BS266" s="712">
        <v>0</v>
      </c>
      <c r="BT266" s="712">
        <v>0</v>
      </c>
      <c r="BU266" s="666"/>
      <c r="BV266" s="707"/>
      <c r="BW266" s="713">
        <v>0</v>
      </c>
      <c r="BX266" s="1748">
        <f t="shared" si="360"/>
        <v>7.6714285714285708</v>
      </c>
      <c r="BY266" s="1819">
        <f t="shared" si="371"/>
        <v>0.31964285714285712</v>
      </c>
      <c r="BZ266" s="1555">
        <f t="shared" si="415"/>
        <v>53.699999999999996</v>
      </c>
      <c r="CA266" s="665">
        <f t="shared" si="436"/>
        <v>0</v>
      </c>
      <c r="CB266" s="665">
        <f t="shared" si="437"/>
        <v>0</v>
      </c>
      <c r="CC266" s="706">
        <f t="shared" si="406"/>
        <v>0.43</v>
      </c>
      <c r="CD266" s="705">
        <f t="shared" si="438"/>
        <v>0</v>
      </c>
      <c r="CE266" s="710">
        <f t="shared" si="407"/>
        <v>0.05</v>
      </c>
      <c r="CF266" s="704">
        <f t="shared" si="439"/>
        <v>0</v>
      </c>
      <c r="CG266" s="1749"/>
      <c r="CH266" s="704"/>
      <c r="CI266" s="704"/>
      <c r="CJ266" s="704">
        <f t="shared" si="440"/>
        <v>0</v>
      </c>
      <c r="CK266" s="666">
        <v>15</v>
      </c>
      <c r="CL266" s="664">
        <v>30</v>
      </c>
      <c r="CM266" s="1125">
        <v>112.1</v>
      </c>
      <c r="CN266" s="703">
        <v>1</v>
      </c>
      <c r="CO266" s="703"/>
      <c r="CP266" s="703">
        <v>9427</v>
      </c>
      <c r="CQ266" s="703">
        <f t="shared" ref="CQ266:CQ273" si="455">CP266-CP265</f>
        <v>21</v>
      </c>
      <c r="CR266" s="703"/>
      <c r="CS266" s="1119">
        <f t="shared" si="441"/>
        <v>5.3380952380952378</v>
      </c>
      <c r="CT266" s="1119"/>
      <c r="CU266" s="950">
        <f t="shared" si="442"/>
        <v>112.1</v>
      </c>
      <c r="CV266" s="702">
        <f t="shared" si="408"/>
        <v>1</v>
      </c>
      <c r="CW266" s="701">
        <f t="shared" si="443"/>
        <v>0</v>
      </c>
      <c r="CX266" s="700">
        <f t="shared" si="444"/>
        <v>112.1</v>
      </c>
      <c r="CY266" s="699"/>
      <c r="CZ266" s="698">
        <v>85</v>
      </c>
      <c r="DA266" s="698">
        <v>20</v>
      </c>
      <c r="DB266" s="698">
        <v>28</v>
      </c>
      <c r="DC266" s="697">
        <v>0</v>
      </c>
      <c r="DD266" s="1828"/>
      <c r="DE266" s="1828"/>
      <c r="DF266" s="1828"/>
      <c r="DG266" s="696">
        <f t="shared" si="409"/>
        <v>0.43</v>
      </c>
      <c r="DH266" s="695">
        <f t="shared" si="362"/>
        <v>0</v>
      </c>
      <c r="DI266" s="702">
        <f t="shared" si="410"/>
        <v>0.56999999999999995</v>
      </c>
      <c r="DJ266" s="694"/>
      <c r="DK266" s="694">
        <f t="shared" si="363"/>
        <v>0</v>
      </c>
      <c r="DL266" s="694">
        <f t="shared" si="445"/>
        <v>0</v>
      </c>
      <c r="DM266" s="693"/>
      <c r="DN266" s="692">
        <v>0</v>
      </c>
      <c r="DO266" s="692">
        <v>18</v>
      </c>
      <c r="DP266" s="1448">
        <v>160</v>
      </c>
      <c r="DQ266" s="691"/>
      <c r="DR266" s="691"/>
      <c r="DS266" s="690">
        <f t="shared" si="446"/>
        <v>0</v>
      </c>
      <c r="DT266" s="690">
        <f t="shared" si="447"/>
        <v>0</v>
      </c>
      <c r="DU266" s="689">
        <f t="shared" si="448"/>
        <v>0</v>
      </c>
      <c r="DV266" s="688"/>
      <c r="DW266" s="1431"/>
      <c r="DX266" s="1426">
        <v>3</v>
      </c>
      <c r="DY266" s="686"/>
      <c r="DZ266" s="685">
        <v>0</v>
      </c>
      <c r="EA266" s="684">
        <v>0</v>
      </c>
      <c r="EB266" s="683">
        <f t="shared" si="449"/>
        <v>0</v>
      </c>
      <c r="EC266" s="683">
        <f t="shared" si="450"/>
        <v>0</v>
      </c>
      <c r="ED266" s="683">
        <v>175</v>
      </c>
      <c r="EE266" s="682">
        <f t="shared" si="452"/>
        <v>0</v>
      </c>
      <c r="EF266" s="681">
        <f t="shared" si="365"/>
        <v>1.8999999999999986</v>
      </c>
      <c r="EG266" s="680">
        <f t="shared" si="453"/>
        <v>0</v>
      </c>
      <c r="EH266" s="679">
        <f>SUM(EE$244:EE266)/SUM(EF$244:EF266)</f>
        <v>0.87412605969993262</v>
      </c>
      <c r="EI266" s="678"/>
      <c r="EJ266" s="166">
        <f t="shared" si="367"/>
        <v>194</v>
      </c>
      <c r="EK266" s="677">
        <f t="shared" si="368"/>
        <v>199</v>
      </c>
      <c r="EL266" s="676">
        <f t="shared" si="369"/>
        <v>157.69999999999999</v>
      </c>
      <c r="EM266" s="675">
        <f t="shared" si="454"/>
        <v>1.2301838934686113</v>
      </c>
      <c r="EN266" s="674">
        <f>SUM(EK$7:EK266)/SUM(EL$7:EL266)</f>
        <v>1.0606309345414575</v>
      </c>
      <c r="EO266" s="673"/>
    </row>
    <row r="267" spans="1:146" s="1172" customFormat="1" ht="16.5" thickTop="1" thickBot="1" x14ac:dyDescent="0.3">
      <c r="A267" s="1171">
        <v>45771</v>
      </c>
      <c r="C267" s="1173"/>
      <c r="D267" s="1174">
        <f t="shared" si="396"/>
        <v>39550</v>
      </c>
      <c r="E267" s="1175">
        <f t="shared" si="417"/>
        <v>0</v>
      </c>
      <c r="F267" s="1175"/>
      <c r="G267" s="1176">
        <f t="shared" si="418"/>
        <v>0</v>
      </c>
      <c r="H267" s="1177"/>
      <c r="I267" s="1178">
        <v>0</v>
      </c>
      <c r="J267" s="1178">
        <v>0</v>
      </c>
      <c r="K267" s="1179">
        <f t="shared" si="419"/>
        <v>0</v>
      </c>
      <c r="L267" s="1180" t="e">
        <f t="shared" si="420"/>
        <v>#REF!</v>
      </c>
      <c r="M267" s="1180">
        <v>0</v>
      </c>
      <c r="N267" s="1179">
        <v>0</v>
      </c>
      <c r="O267" s="1179">
        <v>0</v>
      </c>
      <c r="P267" s="1178">
        <v>0</v>
      </c>
      <c r="Q267" s="1178">
        <v>0</v>
      </c>
      <c r="R267" s="1179">
        <f t="shared" si="421"/>
        <v>0</v>
      </c>
      <c r="S267" s="1181">
        <f t="shared" si="422"/>
        <v>25</v>
      </c>
      <c r="T267" s="1182">
        <v>0</v>
      </c>
      <c r="U267" s="1179">
        <v>0</v>
      </c>
      <c r="V267" s="1179"/>
      <c r="W267" s="1179">
        <v>0</v>
      </c>
      <c r="X267" s="1175">
        <v>0</v>
      </c>
      <c r="Y267" s="1179" t="str">
        <f t="shared" si="423"/>
        <v xml:space="preserve"> </v>
      </c>
      <c r="Z267" s="1183">
        <f t="shared" si="424"/>
        <v>164</v>
      </c>
      <c r="AA267" s="1184">
        <v>0</v>
      </c>
      <c r="AB267" s="1180">
        <v>0</v>
      </c>
      <c r="AC267" s="1185">
        <v>0</v>
      </c>
      <c r="AD267" s="1185">
        <v>0</v>
      </c>
      <c r="AE267" s="1179" t="str">
        <f t="shared" si="425"/>
        <v xml:space="preserve"> </v>
      </c>
      <c r="AF267" s="1183">
        <f t="shared" si="426"/>
        <v>97</v>
      </c>
      <c r="AG267" s="1179">
        <v>111</v>
      </c>
      <c r="AH267" s="1180">
        <v>0</v>
      </c>
      <c r="AI267" s="1180">
        <v>0</v>
      </c>
      <c r="AJ267" s="1180">
        <v>0</v>
      </c>
      <c r="AK267" s="1186" t="str">
        <f t="shared" si="427"/>
        <v xml:space="preserve"> </v>
      </c>
      <c r="AL267" s="1180">
        <f t="shared" si="428"/>
        <v>28</v>
      </c>
      <c r="AM267" s="1180"/>
      <c r="AN267" s="1180"/>
      <c r="AO267" s="1180">
        <v>0</v>
      </c>
      <c r="AP267" s="1180"/>
      <c r="AQ267" s="1187">
        <v>6.875</v>
      </c>
      <c r="AR267" s="1188">
        <v>365</v>
      </c>
      <c r="AS267" s="1189">
        <v>6.416666666666667</v>
      </c>
      <c r="AT267" s="1188">
        <v>345</v>
      </c>
      <c r="AU267" s="1190">
        <f t="shared" si="429"/>
        <v>710</v>
      </c>
      <c r="AV267" s="1191">
        <f t="shared" si="430"/>
        <v>161</v>
      </c>
      <c r="AW267" s="1192"/>
      <c r="AX267" s="1192"/>
      <c r="AY267" s="1193">
        <v>0</v>
      </c>
      <c r="AZ267" s="1193">
        <v>0</v>
      </c>
      <c r="BA267" s="1194">
        <v>0</v>
      </c>
      <c r="BB267" s="1194">
        <v>0</v>
      </c>
      <c r="BC267" s="1195"/>
      <c r="BD267" s="1196">
        <v>69416</v>
      </c>
      <c r="BE267" s="695">
        <f t="shared" si="431"/>
        <v>47.5</v>
      </c>
      <c r="BF267" s="1949">
        <f t="shared" si="359"/>
        <v>52.125</v>
      </c>
      <c r="BG267" s="702">
        <v>0.96</v>
      </c>
      <c r="BH267" s="694">
        <f t="shared" si="432"/>
        <v>1.8999999999999986</v>
      </c>
      <c r="BI267" s="694">
        <f t="shared" si="433"/>
        <v>45.6</v>
      </c>
      <c r="BJ267" s="1197"/>
      <c r="BK267" s="1189">
        <v>54</v>
      </c>
      <c r="BL267" s="1189">
        <v>25</v>
      </c>
      <c r="BM267" s="1198"/>
      <c r="BN267" s="1199">
        <v>0</v>
      </c>
      <c r="BO267" s="1200">
        <f t="shared" si="405"/>
        <v>0.8</v>
      </c>
      <c r="BP267" s="701">
        <f t="shared" si="434"/>
        <v>0</v>
      </c>
      <c r="BQ267" s="701">
        <f t="shared" si="435"/>
        <v>0</v>
      </c>
      <c r="BR267" s="1201"/>
      <c r="BS267" s="1198">
        <v>0</v>
      </c>
      <c r="BT267" s="1198">
        <v>0</v>
      </c>
      <c r="BU267" s="1202"/>
      <c r="BV267" s="1203"/>
      <c r="BW267" s="1189">
        <v>10.7</v>
      </c>
      <c r="BX267" s="1748">
        <f t="shared" si="360"/>
        <v>7.7571428571428571</v>
      </c>
      <c r="BY267" s="1819">
        <f t="shared" si="371"/>
        <v>0.32321428571428573</v>
      </c>
      <c r="BZ267" s="1555">
        <f t="shared" si="415"/>
        <v>54.3</v>
      </c>
      <c r="CA267" s="1189">
        <f t="shared" si="436"/>
        <v>0</v>
      </c>
      <c r="CB267" s="1189">
        <f t="shared" si="437"/>
        <v>10.7</v>
      </c>
      <c r="CC267" s="1204">
        <f t="shared" si="406"/>
        <v>0.43</v>
      </c>
      <c r="CD267" s="1205">
        <f t="shared" si="438"/>
        <v>6.0990000000000002</v>
      </c>
      <c r="CE267" s="1200">
        <f t="shared" si="407"/>
        <v>0.05</v>
      </c>
      <c r="CF267" s="1206">
        <f t="shared" si="439"/>
        <v>6.0990000000000002</v>
      </c>
      <c r="CG267" s="1764"/>
      <c r="CH267" s="1206"/>
      <c r="CI267" s="1206"/>
      <c r="CJ267" s="1206">
        <f t="shared" si="440"/>
        <v>4.6009999999999991</v>
      </c>
      <c r="CK267" s="1202">
        <v>68</v>
      </c>
      <c r="CL267" s="1207">
        <v>32</v>
      </c>
      <c r="CM267" s="1208">
        <v>135.4</v>
      </c>
      <c r="CN267" s="1209" t="s">
        <v>190</v>
      </c>
      <c r="CO267" s="1209"/>
      <c r="CP267" s="1209">
        <v>9447</v>
      </c>
      <c r="CQ267" s="1209">
        <f t="shared" si="455"/>
        <v>20</v>
      </c>
      <c r="CR267" s="1209"/>
      <c r="CS267" s="1210">
        <f t="shared" si="441"/>
        <v>5.2700000000000005</v>
      </c>
      <c r="CT267" s="1210"/>
      <c r="CU267" s="950">
        <f t="shared" si="442"/>
        <v>105.4</v>
      </c>
      <c r="CV267" s="702">
        <f t="shared" si="408"/>
        <v>1</v>
      </c>
      <c r="CW267" s="701">
        <f t="shared" si="443"/>
        <v>0</v>
      </c>
      <c r="CX267" s="700">
        <f t="shared" si="444"/>
        <v>105.4</v>
      </c>
      <c r="CY267" s="699"/>
      <c r="CZ267" s="1211">
        <v>75</v>
      </c>
      <c r="DA267" s="1211">
        <v>10</v>
      </c>
      <c r="DB267" s="1211">
        <v>0</v>
      </c>
      <c r="DC267" s="1212">
        <v>30</v>
      </c>
      <c r="DD267" s="1834"/>
      <c r="DE267" s="1834"/>
      <c r="DF267" s="1834"/>
      <c r="DG267" s="1213">
        <f t="shared" si="409"/>
        <v>0.43</v>
      </c>
      <c r="DH267" s="695">
        <f t="shared" si="362"/>
        <v>30</v>
      </c>
      <c r="DI267" s="702">
        <f t="shared" si="410"/>
        <v>0.56999999999999995</v>
      </c>
      <c r="DJ267" s="694"/>
      <c r="DK267" s="694">
        <f t="shared" si="363"/>
        <v>7.3530000000000024</v>
      </c>
      <c r="DL267" s="694">
        <f t="shared" si="445"/>
        <v>17.099999999999998</v>
      </c>
      <c r="DM267" s="693"/>
      <c r="DN267" s="1211">
        <v>65</v>
      </c>
      <c r="DO267" s="1211">
        <v>8</v>
      </c>
      <c r="DP267" s="1454">
        <v>110</v>
      </c>
      <c r="DQ267" s="1214"/>
      <c r="DR267" s="1214"/>
      <c r="DS267" s="1215">
        <f t="shared" si="446"/>
        <v>0</v>
      </c>
      <c r="DT267" s="1215">
        <f t="shared" si="447"/>
        <v>0</v>
      </c>
      <c r="DU267" s="1216">
        <f t="shared" si="448"/>
        <v>0</v>
      </c>
      <c r="DV267" s="1217"/>
      <c r="DW267" s="1463"/>
      <c r="DX267" s="1461">
        <v>0</v>
      </c>
      <c r="DY267" s="1219"/>
      <c r="DZ267" s="1220">
        <v>2</v>
      </c>
      <c r="EA267" s="1221">
        <v>9</v>
      </c>
      <c r="EB267" s="1222">
        <f t="shared" si="449"/>
        <v>90.881083259999997</v>
      </c>
      <c r="EC267" s="1222">
        <f t="shared" si="450"/>
        <v>90.881083259999997</v>
      </c>
      <c r="ED267" s="1222">
        <f t="shared" si="451"/>
        <v>0</v>
      </c>
      <c r="EE267" s="682">
        <f t="shared" si="452"/>
        <v>90.881083259999997</v>
      </c>
      <c r="EF267" s="1223">
        <f t="shared" si="365"/>
        <v>15.352</v>
      </c>
      <c r="EG267" s="1224">
        <f t="shared" si="453"/>
        <v>5.9198204312141733</v>
      </c>
      <c r="EH267" s="1225">
        <f>SUM(EE$244:EE267)/SUM(EF$244:EF267)</f>
        <v>1.2361192661335043</v>
      </c>
      <c r="EI267" s="1462"/>
      <c r="EJ267" s="1226">
        <f t="shared" si="367"/>
        <v>161</v>
      </c>
      <c r="EK267" s="1227">
        <f t="shared" si="368"/>
        <v>0</v>
      </c>
      <c r="EL267" s="1228">
        <f t="shared" si="369"/>
        <v>172.70099999999999</v>
      </c>
      <c r="EM267" s="1229">
        <f t="shared" si="454"/>
        <v>0.93224706284271663</v>
      </c>
      <c r="EN267" s="1225">
        <f>SUM(EK$7:EK267)/SUM(EL$7:EL267)</f>
        <v>1.0554270160886368</v>
      </c>
      <c r="EO267" s="1230"/>
      <c r="EP267" s="1231"/>
    </row>
    <row r="268" spans="1:146" ht="16.5" thickTop="1" thickBot="1" x14ac:dyDescent="0.3">
      <c r="A268" s="668">
        <v>45772</v>
      </c>
      <c r="C268" s="672"/>
      <c r="D268" s="744">
        <f t="shared" si="396"/>
        <v>39550</v>
      </c>
      <c r="E268" s="743">
        <f t="shared" si="417"/>
        <v>0</v>
      </c>
      <c r="F268" s="743"/>
      <c r="G268" s="742">
        <f t="shared" si="418"/>
        <v>0</v>
      </c>
      <c r="H268" s="741"/>
      <c r="I268" s="740">
        <v>0</v>
      </c>
      <c r="J268" s="740">
        <v>0</v>
      </c>
      <c r="K268" s="739">
        <f t="shared" si="419"/>
        <v>0</v>
      </c>
      <c r="L268" s="738" t="e">
        <f t="shared" si="420"/>
        <v>#REF!</v>
      </c>
      <c r="M268" s="738">
        <v>0</v>
      </c>
      <c r="N268" s="739">
        <v>0</v>
      </c>
      <c r="O268" s="739">
        <v>0</v>
      </c>
      <c r="P268" s="737">
        <v>47</v>
      </c>
      <c r="Q268" s="737">
        <v>41</v>
      </c>
      <c r="R268" s="736">
        <f t="shared" si="421"/>
        <v>6</v>
      </c>
      <c r="S268" s="1154">
        <f t="shared" si="422"/>
        <v>26</v>
      </c>
      <c r="T268" s="735">
        <v>0</v>
      </c>
      <c r="U268" s="736">
        <v>0</v>
      </c>
      <c r="V268" s="734"/>
      <c r="W268" s="739">
        <v>37</v>
      </c>
      <c r="X268" s="743">
        <v>34</v>
      </c>
      <c r="Y268" s="739">
        <f t="shared" si="423"/>
        <v>3</v>
      </c>
      <c r="Z268" s="733">
        <f t="shared" si="424"/>
        <v>165</v>
      </c>
      <c r="AA268" s="732">
        <v>0</v>
      </c>
      <c r="AB268" s="731">
        <v>0</v>
      </c>
      <c r="AC268" s="730">
        <v>39</v>
      </c>
      <c r="AD268" s="730">
        <v>33</v>
      </c>
      <c r="AE268" s="739">
        <f t="shared" si="425"/>
        <v>6</v>
      </c>
      <c r="AF268" s="733">
        <f t="shared" si="426"/>
        <v>98</v>
      </c>
      <c r="AG268" s="739">
        <v>111</v>
      </c>
      <c r="AH268" s="731">
        <v>0</v>
      </c>
      <c r="AI268" s="731">
        <v>0</v>
      </c>
      <c r="AJ268" s="731">
        <v>0</v>
      </c>
      <c r="AK268" s="729" t="str">
        <f t="shared" si="427"/>
        <v xml:space="preserve"> </v>
      </c>
      <c r="AL268" s="731">
        <f t="shared" si="428"/>
        <v>28</v>
      </c>
      <c r="AM268" s="731"/>
      <c r="AN268" s="731"/>
      <c r="AO268" s="731">
        <v>0</v>
      </c>
      <c r="AP268" s="731"/>
      <c r="AQ268" s="728">
        <v>5.166666666666667</v>
      </c>
      <c r="AR268" s="727">
        <v>268</v>
      </c>
      <c r="AS268" s="726">
        <v>5.083333333333333</v>
      </c>
      <c r="AT268" s="725">
        <v>257</v>
      </c>
      <c r="AU268" s="724">
        <f t="shared" si="429"/>
        <v>525</v>
      </c>
      <c r="AV268" s="723">
        <f t="shared" si="430"/>
        <v>-185</v>
      </c>
      <c r="AW268" s="722"/>
      <c r="AX268" s="722"/>
      <c r="AY268" s="721">
        <v>1720</v>
      </c>
      <c r="AZ268" s="720">
        <v>0</v>
      </c>
      <c r="BA268" s="662">
        <v>230</v>
      </c>
      <c r="BB268" s="662">
        <v>289</v>
      </c>
      <c r="BC268" s="719"/>
      <c r="BD268" s="718">
        <v>69478</v>
      </c>
      <c r="BE268" s="717">
        <f t="shared" si="431"/>
        <v>62</v>
      </c>
      <c r="BF268" s="1949">
        <f t="shared" si="359"/>
        <v>53.125</v>
      </c>
      <c r="BG268" s="716">
        <v>0.96</v>
      </c>
      <c r="BH268" s="715">
        <f t="shared" si="432"/>
        <v>2.480000000000004</v>
      </c>
      <c r="BI268" s="715">
        <f t="shared" si="433"/>
        <v>59.519999999999996</v>
      </c>
      <c r="BJ268" s="714"/>
      <c r="BK268" s="713">
        <v>88</v>
      </c>
      <c r="BL268" s="713">
        <v>19</v>
      </c>
      <c r="BM268" s="712"/>
      <c r="BN268" s="711">
        <v>0</v>
      </c>
      <c r="BO268" s="710">
        <f t="shared" si="405"/>
        <v>0.8</v>
      </c>
      <c r="BP268" s="709">
        <f t="shared" si="434"/>
        <v>0</v>
      </c>
      <c r="BQ268" s="709">
        <f t="shared" si="435"/>
        <v>0</v>
      </c>
      <c r="BR268" s="708"/>
      <c r="BS268" s="712">
        <v>0</v>
      </c>
      <c r="BT268" s="712">
        <v>0</v>
      </c>
      <c r="BU268" s="666"/>
      <c r="BV268" s="707"/>
      <c r="BW268" s="713">
        <v>1.8</v>
      </c>
      <c r="BX268" s="1748">
        <f t="shared" si="360"/>
        <v>5.8571428571428568</v>
      </c>
      <c r="BY268" s="1819">
        <f t="shared" si="371"/>
        <v>0.24404761904761904</v>
      </c>
      <c r="BZ268" s="1555">
        <f t="shared" si="415"/>
        <v>41</v>
      </c>
      <c r="CA268" s="665">
        <f t="shared" si="436"/>
        <v>0</v>
      </c>
      <c r="CB268" s="665">
        <f t="shared" si="437"/>
        <v>1.8</v>
      </c>
      <c r="CC268" s="706">
        <f t="shared" si="406"/>
        <v>0.43</v>
      </c>
      <c r="CD268" s="705">
        <f t="shared" si="438"/>
        <v>1.0260000000000002</v>
      </c>
      <c r="CE268" s="710">
        <f t="shared" si="407"/>
        <v>0.05</v>
      </c>
      <c r="CF268" s="704">
        <f t="shared" si="439"/>
        <v>1.0260000000000002</v>
      </c>
      <c r="CG268" s="1749"/>
      <c r="CH268" s="704"/>
      <c r="CI268" s="704"/>
      <c r="CJ268" s="704">
        <f t="shared" si="440"/>
        <v>0.7739999999999998</v>
      </c>
      <c r="CK268" s="666">
        <v>70</v>
      </c>
      <c r="CL268" s="664">
        <v>24</v>
      </c>
      <c r="CM268" s="1125">
        <v>26.5</v>
      </c>
      <c r="CN268" s="703">
        <v>2</v>
      </c>
      <c r="CO268" s="703"/>
      <c r="CP268" s="703">
        <v>9447</v>
      </c>
      <c r="CQ268" s="703">
        <f t="shared" si="455"/>
        <v>0</v>
      </c>
      <c r="CR268" s="703"/>
      <c r="CS268" s="1119"/>
      <c r="CT268" s="1119"/>
      <c r="CU268" s="950">
        <f t="shared" si="442"/>
        <v>0</v>
      </c>
      <c r="CV268" s="702">
        <f t="shared" si="408"/>
        <v>1</v>
      </c>
      <c r="CW268" s="701">
        <f t="shared" si="443"/>
        <v>0</v>
      </c>
      <c r="CX268" s="700">
        <f t="shared" si="444"/>
        <v>0</v>
      </c>
      <c r="CY268" s="699"/>
      <c r="CZ268" s="698">
        <v>71</v>
      </c>
      <c r="DA268" s="698">
        <v>20</v>
      </c>
      <c r="DB268" s="698">
        <v>0</v>
      </c>
      <c r="DC268" s="697">
        <v>26.5</v>
      </c>
      <c r="DD268" s="1828"/>
      <c r="DE268" s="1828"/>
      <c r="DF268" s="1828"/>
      <c r="DG268" s="696">
        <f t="shared" si="409"/>
        <v>0.43</v>
      </c>
      <c r="DH268" s="695">
        <f t="shared" si="362"/>
        <v>26.5</v>
      </c>
      <c r="DI268" s="702">
        <f t="shared" si="410"/>
        <v>0.56999999999999995</v>
      </c>
      <c r="DJ268" s="694"/>
      <c r="DK268" s="694">
        <f t="shared" si="363"/>
        <v>6.4951500000000015</v>
      </c>
      <c r="DL268" s="694">
        <f t="shared" si="445"/>
        <v>15.104999999999999</v>
      </c>
      <c r="DM268" s="693"/>
      <c r="DN268" s="692">
        <v>63</v>
      </c>
      <c r="DO268" s="692">
        <v>19</v>
      </c>
      <c r="DP268" s="1448">
        <v>165</v>
      </c>
      <c r="DQ268" s="691"/>
      <c r="DR268" s="691"/>
      <c r="DS268" s="690">
        <f t="shared" si="446"/>
        <v>0</v>
      </c>
      <c r="DT268" s="690">
        <f t="shared" si="447"/>
        <v>0</v>
      </c>
      <c r="DU268" s="689">
        <f t="shared" si="448"/>
        <v>0</v>
      </c>
      <c r="DV268" s="688"/>
      <c r="DW268" s="1431"/>
      <c r="DX268" s="1426">
        <v>4</v>
      </c>
      <c r="DY268" s="686"/>
      <c r="DZ268" s="685">
        <v>2</v>
      </c>
      <c r="EA268" s="684">
        <v>11</v>
      </c>
      <c r="EB268" s="683">
        <f t="shared" si="449"/>
        <v>96.3890277</v>
      </c>
      <c r="EC268" s="683">
        <f t="shared" si="450"/>
        <v>5.5079444400000028</v>
      </c>
      <c r="ED268" s="683">
        <f t="shared" si="451"/>
        <v>0</v>
      </c>
      <c r="EE268" s="682">
        <f t="shared" si="452"/>
        <v>5.5079444400000028</v>
      </c>
      <c r="EF268" s="681">
        <f t="shared" si="365"/>
        <v>10.001150000000006</v>
      </c>
      <c r="EG268" s="680">
        <f t="shared" si="453"/>
        <v>0.55073110992235885</v>
      </c>
      <c r="EH268" s="679">
        <f>SUM(EE$244:EE268)/SUM(EF$244:EF268)</f>
        <v>1.2055163144806349</v>
      </c>
      <c r="EI268" s="678"/>
      <c r="EJ268" s="166">
        <f t="shared" si="367"/>
        <v>104</v>
      </c>
      <c r="EK268" s="677">
        <f t="shared" si="368"/>
        <v>289</v>
      </c>
      <c r="EL268" s="676">
        <f t="shared" si="369"/>
        <v>75.399000000000001</v>
      </c>
      <c r="EM268" s="675">
        <f t="shared" si="454"/>
        <v>1.379328638310853</v>
      </c>
      <c r="EN268" s="674">
        <f>SUM(EK$7:EK268)/SUM(EL$7:EL268)</f>
        <v>1.0613639750706521</v>
      </c>
      <c r="EO268" s="673"/>
    </row>
    <row r="269" spans="1:146" s="1172" customFormat="1" ht="16.5" thickTop="1" thickBot="1" x14ac:dyDescent="0.3">
      <c r="A269" s="1171">
        <v>45773</v>
      </c>
      <c r="C269" s="1173"/>
      <c r="D269" s="1174">
        <f t="shared" si="396"/>
        <v>39550</v>
      </c>
      <c r="E269" s="1175">
        <f t="shared" si="417"/>
        <v>0</v>
      </c>
      <c r="F269" s="1175"/>
      <c r="G269" s="1176">
        <f t="shared" si="418"/>
        <v>0</v>
      </c>
      <c r="H269" s="1177"/>
      <c r="I269" s="1178">
        <v>0</v>
      </c>
      <c r="J269" s="1178">
        <v>0</v>
      </c>
      <c r="K269" s="1179">
        <f t="shared" si="419"/>
        <v>0</v>
      </c>
      <c r="L269" s="1180" t="e">
        <f t="shared" si="420"/>
        <v>#REF!</v>
      </c>
      <c r="M269" s="1180">
        <v>0</v>
      </c>
      <c r="N269" s="1179">
        <v>0</v>
      </c>
      <c r="O269" s="1179">
        <v>0</v>
      </c>
      <c r="P269" s="1178">
        <v>0</v>
      </c>
      <c r="Q269" s="1178">
        <v>0</v>
      </c>
      <c r="R269" s="1179">
        <f t="shared" si="421"/>
        <v>0</v>
      </c>
      <c r="S269" s="1181">
        <f t="shared" si="422"/>
        <v>26</v>
      </c>
      <c r="T269" s="1182">
        <v>0</v>
      </c>
      <c r="U269" s="1179">
        <v>0</v>
      </c>
      <c r="V269" s="1179"/>
      <c r="W269" s="1179">
        <v>0</v>
      </c>
      <c r="X269" s="1175">
        <v>0</v>
      </c>
      <c r="Y269" s="1179" t="str">
        <f t="shared" si="423"/>
        <v xml:space="preserve"> </v>
      </c>
      <c r="Z269" s="1183">
        <f t="shared" si="424"/>
        <v>165</v>
      </c>
      <c r="AA269" s="1184">
        <v>0</v>
      </c>
      <c r="AB269" s="1180">
        <v>0</v>
      </c>
      <c r="AC269" s="1185">
        <v>0</v>
      </c>
      <c r="AD269" s="1185">
        <v>0</v>
      </c>
      <c r="AE269" s="1179" t="str">
        <f t="shared" si="425"/>
        <v xml:space="preserve"> </v>
      </c>
      <c r="AF269" s="1183">
        <f t="shared" si="426"/>
        <v>98</v>
      </c>
      <c r="AG269" s="1179">
        <v>111</v>
      </c>
      <c r="AH269" s="1180">
        <v>0</v>
      </c>
      <c r="AI269" s="1180">
        <v>0</v>
      </c>
      <c r="AJ269" s="1180">
        <v>0</v>
      </c>
      <c r="AK269" s="1186" t="str">
        <f t="shared" si="427"/>
        <v xml:space="preserve"> </v>
      </c>
      <c r="AL269" s="1180">
        <f t="shared" si="428"/>
        <v>28</v>
      </c>
      <c r="AM269" s="1180"/>
      <c r="AN269" s="1180"/>
      <c r="AO269" s="1180">
        <v>0</v>
      </c>
      <c r="AP269" s="1180"/>
      <c r="AQ269" s="1187">
        <v>5.791666666666667</v>
      </c>
      <c r="AR269" s="1188">
        <v>0</v>
      </c>
      <c r="AS269" s="1189">
        <v>5.416666666666667</v>
      </c>
      <c r="AT269" s="1188">
        <v>275</v>
      </c>
      <c r="AU269" s="1190">
        <f t="shared" si="429"/>
        <v>275</v>
      </c>
      <c r="AV269" s="1191">
        <f t="shared" si="430"/>
        <v>-250</v>
      </c>
      <c r="AW269" s="1192"/>
      <c r="AX269" s="1192"/>
      <c r="AY269" s="1193">
        <v>0</v>
      </c>
      <c r="AZ269" s="1193">
        <v>0</v>
      </c>
      <c r="BA269" s="1194">
        <v>0</v>
      </c>
      <c r="BB269" s="1194">
        <v>0</v>
      </c>
      <c r="BC269" s="1195"/>
      <c r="BD269" s="1196">
        <v>69531</v>
      </c>
      <c r="BE269" s="695">
        <f t="shared" si="431"/>
        <v>53</v>
      </c>
      <c r="BF269" s="1949">
        <f t="shared" si="359"/>
        <v>53.25</v>
      </c>
      <c r="BG269" s="702">
        <v>0.96</v>
      </c>
      <c r="BH269" s="694">
        <f t="shared" si="432"/>
        <v>2.1200000000000045</v>
      </c>
      <c r="BI269" s="694">
        <f t="shared" si="433"/>
        <v>50.879999999999995</v>
      </c>
      <c r="BJ269" s="1197"/>
      <c r="BK269" s="1189">
        <v>0</v>
      </c>
      <c r="BL269" s="1189">
        <v>0</v>
      </c>
      <c r="BM269" s="1198"/>
      <c r="BN269" s="1199">
        <v>0</v>
      </c>
      <c r="BO269" s="1200">
        <f t="shared" si="405"/>
        <v>0.8</v>
      </c>
      <c r="BP269" s="701">
        <f t="shared" si="434"/>
        <v>0</v>
      </c>
      <c r="BQ269" s="701">
        <f t="shared" si="435"/>
        <v>0</v>
      </c>
      <c r="BR269" s="1201"/>
      <c r="BS269" s="1198">
        <v>0</v>
      </c>
      <c r="BT269" s="1198">
        <v>0</v>
      </c>
      <c r="BU269" s="1202"/>
      <c r="BV269" s="1203"/>
      <c r="BW269" s="1189">
        <v>14.3</v>
      </c>
      <c r="BX269" s="1748">
        <f t="shared" si="360"/>
        <v>5.2714285714285714</v>
      </c>
      <c r="BY269" s="1819">
        <f t="shared" si="371"/>
        <v>0.21964285714285714</v>
      </c>
      <c r="BZ269" s="1555">
        <f t="shared" si="415"/>
        <v>36.9</v>
      </c>
      <c r="CA269" s="1189">
        <f t="shared" si="436"/>
        <v>0</v>
      </c>
      <c r="CB269" s="1189">
        <f t="shared" si="437"/>
        <v>14.3</v>
      </c>
      <c r="CC269" s="1204">
        <f t="shared" si="406"/>
        <v>0.43</v>
      </c>
      <c r="CD269" s="1205">
        <f t="shared" si="438"/>
        <v>8.1510000000000016</v>
      </c>
      <c r="CE269" s="1200">
        <f t="shared" si="407"/>
        <v>0.05</v>
      </c>
      <c r="CF269" s="1206">
        <f t="shared" si="439"/>
        <v>8.1510000000000016</v>
      </c>
      <c r="CG269" s="1764"/>
      <c r="CH269" s="1206"/>
      <c r="CI269" s="1206"/>
      <c r="CJ269" s="1206">
        <f t="shared" si="440"/>
        <v>6.1489999999999991</v>
      </c>
      <c r="CK269" s="1202">
        <v>78</v>
      </c>
      <c r="CL269" s="1207">
        <v>24</v>
      </c>
      <c r="CM269" s="1208">
        <v>15.85</v>
      </c>
      <c r="CN269" s="1209">
        <v>2</v>
      </c>
      <c r="CO269" s="1209"/>
      <c r="CP269" s="1209">
        <f>CP268</f>
        <v>9447</v>
      </c>
      <c r="CQ269" s="1209">
        <f t="shared" si="455"/>
        <v>0</v>
      </c>
      <c r="CR269" s="1209"/>
      <c r="CS269" s="1210"/>
      <c r="CT269" s="1210"/>
      <c r="CU269" s="950">
        <f t="shared" si="442"/>
        <v>0</v>
      </c>
      <c r="CV269" s="702">
        <f t="shared" si="408"/>
        <v>1</v>
      </c>
      <c r="CW269" s="701">
        <f t="shared" si="443"/>
        <v>0</v>
      </c>
      <c r="CX269" s="700">
        <f t="shared" si="444"/>
        <v>0</v>
      </c>
      <c r="CY269" s="699"/>
      <c r="CZ269" s="1211">
        <v>0</v>
      </c>
      <c r="DA269" s="1211">
        <v>0</v>
      </c>
      <c r="DB269" s="1211">
        <v>0</v>
      </c>
      <c r="DC269" s="1212">
        <f>CM269</f>
        <v>15.85</v>
      </c>
      <c r="DD269" s="1834"/>
      <c r="DE269" s="1834"/>
      <c r="DF269" s="1834"/>
      <c r="DG269" s="1213">
        <f t="shared" si="409"/>
        <v>0.43</v>
      </c>
      <c r="DH269" s="695">
        <f t="shared" si="362"/>
        <v>15.85</v>
      </c>
      <c r="DI269" s="702">
        <f t="shared" si="410"/>
        <v>0.56999999999999995</v>
      </c>
      <c r="DJ269" s="694"/>
      <c r="DK269" s="694">
        <f t="shared" si="363"/>
        <v>3.8848350000000007</v>
      </c>
      <c r="DL269" s="694">
        <f t="shared" si="445"/>
        <v>9.0344999999999995</v>
      </c>
      <c r="DM269" s="693"/>
      <c r="DN269" s="1211">
        <v>0</v>
      </c>
      <c r="DO269" s="1211">
        <v>0</v>
      </c>
      <c r="DP269" s="1454">
        <v>0</v>
      </c>
      <c r="DQ269" s="1214"/>
      <c r="DR269" s="1214"/>
      <c r="DS269" s="1215">
        <f t="shared" si="446"/>
        <v>0</v>
      </c>
      <c r="DT269" s="1215">
        <f t="shared" si="447"/>
        <v>0</v>
      </c>
      <c r="DU269" s="1216">
        <f t="shared" si="448"/>
        <v>0</v>
      </c>
      <c r="DV269" s="1217"/>
      <c r="DW269" s="1463"/>
      <c r="DX269" s="1461">
        <v>4</v>
      </c>
      <c r="DY269" s="1219"/>
      <c r="DZ269" s="1220">
        <v>3</v>
      </c>
      <c r="EA269" s="1221">
        <v>2</v>
      </c>
      <c r="EB269" s="1222">
        <f t="shared" si="449"/>
        <v>104.65094436</v>
      </c>
      <c r="EC269" s="1222">
        <f t="shared" si="450"/>
        <v>8.2619166599999971</v>
      </c>
      <c r="ED269" s="1222">
        <f t="shared" si="451"/>
        <v>0</v>
      </c>
      <c r="EE269" s="682">
        <f t="shared" si="452"/>
        <v>8.2619166599999971</v>
      </c>
      <c r="EF269" s="1223">
        <f t="shared" si="365"/>
        <v>14.155835000000007</v>
      </c>
      <c r="EG269" s="1224">
        <f t="shared" si="453"/>
        <v>0.58364036173069223</v>
      </c>
      <c r="EH269" s="1225">
        <f>SUM(EE$244:EE269)/SUM(EF$244:EF269)</f>
        <v>1.1685504086419993</v>
      </c>
      <c r="EI269" s="1462"/>
      <c r="EJ269" s="1226">
        <f t="shared" si="367"/>
        <v>-250</v>
      </c>
      <c r="EK269" s="1227">
        <f t="shared" si="368"/>
        <v>0</v>
      </c>
      <c r="EL269" s="1228">
        <f t="shared" si="369"/>
        <v>66.063499999999991</v>
      </c>
      <c r="EM269" s="1229">
        <f t="shared" si="454"/>
        <v>-3.7842378923308639</v>
      </c>
      <c r="EN269" s="1225">
        <f>SUM(EK$7:EK269)/SUM(EL$7:EL269)</f>
        <v>1.05937991255759</v>
      </c>
      <c r="EO269" s="1230"/>
      <c r="EP269" s="1231"/>
    </row>
    <row r="270" spans="1:146" ht="16.5" thickTop="1" thickBot="1" x14ac:dyDescent="0.3">
      <c r="A270" s="668">
        <v>45774</v>
      </c>
      <c r="C270" s="672"/>
      <c r="D270" s="744">
        <f t="shared" si="396"/>
        <v>39550</v>
      </c>
      <c r="E270" s="743">
        <f t="shared" si="417"/>
        <v>0</v>
      </c>
      <c r="F270" s="743"/>
      <c r="G270" s="742">
        <f t="shared" si="418"/>
        <v>0</v>
      </c>
      <c r="H270" s="741"/>
      <c r="I270" s="740">
        <v>0</v>
      </c>
      <c r="J270" s="740">
        <v>0</v>
      </c>
      <c r="K270" s="739">
        <f t="shared" si="419"/>
        <v>0</v>
      </c>
      <c r="L270" s="738" t="e">
        <f t="shared" si="420"/>
        <v>#REF!</v>
      </c>
      <c r="M270" s="738">
        <v>0</v>
      </c>
      <c r="N270" s="739">
        <v>0</v>
      </c>
      <c r="O270" s="739">
        <v>0</v>
      </c>
      <c r="P270" s="737">
        <v>0</v>
      </c>
      <c r="Q270" s="737">
        <v>0</v>
      </c>
      <c r="R270" s="736">
        <f t="shared" si="421"/>
        <v>0</v>
      </c>
      <c r="S270" s="1154">
        <f t="shared" si="422"/>
        <v>26</v>
      </c>
      <c r="T270" s="735">
        <v>0</v>
      </c>
      <c r="U270" s="736">
        <v>0</v>
      </c>
      <c r="V270" s="734"/>
      <c r="W270" s="739">
        <v>0</v>
      </c>
      <c r="X270" s="743">
        <v>0</v>
      </c>
      <c r="Y270" s="739" t="str">
        <f t="shared" si="423"/>
        <v xml:space="preserve"> </v>
      </c>
      <c r="Z270" s="733">
        <f t="shared" si="424"/>
        <v>165</v>
      </c>
      <c r="AA270" s="732">
        <v>0</v>
      </c>
      <c r="AB270" s="731">
        <v>0</v>
      </c>
      <c r="AC270" s="730">
        <v>0</v>
      </c>
      <c r="AD270" s="730">
        <v>0</v>
      </c>
      <c r="AE270" s="739" t="str">
        <f t="shared" si="425"/>
        <v xml:space="preserve"> </v>
      </c>
      <c r="AF270" s="733">
        <f t="shared" si="426"/>
        <v>98</v>
      </c>
      <c r="AG270" s="739">
        <v>111</v>
      </c>
      <c r="AH270" s="731">
        <v>0</v>
      </c>
      <c r="AI270" s="731">
        <v>0</v>
      </c>
      <c r="AJ270" s="731">
        <v>0</v>
      </c>
      <c r="AK270" s="729" t="str">
        <f t="shared" si="427"/>
        <v xml:space="preserve"> </v>
      </c>
      <c r="AL270" s="731">
        <f t="shared" si="428"/>
        <v>28</v>
      </c>
      <c r="AM270" s="731"/>
      <c r="AN270" s="731"/>
      <c r="AO270" s="731">
        <v>0</v>
      </c>
      <c r="AP270" s="731"/>
      <c r="AQ270" s="728">
        <v>5.833333333333333</v>
      </c>
      <c r="AR270" s="727">
        <v>307</v>
      </c>
      <c r="AS270" s="726">
        <v>5.416666666666667</v>
      </c>
      <c r="AT270" s="725">
        <v>275</v>
      </c>
      <c r="AU270" s="724">
        <f t="shared" si="429"/>
        <v>582</v>
      </c>
      <c r="AV270" s="723">
        <f t="shared" si="430"/>
        <v>307</v>
      </c>
      <c r="AW270" s="722"/>
      <c r="AX270" s="722"/>
      <c r="AY270" s="721">
        <v>0</v>
      </c>
      <c r="AZ270" s="720">
        <v>0</v>
      </c>
      <c r="BA270" s="662">
        <v>0</v>
      </c>
      <c r="BB270" s="662">
        <v>0</v>
      </c>
      <c r="BC270" s="719"/>
      <c r="BD270" s="718">
        <v>69578</v>
      </c>
      <c r="BE270" s="717">
        <f t="shared" si="431"/>
        <v>47</v>
      </c>
      <c r="BF270" s="1949">
        <f t="shared" si="359"/>
        <v>51.75</v>
      </c>
      <c r="BG270" s="716">
        <v>0.96</v>
      </c>
      <c r="BH270" s="715">
        <f t="shared" si="432"/>
        <v>1.8800000000000026</v>
      </c>
      <c r="BI270" s="715">
        <f t="shared" si="433"/>
        <v>45.12</v>
      </c>
      <c r="BJ270" s="714"/>
      <c r="BK270" s="713">
        <v>70</v>
      </c>
      <c r="BL270" s="713">
        <v>20</v>
      </c>
      <c r="BM270" s="712"/>
      <c r="BN270" s="711">
        <v>23.210999999999999</v>
      </c>
      <c r="BO270" s="710">
        <f t="shared" si="405"/>
        <v>0.8</v>
      </c>
      <c r="BP270" s="709">
        <f t="shared" si="434"/>
        <v>4.642199999999999</v>
      </c>
      <c r="BQ270" s="709">
        <f t="shared" si="435"/>
        <v>18.5688</v>
      </c>
      <c r="BR270" s="708"/>
      <c r="BS270" s="712">
        <v>0</v>
      </c>
      <c r="BT270" s="712">
        <v>0</v>
      </c>
      <c r="BU270" s="666"/>
      <c r="BV270" s="707"/>
      <c r="BW270" s="726">
        <v>15.2</v>
      </c>
      <c r="BX270" s="1748">
        <f t="shared" si="360"/>
        <v>6</v>
      </c>
      <c r="BY270" s="1819">
        <f t="shared" si="371"/>
        <v>0.25</v>
      </c>
      <c r="BZ270" s="1555">
        <f t="shared" si="415"/>
        <v>42</v>
      </c>
      <c r="CA270" s="665">
        <f t="shared" si="436"/>
        <v>0</v>
      </c>
      <c r="CB270" s="665">
        <f t="shared" si="437"/>
        <v>15.2</v>
      </c>
      <c r="CC270" s="706">
        <f t="shared" si="406"/>
        <v>0.43</v>
      </c>
      <c r="CD270" s="705">
        <f t="shared" si="438"/>
        <v>8.6639999999999997</v>
      </c>
      <c r="CE270" s="710">
        <f t="shared" si="407"/>
        <v>0.05</v>
      </c>
      <c r="CF270" s="704">
        <f t="shared" si="439"/>
        <v>8.6639999999999997</v>
      </c>
      <c r="CG270" s="1749"/>
      <c r="CH270" s="704"/>
      <c r="CI270" s="704"/>
      <c r="CJ270" s="704">
        <f t="shared" si="440"/>
        <v>6.5359999999999996</v>
      </c>
      <c r="CK270" s="666">
        <v>70</v>
      </c>
      <c r="CL270" s="664">
        <v>29</v>
      </c>
      <c r="CM270" s="1125">
        <v>15.85</v>
      </c>
      <c r="CN270" s="703">
        <v>2</v>
      </c>
      <c r="CO270" s="703"/>
      <c r="CP270" s="703">
        <v>9447</v>
      </c>
      <c r="CQ270" s="703">
        <f t="shared" si="455"/>
        <v>0</v>
      </c>
      <c r="CR270" s="703"/>
      <c r="CS270" s="1119"/>
      <c r="CT270" s="1119"/>
      <c r="CU270" s="950">
        <f t="shared" si="442"/>
        <v>0</v>
      </c>
      <c r="CV270" s="702">
        <f t="shared" si="408"/>
        <v>1</v>
      </c>
      <c r="CW270" s="701">
        <f t="shared" si="443"/>
        <v>0</v>
      </c>
      <c r="CX270" s="700">
        <f t="shared" si="444"/>
        <v>0</v>
      </c>
      <c r="CY270" s="699"/>
      <c r="CZ270" s="698">
        <v>0</v>
      </c>
      <c r="DA270" s="698">
        <v>24</v>
      </c>
      <c r="DB270" s="698">
        <v>0</v>
      </c>
      <c r="DC270" s="697">
        <f>CM270</f>
        <v>15.85</v>
      </c>
      <c r="DD270" s="1828"/>
      <c r="DE270" s="1828"/>
      <c r="DF270" s="1828"/>
      <c r="DG270" s="696">
        <f t="shared" si="409"/>
        <v>0.43</v>
      </c>
      <c r="DH270" s="695">
        <f t="shared" si="362"/>
        <v>15.85</v>
      </c>
      <c r="DI270" s="702">
        <f t="shared" si="410"/>
        <v>0.56999999999999995</v>
      </c>
      <c r="DJ270" s="694"/>
      <c r="DK270" s="694">
        <f t="shared" si="363"/>
        <v>3.8848350000000007</v>
      </c>
      <c r="DL270" s="694">
        <f t="shared" si="445"/>
        <v>9.0344999999999995</v>
      </c>
      <c r="DM270" s="693"/>
      <c r="DN270" s="692">
        <v>68</v>
      </c>
      <c r="DO270" s="692">
        <v>23</v>
      </c>
      <c r="DP270" s="1448">
        <v>170</v>
      </c>
      <c r="DQ270" s="691"/>
      <c r="DR270" s="691"/>
      <c r="DS270" s="690">
        <f t="shared" si="446"/>
        <v>0</v>
      </c>
      <c r="DT270" s="690">
        <f t="shared" si="447"/>
        <v>0</v>
      </c>
      <c r="DU270" s="689">
        <f t="shared" si="448"/>
        <v>0</v>
      </c>
      <c r="DV270" s="688"/>
      <c r="DW270" s="1431"/>
      <c r="DX270" s="1426">
        <v>3</v>
      </c>
      <c r="DY270" s="686"/>
      <c r="DZ270" s="685">
        <v>5</v>
      </c>
      <c r="EA270" s="684">
        <v>6.5</v>
      </c>
      <c r="EB270" s="683">
        <f t="shared" si="449"/>
        <v>183.13915263000001</v>
      </c>
      <c r="EC270" s="683">
        <f t="shared" si="450"/>
        <v>78.488208270000015</v>
      </c>
      <c r="ED270" s="683">
        <f t="shared" si="451"/>
        <v>0</v>
      </c>
      <c r="EE270" s="682">
        <f t="shared" si="452"/>
        <v>78.488208270000015</v>
      </c>
      <c r="EF270" s="681">
        <f t="shared" si="365"/>
        <v>19.071035000000002</v>
      </c>
      <c r="EG270" s="680">
        <f t="shared" si="453"/>
        <v>4.1155715077865471</v>
      </c>
      <c r="EH270" s="679">
        <f>SUM(EE$244:EE270)/SUM(EF$244:EF270)</f>
        <v>1.3870561083592314</v>
      </c>
      <c r="EI270" s="678"/>
      <c r="EJ270" s="166">
        <f t="shared" si="367"/>
        <v>307</v>
      </c>
      <c r="EK270" s="677">
        <f t="shared" si="368"/>
        <v>0</v>
      </c>
      <c r="EL270" s="676">
        <f t="shared" si="369"/>
        <v>79.259299999999996</v>
      </c>
      <c r="EM270" s="675">
        <f t="shared" si="454"/>
        <v>3.8733624950005869</v>
      </c>
      <c r="EN270" s="674">
        <f>SUM(EK$7:EK270)/SUM(EL$7:EL270)</f>
        <v>1.0570093114885437</v>
      </c>
      <c r="EO270" s="673"/>
    </row>
    <row r="271" spans="1:146" ht="16.5" thickTop="1" thickBot="1" x14ac:dyDescent="0.3">
      <c r="A271" s="668">
        <v>45775</v>
      </c>
      <c r="C271" s="672"/>
      <c r="D271" s="744">
        <f t="shared" si="396"/>
        <v>39550</v>
      </c>
      <c r="E271" s="743">
        <f t="shared" si="417"/>
        <v>0</v>
      </c>
      <c r="F271" s="743"/>
      <c r="G271" s="742">
        <f t="shared" si="418"/>
        <v>0</v>
      </c>
      <c r="H271" s="741"/>
      <c r="I271" s="740">
        <v>0</v>
      </c>
      <c r="J271" s="740">
        <v>0</v>
      </c>
      <c r="K271" s="739">
        <f t="shared" si="419"/>
        <v>0</v>
      </c>
      <c r="L271" s="738" t="e">
        <f t="shared" si="420"/>
        <v>#REF!</v>
      </c>
      <c r="M271" s="738">
        <v>0</v>
      </c>
      <c r="N271" s="739">
        <v>0</v>
      </c>
      <c r="O271" s="739">
        <v>0</v>
      </c>
      <c r="P271" s="737">
        <v>0</v>
      </c>
      <c r="Q271" s="737">
        <v>0</v>
      </c>
      <c r="R271" s="736">
        <f t="shared" si="421"/>
        <v>0</v>
      </c>
      <c r="S271" s="1154">
        <f t="shared" si="422"/>
        <v>26</v>
      </c>
      <c r="T271" s="735">
        <v>0</v>
      </c>
      <c r="U271" s="736">
        <v>0</v>
      </c>
      <c r="V271" s="734"/>
      <c r="W271" s="739">
        <v>0</v>
      </c>
      <c r="X271" s="743">
        <v>0</v>
      </c>
      <c r="Y271" s="739" t="str">
        <f t="shared" si="423"/>
        <v xml:space="preserve"> </v>
      </c>
      <c r="Z271" s="733">
        <f t="shared" si="424"/>
        <v>165</v>
      </c>
      <c r="AA271" s="732">
        <v>0</v>
      </c>
      <c r="AB271" s="731">
        <v>0</v>
      </c>
      <c r="AC271" s="730">
        <v>0</v>
      </c>
      <c r="AD271" s="730">
        <v>0</v>
      </c>
      <c r="AE271" s="739" t="str">
        <f t="shared" si="425"/>
        <v xml:space="preserve"> </v>
      </c>
      <c r="AF271" s="733">
        <f t="shared" si="426"/>
        <v>98</v>
      </c>
      <c r="AG271" s="739">
        <v>111</v>
      </c>
      <c r="AH271" s="731">
        <v>0</v>
      </c>
      <c r="AI271" s="731">
        <v>0</v>
      </c>
      <c r="AJ271" s="731">
        <v>0</v>
      </c>
      <c r="AK271" s="729" t="str">
        <f t="shared" si="427"/>
        <v xml:space="preserve"> </v>
      </c>
      <c r="AL271" s="731">
        <f t="shared" si="428"/>
        <v>28</v>
      </c>
      <c r="AM271" s="731"/>
      <c r="AN271" s="731"/>
      <c r="AO271" s="731">
        <v>0</v>
      </c>
      <c r="AP271" s="731"/>
      <c r="AQ271" s="728">
        <v>5.833333333333333</v>
      </c>
      <c r="AR271" s="727">
        <v>307</v>
      </c>
      <c r="AS271" s="726">
        <v>5.416666666666667</v>
      </c>
      <c r="AT271" s="725">
        <v>275</v>
      </c>
      <c r="AU271" s="724">
        <f t="shared" si="429"/>
        <v>582</v>
      </c>
      <c r="AV271" s="723">
        <f t="shared" si="430"/>
        <v>0</v>
      </c>
      <c r="AW271" s="722"/>
      <c r="AX271" s="722"/>
      <c r="AY271" s="721">
        <v>0</v>
      </c>
      <c r="AZ271" s="720">
        <v>0</v>
      </c>
      <c r="BA271" s="662">
        <v>0</v>
      </c>
      <c r="BB271" s="662">
        <v>12</v>
      </c>
      <c r="BC271" s="719"/>
      <c r="BD271" s="718">
        <v>69620</v>
      </c>
      <c r="BE271" s="717">
        <f t="shared" si="431"/>
        <v>42</v>
      </c>
      <c r="BF271" s="1949">
        <f t="shared" si="359"/>
        <v>49.375</v>
      </c>
      <c r="BG271" s="716">
        <v>0.96</v>
      </c>
      <c r="BH271" s="715">
        <f t="shared" si="432"/>
        <v>1.6799999999999997</v>
      </c>
      <c r="BI271" s="715">
        <f t="shared" si="433"/>
        <v>40.32</v>
      </c>
      <c r="BJ271" s="714"/>
      <c r="BK271" s="713">
        <v>85</v>
      </c>
      <c r="BL271" s="713">
        <v>35</v>
      </c>
      <c r="BM271" s="712"/>
      <c r="BN271" s="711">
        <v>0</v>
      </c>
      <c r="BO271" s="710">
        <f t="shared" si="405"/>
        <v>0.8</v>
      </c>
      <c r="BP271" s="709">
        <f t="shared" si="434"/>
        <v>0</v>
      </c>
      <c r="BQ271" s="709">
        <f t="shared" si="435"/>
        <v>0</v>
      </c>
      <c r="BR271" s="708"/>
      <c r="BS271" s="712">
        <v>0</v>
      </c>
      <c r="BT271" s="712">
        <v>0</v>
      </c>
      <c r="BU271" s="666"/>
      <c r="BV271" s="707"/>
      <c r="BW271" s="726">
        <v>13.7</v>
      </c>
      <c r="BX271" s="1748">
        <f t="shared" si="360"/>
        <v>7.9571428571428573</v>
      </c>
      <c r="BY271" s="1819">
        <f t="shared" si="371"/>
        <v>0.33154761904761904</v>
      </c>
      <c r="BZ271" s="1555">
        <f t="shared" si="415"/>
        <v>55.7</v>
      </c>
      <c r="CA271" s="665">
        <f t="shared" si="436"/>
        <v>0</v>
      </c>
      <c r="CB271" s="665">
        <f t="shared" si="437"/>
        <v>13.7</v>
      </c>
      <c r="CC271" s="706">
        <f t="shared" si="406"/>
        <v>0.43</v>
      </c>
      <c r="CD271" s="705">
        <f t="shared" si="438"/>
        <v>7.8090000000000002</v>
      </c>
      <c r="CE271" s="710">
        <f t="shared" si="407"/>
        <v>0.05</v>
      </c>
      <c r="CF271" s="704">
        <f t="shared" si="439"/>
        <v>7.8090000000000002</v>
      </c>
      <c r="CG271" s="1749"/>
      <c r="CH271" s="704"/>
      <c r="CI271" s="704"/>
      <c r="CJ271" s="704">
        <f t="shared" si="440"/>
        <v>5.8909999999999991</v>
      </c>
      <c r="CK271" s="666">
        <v>72</v>
      </c>
      <c r="CL271" s="664">
        <v>38</v>
      </c>
      <c r="CM271" s="1125">
        <v>0</v>
      </c>
      <c r="CN271" s="703">
        <v>0</v>
      </c>
      <c r="CO271" s="703"/>
      <c r="CP271" s="703">
        <v>9447</v>
      </c>
      <c r="CQ271" s="703">
        <f t="shared" si="455"/>
        <v>0</v>
      </c>
      <c r="CR271" s="703"/>
      <c r="CS271" s="1119"/>
      <c r="CT271" s="1119"/>
      <c r="CU271" s="950">
        <f t="shared" si="442"/>
        <v>0</v>
      </c>
      <c r="CV271" s="702">
        <f t="shared" si="408"/>
        <v>1</v>
      </c>
      <c r="CW271" s="701">
        <f t="shared" si="443"/>
        <v>0</v>
      </c>
      <c r="CX271" s="700">
        <f t="shared" si="444"/>
        <v>0</v>
      </c>
      <c r="CY271" s="699"/>
      <c r="CZ271" s="698">
        <v>75</v>
      </c>
      <c r="DA271" s="698">
        <v>32</v>
      </c>
      <c r="DB271" s="698">
        <v>30</v>
      </c>
      <c r="DC271" s="697">
        <v>0</v>
      </c>
      <c r="DD271" s="1828"/>
      <c r="DE271" s="1828"/>
      <c r="DF271" s="1828"/>
      <c r="DG271" s="696">
        <f t="shared" si="409"/>
        <v>0.43</v>
      </c>
      <c r="DH271" s="695">
        <f t="shared" si="362"/>
        <v>0</v>
      </c>
      <c r="DI271" s="702">
        <f t="shared" si="410"/>
        <v>0.56999999999999995</v>
      </c>
      <c r="DJ271" s="694"/>
      <c r="DK271" s="694">
        <f t="shared" si="363"/>
        <v>0</v>
      </c>
      <c r="DL271" s="694">
        <f t="shared" si="445"/>
        <v>0</v>
      </c>
      <c r="DM271" s="693"/>
      <c r="DN271" s="692">
        <v>62</v>
      </c>
      <c r="DO271" s="692">
        <v>38</v>
      </c>
      <c r="DP271" s="1448" t="s">
        <v>191</v>
      </c>
      <c r="DQ271" s="691"/>
      <c r="DR271" s="691"/>
      <c r="DS271" s="690">
        <f t="shared" si="446"/>
        <v>0</v>
      </c>
      <c r="DT271" s="690">
        <f t="shared" si="447"/>
        <v>0</v>
      </c>
      <c r="DU271" s="689">
        <f t="shared" si="448"/>
        <v>0</v>
      </c>
      <c r="DV271" s="688"/>
      <c r="DW271" s="1431"/>
      <c r="DX271" s="1426">
        <v>2</v>
      </c>
      <c r="DY271" s="686"/>
      <c r="DZ271" s="685">
        <v>7</v>
      </c>
      <c r="EA271" s="684">
        <v>4</v>
      </c>
      <c r="EB271" s="683">
        <f t="shared" si="449"/>
        <v>242.34955536000001</v>
      </c>
      <c r="EC271" s="683">
        <f t="shared" si="450"/>
        <v>59.210402729999998</v>
      </c>
      <c r="ED271" s="683">
        <f t="shared" si="451"/>
        <v>0</v>
      </c>
      <c r="EE271" s="682">
        <f t="shared" si="452"/>
        <v>59.210402729999998</v>
      </c>
      <c r="EF271" s="681">
        <f t="shared" si="365"/>
        <v>9.4890000000000008</v>
      </c>
      <c r="EG271" s="680">
        <f t="shared" si="453"/>
        <v>6.2398991179260186</v>
      </c>
      <c r="EH271" s="679">
        <f>SUM(EE$244:EE271)/SUM(EF$244:EF271)</f>
        <v>1.5597148842450566</v>
      </c>
      <c r="EI271" s="678"/>
      <c r="EJ271" s="166">
        <f t="shared" si="367"/>
        <v>12</v>
      </c>
      <c r="EK271" s="677">
        <f t="shared" si="368"/>
        <v>12</v>
      </c>
      <c r="EL271" s="676">
        <f t="shared" si="369"/>
        <v>46.210999999999999</v>
      </c>
      <c r="EM271" s="675">
        <f t="shared" si="454"/>
        <v>0.25967843154227349</v>
      </c>
      <c r="EN271" s="674">
        <f>SUM(EK$7:EK271)/SUM(EL$7:EL271)</f>
        <v>1.0559704103614895</v>
      </c>
      <c r="EO271" s="673"/>
    </row>
    <row r="272" spans="1:146" ht="16.5" thickTop="1" thickBot="1" x14ac:dyDescent="0.3">
      <c r="A272" s="668">
        <v>45776</v>
      </c>
      <c r="C272" s="672"/>
      <c r="D272" s="744">
        <f t="shared" si="396"/>
        <v>39550</v>
      </c>
      <c r="E272" s="743">
        <f t="shared" si="417"/>
        <v>0</v>
      </c>
      <c r="F272" s="743"/>
      <c r="G272" s="742">
        <f t="shared" si="418"/>
        <v>0</v>
      </c>
      <c r="H272" s="741"/>
      <c r="I272" s="740">
        <v>0</v>
      </c>
      <c r="J272" s="740">
        <v>0</v>
      </c>
      <c r="K272" s="739">
        <f t="shared" si="419"/>
        <v>0</v>
      </c>
      <c r="L272" s="738" t="e">
        <f t="shared" si="420"/>
        <v>#REF!</v>
      </c>
      <c r="M272" s="738">
        <v>0</v>
      </c>
      <c r="N272" s="739">
        <v>0</v>
      </c>
      <c r="O272" s="739">
        <v>0</v>
      </c>
      <c r="P272" s="737">
        <v>0</v>
      </c>
      <c r="Q272" s="737">
        <v>0</v>
      </c>
      <c r="R272" s="736">
        <f t="shared" si="421"/>
        <v>0</v>
      </c>
      <c r="S272" s="1154">
        <f t="shared" si="422"/>
        <v>26</v>
      </c>
      <c r="T272" s="735">
        <v>0</v>
      </c>
      <c r="U272" s="736">
        <v>0</v>
      </c>
      <c r="V272" s="734"/>
      <c r="W272" s="739">
        <v>0</v>
      </c>
      <c r="X272" s="743">
        <v>0</v>
      </c>
      <c r="Y272" s="739" t="str">
        <f t="shared" si="423"/>
        <v xml:space="preserve"> </v>
      </c>
      <c r="Z272" s="733">
        <f t="shared" si="424"/>
        <v>165</v>
      </c>
      <c r="AA272" s="732">
        <v>0</v>
      </c>
      <c r="AB272" s="731">
        <v>0</v>
      </c>
      <c r="AC272" s="730">
        <v>0</v>
      </c>
      <c r="AD272" s="730">
        <v>0</v>
      </c>
      <c r="AE272" s="739" t="str">
        <f t="shared" si="425"/>
        <v xml:space="preserve"> </v>
      </c>
      <c r="AF272" s="733">
        <f t="shared" si="426"/>
        <v>98</v>
      </c>
      <c r="AG272" s="739">
        <v>111</v>
      </c>
      <c r="AH272" s="731">
        <v>0</v>
      </c>
      <c r="AI272" s="731">
        <v>0</v>
      </c>
      <c r="AJ272" s="731">
        <v>0</v>
      </c>
      <c r="AK272" s="729" t="str">
        <f t="shared" si="427"/>
        <v xml:space="preserve"> </v>
      </c>
      <c r="AL272" s="731">
        <f t="shared" si="428"/>
        <v>28</v>
      </c>
      <c r="AM272" s="731"/>
      <c r="AN272" s="731"/>
      <c r="AO272" s="731">
        <v>0</v>
      </c>
      <c r="AP272" s="731"/>
      <c r="AQ272" s="728">
        <v>8.4583333333333339</v>
      </c>
      <c r="AR272" s="727">
        <v>457</v>
      </c>
      <c r="AS272" s="726">
        <v>8.2083333333333339</v>
      </c>
      <c r="AT272" s="725">
        <v>431</v>
      </c>
      <c r="AU272" s="724">
        <f t="shared" si="429"/>
        <v>888</v>
      </c>
      <c r="AV272" s="723">
        <f t="shared" si="430"/>
        <v>306</v>
      </c>
      <c r="AW272" s="722"/>
      <c r="AX272" s="722"/>
      <c r="AY272" s="721">
        <v>0</v>
      </c>
      <c r="AZ272" s="720">
        <v>0</v>
      </c>
      <c r="BA272" s="662">
        <v>0</v>
      </c>
      <c r="BB272" s="662">
        <v>0</v>
      </c>
      <c r="BC272" s="719"/>
      <c r="BD272" s="718">
        <v>69679</v>
      </c>
      <c r="BE272" s="717">
        <f t="shared" si="431"/>
        <v>59</v>
      </c>
      <c r="BF272" s="1949">
        <f t="shared" si="359"/>
        <v>52.125</v>
      </c>
      <c r="BG272" s="716">
        <v>0.96</v>
      </c>
      <c r="BH272" s="715">
        <f t="shared" si="432"/>
        <v>2.3599999999999994</v>
      </c>
      <c r="BI272" s="715">
        <f t="shared" si="433"/>
        <v>56.64</v>
      </c>
      <c r="BJ272" s="714"/>
      <c r="BK272" s="713">
        <v>85</v>
      </c>
      <c r="BL272" s="713">
        <v>30</v>
      </c>
      <c r="BM272" s="712"/>
      <c r="BN272" s="711">
        <v>0</v>
      </c>
      <c r="BO272" s="710">
        <f t="shared" si="405"/>
        <v>0.8</v>
      </c>
      <c r="BP272" s="709">
        <f t="shared" si="434"/>
        <v>0</v>
      </c>
      <c r="BQ272" s="709">
        <f t="shared" si="435"/>
        <v>0</v>
      </c>
      <c r="BR272" s="708"/>
      <c r="BS272" s="712">
        <v>0</v>
      </c>
      <c r="BT272" s="712">
        <v>0</v>
      </c>
      <c r="BU272" s="666"/>
      <c r="BV272" s="707"/>
      <c r="BW272" s="726">
        <v>11.2</v>
      </c>
      <c r="BX272" s="1748">
        <f t="shared" si="360"/>
        <v>9.5571428571428587</v>
      </c>
      <c r="BY272" s="1819">
        <f t="shared" si="371"/>
        <v>0.3982142857142858</v>
      </c>
      <c r="BZ272" s="1555">
        <f t="shared" si="415"/>
        <v>66.900000000000006</v>
      </c>
      <c r="CA272" s="665">
        <f t="shared" si="436"/>
        <v>0</v>
      </c>
      <c r="CB272" s="665">
        <f t="shared" si="437"/>
        <v>11.2</v>
      </c>
      <c r="CC272" s="706">
        <f t="shared" si="406"/>
        <v>0.43</v>
      </c>
      <c r="CD272" s="705">
        <f t="shared" si="438"/>
        <v>6.3840000000000003</v>
      </c>
      <c r="CE272" s="710">
        <f t="shared" si="407"/>
        <v>0.05</v>
      </c>
      <c r="CF272" s="704">
        <f t="shared" si="439"/>
        <v>6.3840000000000003</v>
      </c>
      <c r="CG272" s="1749"/>
      <c r="CH272" s="704"/>
      <c r="CI272" s="704"/>
      <c r="CJ272" s="704">
        <f t="shared" si="440"/>
        <v>4.8159999999999989</v>
      </c>
      <c r="CK272" s="666">
        <v>70</v>
      </c>
      <c r="CL272" s="664">
        <v>43</v>
      </c>
      <c r="CM272" s="1125">
        <v>206.7</v>
      </c>
      <c r="CN272" s="703" t="s">
        <v>190</v>
      </c>
      <c r="CO272" s="703"/>
      <c r="CP272" s="703">
        <v>9475</v>
      </c>
      <c r="CQ272" s="703">
        <f t="shared" si="455"/>
        <v>28</v>
      </c>
      <c r="CR272" s="703">
        <v>7.2</v>
      </c>
      <c r="CS272" s="1119">
        <v>6</v>
      </c>
      <c r="CT272" s="1142">
        <f>CS272/CR272</f>
        <v>0.83333333333333326</v>
      </c>
      <c r="CU272" s="950">
        <f>CS272*CQ272</f>
        <v>168</v>
      </c>
      <c r="CV272" s="702">
        <f t="shared" si="408"/>
        <v>1</v>
      </c>
      <c r="CW272" s="701">
        <f t="shared" si="443"/>
        <v>0</v>
      </c>
      <c r="CX272" s="700">
        <f t="shared" si="444"/>
        <v>168</v>
      </c>
      <c r="CY272" s="699"/>
      <c r="CZ272" s="698">
        <v>85</v>
      </c>
      <c r="DA272" s="698">
        <v>16</v>
      </c>
      <c r="DB272" s="698">
        <v>30</v>
      </c>
      <c r="DC272" s="697">
        <f>CM272-CU272</f>
        <v>38.699999999999989</v>
      </c>
      <c r="DD272" s="1828"/>
      <c r="DE272" s="1828"/>
      <c r="DF272" s="1828"/>
      <c r="DG272" s="696">
        <f t="shared" si="409"/>
        <v>0.43</v>
      </c>
      <c r="DH272" s="695">
        <f t="shared" si="362"/>
        <v>38.699999999999989</v>
      </c>
      <c r="DI272" s="702">
        <f t="shared" si="410"/>
        <v>0.56999999999999995</v>
      </c>
      <c r="DJ272" s="694"/>
      <c r="DK272" s="694">
        <f t="shared" si="363"/>
        <v>9.4853699999999996</v>
      </c>
      <c r="DL272" s="694">
        <f t="shared" si="445"/>
        <v>22.05899999999999</v>
      </c>
      <c r="DM272" s="693"/>
      <c r="DN272" s="692">
        <v>70</v>
      </c>
      <c r="DO272" s="692">
        <v>15</v>
      </c>
      <c r="DP272" s="1448">
        <v>160</v>
      </c>
      <c r="DQ272" s="691"/>
      <c r="DR272" s="691"/>
      <c r="DS272" s="690">
        <f t="shared" si="446"/>
        <v>0</v>
      </c>
      <c r="DT272" s="690">
        <f t="shared" si="447"/>
        <v>0</v>
      </c>
      <c r="DU272" s="689">
        <f t="shared" si="448"/>
        <v>0</v>
      </c>
      <c r="DV272" s="688"/>
      <c r="DW272" s="1431"/>
      <c r="DX272" s="1426">
        <v>2</v>
      </c>
      <c r="DY272" s="686"/>
      <c r="DZ272" s="685">
        <v>7</v>
      </c>
      <c r="EA272" s="684">
        <v>4</v>
      </c>
      <c r="EB272" s="683">
        <f t="shared" si="449"/>
        <v>242.34955536000001</v>
      </c>
      <c r="EC272" s="683">
        <f t="shared" si="450"/>
        <v>0</v>
      </c>
      <c r="ED272" s="683">
        <f t="shared" si="451"/>
        <v>0</v>
      </c>
      <c r="EE272" s="682">
        <f t="shared" si="452"/>
        <v>0</v>
      </c>
      <c r="EF272" s="681">
        <f t="shared" si="365"/>
        <v>18.229369999999999</v>
      </c>
      <c r="EG272" s="680">
        <f t="shared" si="453"/>
        <v>0</v>
      </c>
      <c r="EH272" s="679">
        <f>SUM(EE$244:EE272)/SUM(EF$244:EF272)</f>
        <v>1.4599276549582192</v>
      </c>
      <c r="EI272" s="678"/>
      <c r="EJ272" s="166">
        <f t="shared" si="367"/>
        <v>306</v>
      </c>
      <c r="EK272" s="677">
        <f t="shared" si="368"/>
        <v>0</v>
      </c>
      <c r="EL272" s="676">
        <f t="shared" si="369"/>
        <v>251.51500000000001</v>
      </c>
      <c r="EM272" s="675">
        <f t="shared" si="454"/>
        <v>1.2166272389320716</v>
      </c>
      <c r="EN272" s="674">
        <f>SUM(EK$7:EK272)/SUM(EL$7:EL272)</f>
        <v>1.0485344534813346</v>
      </c>
      <c r="EO272" s="673"/>
    </row>
    <row r="273" spans="1:146" ht="16.5" thickTop="1" thickBot="1" x14ac:dyDescent="0.3">
      <c r="A273" s="668">
        <v>45777</v>
      </c>
      <c r="C273" s="672"/>
      <c r="D273" s="744">
        <f t="shared" si="396"/>
        <v>39550</v>
      </c>
      <c r="E273" s="743">
        <f t="shared" si="417"/>
        <v>0</v>
      </c>
      <c r="F273" s="743"/>
      <c r="G273" s="742">
        <f t="shared" si="418"/>
        <v>0</v>
      </c>
      <c r="H273" s="741"/>
      <c r="I273" s="740">
        <v>0</v>
      </c>
      <c r="J273" s="740">
        <v>0</v>
      </c>
      <c r="K273" s="739">
        <f t="shared" si="419"/>
        <v>0</v>
      </c>
      <c r="L273" s="738" t="e">
        <f t="shared" si="420"/>
        <v>#REF!</v>
      </c>
      <c r="M273" s="738">
        <v>0</v>
      </c>
      <c r="N273" s="739">
        <v>0</v>
      </c>
      <c r="O273" s="739">
        <v>0</v>
      </c>
      <c r="P273" s="737">
        <v>50</v>
      </c>
      <c r="Q273" s="737">
        <v>43</v>
      </c>
      <c r="R273" s="736">
        <f t="shared" si="421"/>
        <v>7</v>
      </c>
      <c r="S273" s="1154">
        <f t="shared" si="422"/>
        <v>27</v>
      </c>
      <c r="T273" s="735">
        <v>0</v>
      </c>
      <c r="U273" s="736">
        <v>0</v>
      </c>
      <c r="V273" s="734"/>
      <c r="W273" s="739">
        <v>40</v>
      </c>
      <c r="X273" s="743">
        <v>35</v>
      </c>
      <c r="Y273" s="739">
        <f t="shared" si="423"/>
        <v>5</v>
      </c>
      <c r="Z273" s="733">
        <f t="shared" si="424"/>
        <v>166</v>
      </c>
      <c r="AA273" s="732">
        <v>0</v>
      </c>
      <c r="AB273" s="731">
        <v>0</v>
      </c>
      <c r="AC273" s="730">
        <v>35</v>
      </c>
      <c r="AD273" s="730">
        <v>35</v>
      </c>
      <c r="AE273" s="739">
        <f t="shared" si="425"/>
        <v>0</v>
      </c>
      <c r="AF273" s="733">
        <f t="shared" si="426"/>
        <v>99</v>
      </c>
      <c r="AG273" s="739">
        <v>111</v>
      </c>
      <c r="AH273" s="731">
        <v>0</v>
      </c>
      <c r="AI273" s="731">
        <v>0</v>
      </c>
      <c r="AJ273" s="731">
        <v>0</v>
      </c>
      <c r="AK273" s="729" t="str">
        <f t="shared" si="427"/>
        <v xml:space="preserve"> </v>
      </c>
      <c r="AL273" s="731">
        <f t="shared" si="428"/>
        <v>28</v>
      </c>
      <c r="AM273" s="731"/>
      <c r="AN273" s="731"/>
      <c r="AO273" s="731">
        <v>0</v>
      </c>
      <c r="AP273" s="731"/>
      <c r="AQ273" s="728">
        <v>8.3333333333333339</v>
      </c>
      <c r="AR273" s="727">
        <v>451</v>
      </c>
      <c r="AS273" s="726">
        <v>8</v>
      </c>
      <c r="AT273" s="725">
        <v>420</v>
      </c>
      <c r="AU273" s="724">
        <f t="shared" si="429"/>
        <v>871</v>
      </c>
      <c r="AV273" s="723">
        <f t="shared" si="430"/>
        <v>-17</v>
      </c>
      <c r="AW273" s="722"/>
      <c r="AX273" s="722"/>
      <c r="AY273" s="721">
        <v>1750</v>
      </c>
      <c r="AZ273" s="720">
        <v>0</v>
      </c>
      <c r="BA273" s="662">
        <v>233</v>
      </c>
      <c r="BB273" s="662">
        <v>205</v>
      </c>
      <c r="BC273" s="719"/>
      <c r="BD273" s="718">
        <v>69721</v>
      </c>
      <c r="BE273" s="717">
        <f t="shared" si="431"/>
        <v>42</v>
      </c>
      <c r="BF273" s="1949">
        <f t="shared" si="359"/>
        <v>50</v>
      </c>
      <c r="BG273" s="716">
        <v>0.96</v>
      </c>
      <c r="BH273" s="715">
        <f t="shared" si="432"/>
        <v>1.6799999999999997</v>
      </c>
      <c r="BI273" s="715">
        <f t="shared" si="433"/>
        <v>40.32</v>
      </c>
      <c r="BJ273" s="714"/>
      <c r="BK273" s="713">
        <v>90</v>
      </c>
      <c r="BL273" s="713">
        <v>18</v>
      </c>
      <c r="BM273" s="712"/>
      <c r="BN273" s="711">
        <v>0</v>
      </c>
      <c r="BO273" s="710">
        <f t="shared" si="405"/>
        <v>0.8</v>
      </c>
      <c r="BP273" s="709">
        <f t="shared" si="434"/>
        <v>0</v>
      </c>
      <c r="BQ273" s="709">
        <f t="shared" si="435"/>
        <v>0</v>
      </c>
      <c r="BR273" s="708"/>
      <c r="BS273" s="712">
        <v>0</v>
      </c>
      <c r="BT273" s="712">
        <v>0</v>
      </c>
      <c r="BU273" s="666"/>
      <c r="BV273" s="707"/>
      <c r="BW273" s="726">
        <v>6.9</v>
      </c>
      <c r="BX273" s="1748">
        <f>BZ273/7</f>
        <v>10.542857142857144</v>
      </c>
      <c r="BY273" s="1819">
        <f t="shared" si="371"/>
        <v>0.43928571428571433</v>
      </c>
      <c r="BZ273" s="1555">
        <f t="shared" si="415"/>
        <v>73.800000000000011</v>
      </c>
      <c r="CA273" s="665">
        <f t="shared" si="436"/>
        <v>0</v>
      </c>
      <c r="CB273" s="665">
        <f t="shared" si="437"/>
        <v>6.9</v>
      </c>
      <c r="CC273" s="706">
        <f t="shared" si="406"/>
        <v>0.43</v>
      </c>
      <c r="CD273" s="705">
        <f t="shared" si="438"/>
        <v>3.9330000000000007</v>
      </c>
      <c r="CE273" s="710">
        <f t="shared" si="407"/>
        <v>0.05</v>
      </c>
      <c r="CF273" s="704">
        <f t="shared" si="439"/>
        <v>3.9330000000000007</v>
      </c>
      <c r="CG273" s="1749"/>
      <c r="CH273" s="704"/>
      <c r="CI273" s="704"/>
      <c r="CJ273" s="704">
        <f t="shared" si="440"/>
        <v>2.9669999999999996</v>
      </c>
      <c r="CK273" s="666">
        <v>70</v>
      </c>
      <c r="CL273" s="664">
        <v>30</v>
      </c>
      <c r="CM273" s="1125">
        <v>116</v>
      </c>
      <c r="CN273" s="703" t="s">
        <v>190</v>
      </c>
      <c r="CO273" s="703"/>
      <c r="CP273" s="703">
        <v>9494</v>
      </c>
      <c r="CQ273" s="703">
        <f t="shared" si="455"/>
        <v>19</v>
      </c>
      <c r="CR273" s="703">
        <v>7.2</v>
      </c>
      <c r="CS273" s="1119">
        <v>5.3</v>
      </c>
      <c r="CT273" s="1142">
        <f>IF(CR273=0, "", CS273/CR273)</f>
        <v>0.73611111111111105</v>
      </c>
      <c r="CU273" s="950">
        <f>CS273*CQ273</f>
        <v>100.7</v>
      </c>
      <c r="CV273" s="702">
        <f t="shared" si="408"/>
        <v>1</v>
      </c>
      <c r="CW273" s="701">
        <f t="shared" si="443"/>
        <v>0</v>
      </c>
      <c r="CX273" s="700">
        <f t="shared" si="444"/>
        <v>100.7</v>
      </c>
      <c r="CY273" s="699"/>
      <c r="CZ273" s="698">
        <v>80</v>
      </c>
      <c r="DA273" s="698">
        <v>5</v>
      </c>
      <c r="DB273" s="698">
        <v>24</v>
      </c>
      <c r="DC273" s="697">
        <f>CM273-CU273</f>
        <v>15.299999999999997</v>
      </c>
      <c r="DD273" s="1828"/>
      <c r="DE273" s="1828"/>
      <c r="DF273" s="1828"/>
      <c r="DG273" s="696">
        <f t="shared" si="409"/>
        <v>0.43</v>
      </c>
      <c r="DH273" s="695">
        <f t="shared" si="362"/>
        <v>15.299999999999997</v>
      </c>
      <c r="DI273" s="702">
        <f t="shared" si="410"/>
        <v>0.56999999999999995</v>
      </c>
      <c r="DJ273" s="694"/>
      <c r="DK273" s="694">
        <f t="shared" si="363"/>
        <v>3.7500299999999998</v>
      </c>
      <c r="DL273" s="694">
        <f t="shared" si="445"/>
        <v>8.7209999999999983</v>
      </c>
      <c r="DM273" s="693"/>
      <c r="DN273" s="692">
        <v>0</v>
      </c>
      <c r="DO273" s="692">
        <v>5</v>
      </c>
      <c r="DP273" s="1448">
        <v>170</v>
      </c>
      <c r="DQ273" s="691"/>
      <c r="DR273" s="691"/>
      <c r="DS273" s="690">
        <f t="shared" si="446"/>
        <v>0</v>
      </c>
      <c r="DT273" s="690">
        <f t="shared" si="447"/>
        <v>0</v>
      </c>
      <c r="DU273" s="689">
        <f t="shared" si="448"/>
        <v>0</v>
      </c>
      <c r="DV273" s="688"/>
      <c r="DW273" s="1431"/>
      <c r="DX273" s="1426">
        <v>2</v>
      </c>
      <c r="DY273" s="686"/>
      <c r="DZ273" s="685">
        <v>7</v>
      </c>
      <c r="EA273" s="684">
        <v>4</v>
      </c>
      <c r="EB273" s="683">
        <f t="shared" si="449"/>
        <v>242.34955536000001</v>
      </c>
      <c r="EC273" s="683">
        <f t="shared" si="450"/>
        <v>0</v>
      </c>
      <c r="ED273" s="683">
        <v>-179</v>
      </c>
      <c r="EE273" s="682">
        <f t="shared" si="452"/>
        <v>0</v>
      </c>
      <c r="EF273" s="681">
        <f t="shared" si="365"/>
        <v>9.3630300000000002</v>
      </c>
      <c r="EG273" s="680">
        <f t="shared" si="453"/>
        <v>0</v>
      </c>
      <c r="EH273" s="679">
        <f>SUM(EE$244:EE273)/SUM(EF$244:EF273)</f>
        <v>1.4134799608543089</v>
      </c>
      <c r="EI273" s="678"/>
      <c r="EJ273" s="166">
        <f t="shared" si="367"/>
        <v>188</v>
      </c>
      <c r="EK273" s="677">
        <f t="shared" si="368"/>
        <v>205</v>
      </c>
      <c r="EL273" s="676">
        <f t="shared" si="369"/>
        <v>152.708</v>
      </c>
      <c r="EM273" s="675">
        <f t="shared" si="454"/>
        <v>1.2311077350237054</v>
      </c>
      <c r="EN273" s="674">
        <f>SUM(EK$7:EK273)/SUM(EL$7:EL273)</f>
        <v>1.0497856487606398</v>
      </c>
      <c r="EO273" s="673"/>
    </row>
    <row r="274" spans="1:146" ht="16.5" thickTop="1" thickBot="1" x14ac:dyDescent="0.3">
      <c r="A274" s="668"/>
      <c r="C274" s="672"/>
      <c r="D274" s="744"/>
      <c r="E274" s="743"/>
      <c r="F274" s="743"/>
      <c r="G274" s="742"/>
      <c r="H274" s="741"/>
      <c r="I274" s="740"/>
      <c r="J274" s="740"/>
      <c r="K274" s="739"/>
      <c r="L274" s="738"/>
      <c r="M274" s="738"/>
      <c r="N274" s="739"/>
      <c r="O274" s="739"/>
      <c r="P274" s="737"/>
      <c r="Q274" s="737"/>
      <c r="R274" s="736"/>
      <c r="S274" s="1154"/>
      <c r="T274" s="735"/>
      <c r="U274" s="736"/>
      <c r="V274" s="734"/>
      <c r="W274" s="739"/>
      <c r="X274" s="743"/>
      <c r="Y274" s="739"/>
      <c r="Z274" s="733"/>
      <c r="AA274" s="732"/>
      <c r="AB274" s="731"/>
      <c r="AC274" s="730"/>
      <c r="AD274" s="730"/>
      <c r="AE274" s="739"/>
      <c r="AF274" s="733"/>
      <c r="AG274" s="739"/>
      <c r="AH274" s="731"/>
      <c r="AI274" s="731"/>
      <c r="AJ274" s="731"/>
      <c r="AK274" s="729"/>
      <c r="AL274" s="731"/>
      <c r="AM274" s="731"/>
      <c r="AN274" s="731"/>
      <c r="AO274" s="731"/>
      <c r="AP274" s="731"/>
      <c r="AQ274" s="728"/>
      <c r="AR274" s="727"/>
      <c r="AS274" s="726"/>
      <c r="AT274" s="725"/>
      <c r="AU274" s="724"/>
      <c r="AV274" s="723"/>
      <c r="AW274" s="722"/>
      <c r="AX274" s="722"/>
      <c r="AY274" s="721"/>
      <c r="AZ274" s="720"/>
      <c r="BA274" s="662"/>
      <c r="BB274" s="662"/>
      <c r="BC274" s="719"/>
      <c r="BD274" s="718"/>
      <c r="BE274" s="717">
        <f>AVERAGE(BE244:BE273)</f>
        <v>45.233333333333334</v>
      </c>
      <c r="BF274" s="717"/>
      <c r="BG274" s="716"/>
      <c r="BH274" s="717">
        <f>AVERAGE(BH250:BH273)</f>
        <v>2.0116666666666676</v>
      </c>
      <c r="BI274" s="715"/>
      <c r="BJ274" s="714"/>
      <c r="BK274" s="713"/>
      <c r="BL274" s="713"/>
      <c r="BM274" s="712"/>
      <c r="BN274" s="711"/>
      <c r="BO274" s="710"/>
      <c r="BP274" s="709"/>
      <c r="BQ274" s="709"/>
      <c r="BR274" s="708"/>
      <c r="BS274" s="712"/>
      <c r="BT274" s="712"/>
      <c r="BU274" s="666"/>
      <c r="BV274" s="707"/>
      <c r="BW274" s="726">
        <f>SUM(BW244:BW273)</f>
        <v>233.89999999999998</v>
      </c>
      <c r="BX274" s="726">
        <f>AVERAGE(BX244:BX273)</f>
        <v>7.6776190476190491</v>
      </c>
      <c r="BY274" s="726"/>
      <c r="BZ274" s="1555"/>
      <c r="CA274" s="665"/>
      <c r="CB274" s="665"/>
      <c r="CC274" s="706"/>
      <c r="CD274" s="705"/>
      <c r="CE274" s="710"/>
      <c r="CF274" s="704"/>
      <c r="CG274" s="1749"/>
      <c r="CH274" s="704"/>
      <c r="CI274" s="704"/>
      <c r="CJ274" s="704"/>
      <c r="CK274" s="666"/>
      <c r="CL274" s="664"/>
      <c r="CM274" s="1125"/>
      <c r="CN274" s="703"/>
      <c r="CO274" s="703"/>
      <c r="CP274" s="703"/>
      <c r="CQ274" s="703"/>
      <c r="CR274" s="703"/>
      <c r="CS274" s="1119"/>
      <c r="CT274" s="1141" t="s">
        <v>135</v>
      </c>
      <c r="CU274" s="950">
        <f>AVERAGE(CU244:CU273)</f>
        <v>50.663333333333334</v>
      </c>
      <c r="CV274" s="702"/>
      <c r="CW274" s="701"/>
      <c r="CX274" s="700"/>
      <c r="CY274" s="699"/>
      <c r="CZ274" s="698"/>
      <c r="DA274" s="698"/>
      <c r="DB274" s="698"/>
      <c r="DC274" s="697">
        <f>SUM(DC244:DC273)</f>
        <v>382.8</v>
      </c>
      <c r="DD274" s="1828"/>
      <c r="DE274" s="1828"/>
      <c r="DF274" s="1828"/>
      <c r="DG274" s="696"/>
      <c r="DH274" s="695"/>
      <c r="DI274" s="702"/>
      <c r="DJ274" s="694"/>
      <c r="DK274" s="694"/>
      <c r="DL274" s="694"/>
      <c r="DM274" s="693"/>
      <c r="DN274" s="692"/>
      <c r="DO274" s="692"/>
      <c r="DP274" s="1448"/>
      <c r="DQ274" s="691"/>
      <c r="DR274" s="691"/>
      <c r="DS274" s="690"/>
      <c r="DT274" s="690"/>
      <c r="DU274" s="689"/>
      <c r="DV274" s="688"/>
      <c r="DW274" s="1431"/>
      <c r="DX274" s="1426"/>
      <c r="DY274" s="686"/>
      <c r="DZ274" s="685"/>
      <c r="EA274" s="684"/>
      <c r="EB274" s="683"/>
      <c r="EC274" s="683"/>
      <c r="ED274" s="683"/>
      <c r="EE274" s="1526"/>
      <c r="EF274" s="1929"/>
      <c r="EG274" s="1528"/>
      <c r="EH274" s="1529"/>
      <c r="EI274" s="678"/>
      <c r="EJ274" s="166"/>
      <c r="EK274" s="677"/>
      <c r="EL274" s="676"/>
      <c r="EM274" s="675"/>
      <c r="EN274" s="674"/>
      <c r="EO274" s="673"/>
    </row>
    <row r="275" spans="1:146" ht="16.5" thickTop="1" thickBot="1" x14ac:dyDescent="0.3">
      <c r="A275" s="668"/>
      <c r="C275" s="672"/>
      <c r="D275" s="744"/>
      <c r="E275" s="743"/>
      <c r="F275" s="743"/>
      <c r="G275" s="742"/>
      <c r="H275" s="741"/>
      <c r="I275" s="740"/>
      <c r="J275" s="740"/>
      <c r="K275" s="739"/>
      <c r="L275" s="738"/>
      <c r="M275" s="738"/>
      <c r="N275" s="739"/>
      <c r="O275" s="739"/>
      <c r="P275" s="737"/>
      <c r="Q275" s="737"/>
      <c r="R275" s="736"/>
      <c r="S275" s="1154"/>
      <c r="T275" s="735"/>
      <c r="U275" s="736"/>
      <c r="V275" s="734"/>
      <c r="W275" s="739"/>
      <c r="X275" s="743"/>
      <c r="Y275" s="739"/>
      <c r="Z275" s="733"/>
      <c r="AA275" s="732"/>
      <c r="AB275" s="731"/>
      <c r="AC275" s="730"/>
      <c r="AD275" s="730"/>
      <c r="AE275" s="739"/>
      <c r="AF275" s="733"/>
      <c r="AG275" s="739"/>
      <c r="AH275" s="731"/>
      <c r="AI275" s="731"/>
      <c r="AJ275" s="731"/>
      <c r="AK275" s="729"/>
      <c r="AL275" s="731"/>
      <c r="AM275" s="731"/>
      <c r="AN275" s="731"/>
      <c r="AO275" s="731"/>
      <c r="AP275" s="731"/>
      <c r="AQ275" s="728"/>
      <c r="AR275" s="727"/>
      <c r="AS275" s="726"/>
      <c r="AT275" s="725"/>
      <c r="AU275" s="724"/>
      <c r="AV275" s="723"/>
      <c r="AW275" s="722"/>
      <c r="AX275" s="722"/>
      <c r="AY275" s="721"/>
      <c r="AZ275" s="720"/>
      <c r="BA275" s="662"/>
      <c r="BB275" s="662"/>
      <c r="BC275" s="719"/>
      <c r="BD275" s="718"/>
      <c r="BE275" s="717"/>
      <c r="BF275" s="717"/>
      <c r="BG275" s="716"/>
      <c r="BH275" s="715">
        <f>SUM(BH244:BH273)</f>
        <v>54.280000000000015</v>
      </c>
      <c r="BI275" s="715"/>
      <c r="BJ275" s="714"/>
      <c r="BK275" s="713"/>
      <c r="BL275" s="713"/>
      <c r="BM275" s="712"/>
      <c r="BN275" s="711"/>
      <c r="BO275" s="710"/>
      <c r="BP275" s="709"/>
      <c r="BQ275" s="709"/>
      <c r="BR275" s="708"/>
      <c r="BS275" s="712"/>
      <c r="BT275" s="712"/>
      <c r="BU275" s="666"/>
      <c r="BV275" s="938" t="s">
        <v>135</v>
      </c>
      <c r="BW275" s="726">
        <f>BW274/30</f>
        <v>7.796666666666666</v>
      </c>
      <c r="BX275" s="726"/>
      <c r="BY275" s="726"/>
      <c r="BZ275" s="726"/>
      <c r="CA275" s="665"/>
      <c r="CB275" s="665"/>
      <c r="CC275" s="706"/>
      <c r="CD275" s="705"/>
      <c r="CE275" s="710"/>
      <c r="CF275" s="704"/>
      <c r="CG275" s="1749"/>
      <c r="CH275" s="704"/>
      <c r="CI275" s="704"/>
      <c r="CJ275" s="704"/>
      <c r="CK275" s="666"/>
      <c r="CL275" s="664"/>
      <c r="CM275" s="1125"/>
      <c r="CN275" s="703"/>
      <c r="CO275" s="703"/>
      <c r="CP275" s="703"/>
      <c r="CQ275" s="703"/>
      <c r="CR275" s="703"/>
      <c r="CS275" s="1119"/>
      <c r="CT275" s="1142"/>
      <c r="CU275" s="950"/>
      <c r="CV275" s="702"/>
      <c r="CW275" s="701"/>
      <c r="CX275" s="700"/>
      <c r="CY275" s="699"/>
      <c r="CZ275" s="698"/>
      <c r="DA275" s="698"/>
      <c r="DB275" s="698"/>
      <c r="DC275" s="697"/>
      <c r="DD275" s="1828"/>
      <c r="DE275" s="1828"/>
      <c r="DF275" s="1828"/>
      <c r="DG275" s="696"/>
      <c r="DH275" s="695"/>
      <c r="DI275" s="702"/>
      <c r="DJ275" s="694"/>
      <c r="DK275" s="694"/>
      <c r="DL275" s="694"/>
      <c r="DM275" s="693"/>
      <c r="DN275" s="692"/>
      <c r="DO275" s="692"/>
      <c r="DP275" s="1448"/>
      <c r="DQ275" s="691"/>
      <c r="DR275" s="691"/>
      <c r="DS275" s="690"/>
      <c r="DT275" s="690"/>
      <c r="DU275" s="689"/>
      <c r="DV275" s="688"/>
      <c r="DY275" s="686"/>
      <c r="DZ275" s="685"/>
      <c r="EA275" s="684"/>
      <c r="EB275" s="683"/>
      <c r="EC275" s="683">
        <f>EF275-EE275</f>
        <v>-121.68528355000007</v>
      </c>
      <c r="ED275" s="1432">
        <v>30</v>
      </c>
      <c r="EE275" s="1940">
        <f>SUM(EE244:EE273)</f>
        <v>415.98076355000006</v>
      </c>
      <c r="EF275" s="1941">
        <f>SUM(EF244:EF273)</f>
        <v>294.29548</v>
      </c>
      <c r="EG275" s="1942"/>
      <c r="EH275" s="1943">
        <f>EE275/EF275</f>
        <v>1.4134799608543089</v>
      </c>
      <c r="EI275" s="678">
        <f>8.6*30</f>
        <v>258</v>
      </c>
      <c r="EJ275" s="166"/>
      <c r="EK275" s="677"/>
      <c r="EL275" s="676"/>
      <c r="EM275" s="675"/>
      <c r="EN275" s="674"/>
      <c r="EO275" s="673"/>
    </row>
    <row r="276" spans="1:146" ht="16.5" thickTop="1" thickBot="1" x14ac:dyDescent="0.3">
      <c r="A276" s="668"/>
      <c r="C276" s="672"/>
      <c r="D276" s="744"/>
      <c r="E276" s="743"/>
      <c r="F276" s="743"/>
      <c r="G276" s="742"/>
      <c r="H276" s="741"/>
      <c r="I276" s="740"/>
      <c r="J276" s="740"/>
      <c r="K276" s="739"/>
      <c r="L276" s="738"/>
      <c r="M276" s="738"/>
      <c r="N276" s="739"/>
      <c r="O276" s="739"/>
      <c r="P276" s="737"/>
      <c r="Q276" s="737"/>
      <c r="R276" s="736"/>
      <c r="S276" s="1154"/>
      <c r="T276" s="735"/>
      <c r="U276" s="736"/>
      <c r="V276" s="734"/>
      <c r="W276" s="739"/>
      <c r="X276" s="743"/>
      <c r="Y276" s="739"/>
      <c r="Z276" s="733"/>
      <c r="AA276" s="732"/>
      <c r="AB276" s="731"/>
      <c r="AC276" s="730"/>
      <c r="AD276" s="730"/>
      <c r="AE276" s="739"/>
      <c r="AF276" s="733"/>
      <c r="AG276" s="739"/>
      <c r="AH276" s="731"/>
      <c r="AI276" s="731"/>
      <c r="AJ276" s="731"/>
      <c r="AK276" s="729"/>
      <c r="AL276" s="731"/>
      <c r="AM276" s="731"/>
      <c r="AN276" s="731"/>
      <c r="AO276" s="731"/>
      <c r="AP276" s="731"/>
      <c r="AQ276" s="728"/>
      <c r="AR276" s="727"/>
      <c r="AS276" s="726"/>
      <c r="AT276" s="725"/>
      <c r="AU276" s="724"/>
      <c r="AV276" s="723"/>
      <c r="AW276" s="722"/>
      <c r="AX276" s="722"/>
      <c r="AY276" s="721"/>
      <c r="AZ276" s="720"/>
      <c r="BA276" s="662"/>
      <c r="BB276" s="662"/>
      <c r="BC276" s="719"/>
      <c r="BD276" s="718"/>
      <c r="BE276" s="717"/>
      <c r="BF276" s="717"/>
      <c r="BG276" s="716"/>
      <c r="BH276" s="715"/>
      <c r="BI276" s="715"/>
      <c r="BJ276" s="714"/>
      <c r="BK276" s="713"/>
      <c r="BL276" s="713"/>
      <c r="BM276" s="712"/>
      <c r="BN276" s="711"/>
      <c r="BO276" s="710"/>
      <c r="BP276" s="709"/>
      <c r="BQ276" s="709"/>
      <c r="BR276" s="708"/>
      <c r="BS276" s="712"/>
      <c r="BT276" s="712"/>
      <c r="BU276" s="666"/>
      <c r="BV276" s="938" t="s">
        <v>204</v>
      </c>
      <c r="BW276" s="726">
        <v>10</v>
      </c>
      <c r="BX276" s="726"/>
      <c r="BY276" s="726"/>
      <c r="BZ276" s="726"/>
      <c r="CA276" s="665"/>
      <c r="CB276" s="665"/>
      <c r="CC276" s="706"/>
      <c r="CD276" s="705"/>
      <c r="CE276" s="710"/>
      <c r="CF276" s="704"/>
      <c r="CG276" s="1749"/>
      <c r="CH276" s="704"/>
      <c r="CI276" s="704"/>
      <c r="CJ276" s="704"/>
      <c r="CK276" s="666"/>
      <c r="CL276" s="664"/>
      <c r="CM276" s="1125"/>
      <c r="CN276" s="703"/>
      <c r="CO276" s="703"/>
      <c r="CP276" s="703"/>
      <c r="CQ276" s="703"/>
      <c r="CR276" s="703"/>
      <c r="CS276" s="1119"/>
      <c r="CT276" s="1142"/>
      <c r="CU276" s="950"/>
      <c r="CV276" s="702"/>
      <c r="CW276" s="701"/>
      <c r="CX276" s="700"/>
      <c r="CY276" s="699"/>
      <c r="CZ276" s="698"/>
      <c r="DA276" s="698"/>
      <c r="DB276" s="698"/>
      <c r="DC276" s="697"/>
      <c r="DD276" s="1828"/>
      <c r="DE276" s="1828"/>
      <c r="DF276" s="1828"/>
      <c r="DG276" s="696"/>
      <c r="DH276" s="695"/>
      <c r="DI276" s="702"/>
      <c r="DJ276" s="694"/>
      <c r="DK276" s="694"/>
      <c r="DL276" s="694"/>
      <c r="DM276" s="693"/>
      <c r="DN276" s="692"/>
      <c r="DO276" s="692"/>
      <c r="DP276" s="1448"/>
      <c r="DQ276" s="691"/>
      <c r="DR276" s="691"/>
      <c r="DS276" s="690"/>
      <c r="DT276" s="690"/>
      <c r="DU276" s="689"/>
      <c r="DV276" s="688"/>
      <c r="DW276" s="1745">
        <v>-2</v>
      </c>
      <c r="DX276" s="1588">
        <f>DW276*33*1.5</f>
        <v>-99</v>
      </c>
      <c r="DY276" s="686"/>
      <c r="DZ276" s="685"/>
      <c r="EA276" s="684"/>
      <c r="EB276" s="683"/>
      <c r="EC276" s="683"/>
      <c r="ED276" s="683"/>
      <c r="EE276" s="167">
        <f>EE275+DX276</f>
        <v>316.98076355000006</v>
      </c>
      <c r="EG276" s="1594"/>
      <c r="EH276" s="1595">
        <f>EE276/EF275</f>
        <v>1.0770833570056872</v>
      </c>
      <c r="EI276" s="678"/>
      <c r="EJ276" s="166"/>
      <c r="EK276" s="677"/>
      <c r="EL276" s="676"/>
      <c r="EM276" s="675"/>
      <c r="EN276" s="674"/>
      <c r="EO276" s="673"/>
    </row>
    <row r="277" spans="1:146" ht="16.5" thickTop="1" thickBot="1" x14ac:dyDescent="0.3">
      <c r="A277" s="668"/>
      <c r="C277" s="672"/>
      <c r="D277" s="744"/>
      <c r="E277" s="743"/>
      <c r="F277" s="743"/>
      <c r="G277" s="742"/>
      <c r="H277" s="741"/>
      <c r="I277" s="740"/>
      <c r="J277" s="740"/>
      <c r="K277" s="739"/>
      <c r="L277" s="738"/>
      <c r="M277" s="738"/>
      <c r="N277" s="739"/>
      <c r="O277" s="739"/>
      <c r="P277" s="737"/>
      <c r="Q277" s="737"/>
      <c r="R277" s="736"/>
      <c r="S277" s="1154"/>
      <c r="T277" s="735"/>
      <c r="U277" s="736"/>
      <c r="V277" s="734"/>
      <c r="W277" s="739"/>
      <c r="X277" s="743"/>
      <c r="Y277" s="739"/>
      <c r="Z277" s="733"/>
      <c r="AA277" s="732"/>
      <c r="AB277" s="731"/>
      <c r="AC277" s="730"/>
      <c r="AD277" s="730"/>
      <c r="AE277" s="739"/>
      <c r="AF277" s="733"/>
      <c r="AG277" s="739"/>
      <c r="AH277" s="731"/>
      <c r="AI277" s="731"/>
      <c r="AJ277" s="731"/>
      <c r="AK277" s="729"/>
      <c r="AL277" s="731"/>
      <c r="AM277" s="731"/>
      <c r="AN277" s="731"/>
      <c r="AO277" s="731"/>
      <c r="AP277" s="731"/>
      <c r="AQ277" s="728"/>
      <c r="AR277" s="727"/>
      <c r="AS277" s="726"/>
      <c r="AT277" s="725"/>
      <c r="AU277" s="724"/>
      <c r="AV277" s="723"/>
      <c r="AW277" s="722"/>
      <c r="AX277" s="722"/>
      <c r="AY277" s="721"/>
      <c r="AZ277" s="720"/>
      <c r="BA277" s="662"/>
      <c r="BB277" s="662"/>
      <c r="BC277" s="719"/>
      <c r="BD277" s="718"/>
      <c r="BE277" s="717"/>
      <c r="BF277" s="717"/>
      <c r="BG277" s="716"/>
      <c r="BH277" s="715"/>
      <c r="BI277" s="715"/>
      <c r="BJ277" s="714"/>
      <c r="BK277" s="713"/>
      <c r="BL277" s="713"/>
      <c r="BM277" s="712"/>
      <c r="BN277" s="711"/>
      <c r="BO277" s="710"/>
      <c r="BP277" s="709"/>
      <c r="BQ277" s="709"/>
      <c r="BR277" s="708"/>
      <c r="BS277" s="712"/>
      <c r="BT277" s="712"/>
      <c r="BU277" s="666"/>
      <c r="BV277" s="707"/>
      <c r="BW277" s="1772">
        <f>BW276/30</f>
        <v>0.33333333333333331</v>
      </c>
      <c r="BX277" s="726"/>
      <c r="BY277" s="726"/>
      <c r="BZ277" s="726"/>
      <c r="CA277" s="665"/>
      <c r="CB277" s="665"/>
      <c r="CC277" s="706"/>
      <c r="CD277" s="705"/>
      <c r="CE277" s="710"/>
      <c r="CF277" s="704"/>
      <c r="CG277" s="1749"/>
      <c r="CH277" s="704"/>
      <c r="CI277" s="704"/>
      <c r="CJ277" s="704"/>
      <c r="CK277" s="666"/>
      <c r="CL277" s="664"/>
      <c r="CM277" s="1125"/>
      <c r="CN277" s="703"/>
      <c r="CO277" s="703"/>
      <c r="CP277" s="703"/>
      <c r="CQ277" s="703"/>
      <c r="CR277" s="703"/>
      <c r="CS277" s="1119"/>
      <c r="CT277" s="1142"/>
      <c r="CU277" s="950"/>
      <c r="CV277" s="702"/>
      <c r="CW277" s="701"/>
      <c r="CX277" s="700"/>
      <c r="CY277" s="699"/>
      <c r="CZ277" s="698"/>
      <c r="DA277" s="698"/>
      <c r="DB277" s="698"/>
      <c r="DC277" s="697"/>
      <c r="DD277" s="1828"/>
      <c r="DE277" s="1828"/>
      <c r="DF277" s="1828"/>
      <c r="DG277" s="696"/>
      <c r="DH277" s="695"/>
      <c r="DI277" s="702"/>
      <c r="DJ277" s="694"/>
      <c r="DK277" s="694"/>
      <c r="DL277" s="694"/>
      <c r="DM277" s="693"/>
      <c r="DN277" s="692"/>
      <c r="DO277" s="692"/>
      <c r="DP277" s="1448"/>
      <c r="DQ277" s="691"/>
      <c r="DR277" s="691"/>
      <c r="DS277" s="690"/>
      <c r="DT277" s="690"/>
      <c r="DU277" s="689"/>
      <c r="DV277" s="688"/>
      <c r="DW277" s="1431"/>
      <c r="DX277" s="1426"/>
      <c r="DY277" s="686"/>
      <c r="DZ277" s="685"/>
      <c r="EA277" s="684"/>
      <c r="EB277" s="683"/>
      <c r="EC277" s="683"/>
      <c r="ED277" s="683"/>
      <c r="EE277" s="1312">
        <f>EE275/ED275</f>
        <v>13.866025451666669</v>
      </c>
      <c r="EF277" s="1593">
        <f>EF275/ED275</f>
        <v>9.8098493333333341</v>
      </c>
      <c r="EG277" s="680"/>
      <c r="EH277" s="679"/>
      <c r="EI277" s="678"/>
      <c r="EJ277" s="166"/>
      <c r="EK277" s="677"/>
      <c r="EL277" s="676"/>
      <c r="EM277" s="675"/>
      <c r="EN277" s="674"/>
      <c r="EO277" s="673"/>
    </row>
    <row r="278" spans="1:146" ht="16.5" thickTop="1" thickBot="1" x14ac:dyDescent="0.3">
      <c r="A278" s="668">
        <f>[2]Sheet1!A127</f>
        <v>45778</v>
      </c>
      <c r="C278" s="672"/>
      <c r="D278" s="744">
        <f>D273</f>
        <v>39550</v>
      </c>
      <c r="E278" s="743">
        <f>IF(D278=0,0,D278-D273)</f>
        <v>0</v>
      </c>
      <c r="F278" s="743"/>
      <c r="G278" s="742">
        <f t="shared" si="418"/>
        <v>0</v>
      </c>
      <c r="H278" s="741"/>
      <c r="I278" s="740">
        <v>0</v>
      </c>
      <c r="J278" s="740">
        <v>0</v>
      </c>
      <c r="K278" s="739">
        <f t="shared" si="419"/>
        <v>0</v>
      </c>
      <c r="L278" s="738" t="e">
        <f>IF(OR(N278=0,N278="n"), L273+1,1)</f>
        <v>#REF!</v>
      </c>
      <c r="M278" s="738">
        <v>0</v>
      </c>
      <c r="N278" s="739">
        <v>0</v>
      </c>
      <c r="O278" s="739">
        <v>0</v>
      </c>
      <c r="P278" s="737">
        <f>[2]Sheet1!Q127</f>
        <v>45</v>
      </c>
      <c r="Q278" s="737">
        <f>[2]Sheet1!R127</f>
        <v>42</v>
      </c>
      <c r="R278" s="736">
        <f t="shared" si="421"/>
        <v>3</v>
      </c>
      <c r="S278" s="1154">
        <f>IF(P278=0,S273,IF(U273&lt;&gt;0,1,S273+1))</f>
        <v>28</v>
      </c>
      <c r="T278" s="408">
        <f>[2]Sheet1!T127</f>
        <v>0</v>
      </c>
      <c r="U278" s="736">
        <f>[2]Sheet1!V127</f>
        <v>0</v>
      </c>
      <c r="V278" s="734"/>
      <c r="W278" s="739">
        <f>[2]Sheet1!X127</f>
        <v>42</v>
      </c>
      <c r="X278" s="743">
        <f>[2]Sheet1!Y127</f>
        <v>35</v>
      </c>
      <c r="Y278" s="739">
        <f t="shared" si="423"/>
        <v>7</v>
      </c>
      <c r="Z278" s="733">
        <f>IF(W278=0,Z273,IF(AB273&lt;&gt;0,1,Z273+1))</f>
        <v>167</v>
      </c>
      <c r="AA278" s="732">
        <f>[2]Sheet1!AA127</f>
        <v>0</v>
      </c>
      <c r="AB278" s="731">
        <f>[2]Sheet1!AC127</f>
        <v>0</v>
      </c>
      <c r="AC278" s="730">
        <f>[2]Sheet1!AD127</f>
        <v>35</v>
      </c>
      <c r="AD278" s="730">
        <f>[2]Sheet1!AE127</f>
        <v>35</v>
      </c>
      <c r="AE278" s="739">
        <f t="shared" si="425"/>
        <v>0</v>
      </c>
      <c r="AF278" s="733">
        <f>IF(AC278=0,AF273,IF(AH273&lt;&gt;0,1,AF273+1))</f>
        <v>100</v>
      </c>
      <c r="AG278" s="739">
        <v>111</v>
      </c>
      <c r="AH278" s="731">
        <f>[2]Sheet1!AH127</f>
        <v>0</v>
      </c>
      <c r="AI278" s="731">
        <f>[2]Sheet1!AI127</f>
        <v>0</v>
      </c>
      <c r="AJ278" s="731">
        <f>[2]Sheet1!AJ127</f>
        <v>0</v>
      </c>
      <c r="AK278" s="729" t="str">
        <f t="shared" si="427"/>
        <v xml:space="preserve"> </v>
      </c>
      <c r="AL278" s="731">
        <f>IF(AI278=0,AL273,IF(AO273&lt;&gt;0,1,AL273+1))</f>
        <v>28</v>
      </c>
      <c r="AM278" s="731"/>
      <c r="AN278" s="731"/>
      <c r="AO278" s="731">
        <f>[2]Sheet1!AL127</f>
        <v>0</v>
      </c>
      <c r="AP278" s="731"/>
      <c r="AQ278" s="728">
        <f>[2]Sheet1!K127+[2]Sheet1!L127/12</f>
        <v>6.666666666666667</v>
      </c>
      <c r="AR278" s="727">
        <f>[2]Sheet1!M127</f>
        <v>355</v>
      </c>
      <c r="AS278" s="726">
        <f>[2]Sheet1!N127+[2]Sheet1!O127/12</f>
        <v>6.5</v>
      </c>
      <c r="AT278" s="725">
        <f>[2]Sheet1!P127</f>
        <v>336</v>
      </c>
      <c r="AU278" s="724">
        <f t="shared" si="429"/>
        <v>691</v>
      </c>
      <c r="AV278" s="723">
        <f>AU278-AU273</f>
        <v>-180</v>
      </c>
      <c r="AW278" s="722"/>
      <c r="AX278" s="722"/>
      <c r="AY278" s="721">
        <f>[2]Sheet1!B127</f>
        <v>1860</v>
      </c>
      <c r="AZ278" s="720">
        <f>[2]Sheet1!C127</f>
        <v>0</v>
      </c>
      <c r="BA278" s="662">
        <f>[2]Sheet1!D127</f>
        <v>233</v>
      </c>
      <c r="BB278" s="662">
        <f>[2]Sheet1!E127</f>
        <v>233</v>
      </c>
      <c r="BC278" s="719"/>
      <c r="BD278" s="718">
        <f>[2]Sheet1!BJ127</f>
        <v>69773</v>
      </c>
      <c r="BE278" s="717">
        <f>IF(BD278=0,0,BD278-BD273)</f>
        <v>52</v>
      </c>
      <c r="BF278" s="1949">
        <f t="shared" ref="BF278:BF295" si="456">AVERAGE(BE271:BE278)</f>
        <v>48.046666666666667</v>
      </c>
      <c r="BG278" s="716">
        <v>0.96</v>
      </c>
      <c r="BH278" s="715">
        <f t="shared" si="432"/>
        <v>2.0799999999999983</v>
      </c>
      <c r="BI278" s="715">
        <f t="shared" si="433"/>
        <v>49.92</v>
      </c>
      <c r="BJ278" s="714"/>
      <c r="BK278" s="713">
        <f>[2]Sheet1!EW127</f>
        <v>80</v>
      </c>
      <c r="BL278" s="713">
        <f>[2]Sheet1!EX127</f>
        <v>25</v>
      </c>
      <c r="BM278" s="712"/>
      <c r="BN278" s="711">
        <f>[2]Sheet1!CE127</f>
        <v>0</v>
      </c>
      <c r="BO278" s="710">
        <f>BO273</f>
        <v>0.8</v>
      </c>
      <c r="BP278" s="709">
        <f t="shared" si="434"/>
        <v>0</v>
      </c>
      <c r="BQ278" s="709">
        <f t="shared" si="435"/>
        <v>0</v>
      </c>
      <c r="BR278" s="708"/>
      <c r="BS278" s="712">
        <f>[2]Sheet1!CP127</f>
        <v>0</v>
      </c>
      <c r="BT278" s="712">
        <f>[2]Sheet1!CQ127</f>
        <v>0</v>
      </c>
      <c r="BU278" s="666">
        <f>[2]Sheet1!BR127</f>
        <v>0</v>
      </c>
      <c r="BV278" s="707" t="str">
        <f>[2]Sheet1!BE127</f>
        <v>n</v>
      </c>
      <c r="BW278" s="713">
        <v>0</v>
      </c>
      <c r="BX278" s="1748">
        <f t="shared" ref="BX278:BX295" si="457">BZ278/7</f>
        <v>9.0142857142857142</v>
      </c>
      <c r="BY278" s="1817">
        <f>BX278/24</f>
        <v>0.37559523809523809</v>
      </c>
      <c r="BZ278" s="1555">
        <f>SUM(BW268:BW273)+BW278</f>
        <v>63.1</v>
      </c>
      <c r="CA278" s="665">
        <f t="shared" si="436"/>
        <v>0</v>
      </c>
      <c r="CB278" s="665">
        <f t="shared" si="437"/>
        <v>0</v>
      </c>
      <c r="CC278" s="706">
        <f>CC273</f>
        <v>0.43</v>
      </c>
      <c r="CD278" s="705">
        <f t="shared" si="438"/>
        <v>0</v>
      </c>
      <c r="CE278" s="710">
        <f>CE273</f>
        <v>0.05</v>
      </c>
      <c r="CF278" s="704">
        <f t="shared" si="439"/>
        <v>0</v>
      </c>
      <c r="CG278" s="1749">
        <f>[2]Sheet1!BI127</f>
        <v>0</v>
      </c>
      <c r="CH278" s="704">
        <f>[2]Sheet1!BR127</f>
        <v>0</v>
      </c>
      <c r="CI278" s="1507">
        <f t="shared" ref="CI278:CI307" si="458">IF(OR(ISBLANK(CG278), CG278=0), 0, CB278 / (CG278 * 24))</f>
        <v>0</v>
      </c>
      <c r="CJ278" s="704">
        <f t="shared" si="440"/>
        <v>0</v>
      </c>
      <c r="CK278" s="666">
        <v>60</v>
      </c>
      <c r="CL278" s="664">
        <v>28</v>
      </c>
      <c r="CM278" s="1125">
        <v>0</v>
      </c>
      <c r="CN278" s="703">
        <v>0</v>
      </c>
      <c r="CO278" s="703"/>
      <c r="CP278" s="703">
        <v>9494</v>
      </c>
      <c r="CQ278" s="703">
        <f>CP278-CP273</f>
        <v>0</v>
      </c>
      <c r="CR278" s="703"/>
      <c r="CS278" s="1119">
        <v>0</v>
      </c>
      <c r="CT278" s="1142"/>
      <c r="CU278" s="950">
        <f t="shared" si="442"/>
        <v>0</v>
      </c>
      <c r="CV278" s="702">
        <f>CV273</f>
        <v>1</v>
      </c>
      <c r="CW278" s="701">
        <f t="shared" si="443"/>
        <v>0</v>
      </c>
      <c r="CX278" s="700">
        <f t="shared" si="444"/>
        <v>0</v>
      </c>
      <c r="CY278" s="699"/>
      <c r="CZ278" s="698">
        <f>[2]Sheet1!DN127</f>
        <v>70</v>
      </c>
      <c r="DA278" s="698">
        <f>[2]Sheet1!DO127</f>
        <v>25</v>
      </c>
      <c r="DB278" s="698">
        <f>[2]Sheet1!DQ127</f>
        <v>30</v>
      </c>
      <c r="DC278" s="697">
        <v>0</v>
      </c>
      <c r="DD278" s="1828"/>
      <c r="DE278" s="1828"/>
      <c r="DF278" s="1828"/>
      <c r="DG278" s="696">
        <f>DG273</f>
        <v>0.43</v>
      </c>
      <c r="DH278" s="695">
        <f t="shared" ref="DH278:DH308" si="459">DC278</f>
        <v>0</v>
      </c>
      <c r="DI278" s="702">
        <f>DI273</f>
        <v>0.56999999999999995</v>
      </c>
      <c r="DJ278" s="694"/>
      <c r="DK278" s="694">
        <f t="shared" ref="DK278:DK308" si="460">(DH278-(DH278*DI278))*(1-DG278)</f>
        <v>0</v>
      </c>
      <c r="DL278" s="694">
        <f t="shared" si="445"/>
        <v>0</v>
      </c>
      <c r="DM278" s="693"/>
      <c r="DN278" s="692">
        <f>[2]Sheet1!EB127</f>
        <v>0</v>
      </c>
      <c r="DO278" s="692">
        <f>[2]Sheet1!EC127</f>
        <v>30</v>
      </c>
      <c r="DP278" s="1448">
        <f>[2]Sheet1!ED127</f>
        <v>0</v>
      </c>
      <c r="DQ278" s="691"/>
      <c r="DR278" s="691"/>
      <c r="DS278" s="690">
        <f t="shared" si="446"/>
        <v>0</v>
      </c>
      <c r="DT278" s="690">
        <f>IF(DS278-DS273&lt;0,0,IF(SUM(DQ278:DR278)&gt;0,DS278-DS273,0))</f>
        <v>0</v>
      </c>
      <c r="DU278" s="689">
        <f>IF(DS278=0,0,IF(DS278-DS273&lt;0,DS278-DS273,0))</f>
        <v>0</v>
      </c>
      <c r="DV278" s="688"/>
      <c r="DW278" s="1431"/>
      <c r="DX278" s="1426">
        <f>[2]Sheet1!BN127</f>
        <v>2</v>
      </c>
      <c r="DY278" s="686"/>
      <c r="DZ278" s="685">
        <f>[2]Sheet1!BP127</f>
        <v>1</v>
      </c>
      <c r="EA278" s="684">
        <f>[2]Sheet1!BQ127</f>
        <v>11</v>
      </c>
      <c r="EB278" s="683">
        <f t="shared" si="449"/>
        <v>63.341361060000004</v>
      </c>
      <c r="EC278" s="683">
        <f>IF(EB278-EB273&lt;0,0,IF(SUM(DZ278:EA278)&gt;0,EB278-EB273,0))</f>
        <v>0</v>
      </c>
      <c r="ED278" s="683">
        <v>0</v>
      </c>
      <c r="EE278" s="682">
        <f t="shared" si="452"/>
        <v>0</v>
      </c>
      <c r="EF278" s="681">
        <f t="shared" ref="EF278:EF308" si="461">BH278+BP278+CF278+CW278+DK278</f>
        <v>2.0799999999999983</v>
      </c>
      <c r="EG278" s="680">
        <f t="shared" si="453"/>
        <v>0</v>
      </c>
      <c r="EH278" s="679">
        <f>SUM(EE$278:EE278)/SUM(EF$278:EF278)</f>
        <v>0</v>
      </c>
      <c r="EI278" s="678"/>
      <c r="EJ278" s="166">
        <f t="shared" ref="EJ278:EJ308" si="462">EK278+AV278</f>
        <v>53</v>
      </c>
      <c r="EK278" s="677">
        <f t="shared" ref="EK278:EK308" si="463">E278+BB278</f>
        <v>233</v>
      </c>
      <c r="EL278" s="676">
        <f t="shared" ref="EL278:EL308" si="464">BI278+BQ278+CJ278+CX278+DL278</f>
        <v>49.92</v>
      </c>
      <c r="EM278" s="675">
        <f t="shared" si="454"/>
        <v>1.0616987179487178</v>
      </c>
      <c r="EN278" s="674">
        <f>SUM(EK$7:EK278)/SUM(EL$7:EL278)</f>
        <v>1.0548133491536553</v>
      </c>
      <c r="EO278" s="673"/>
    </row>
    <row r="279" spans="1:146" ht="16.5" thickTop="1" thickBot="1" x14ac:dyDescent="0.3">
      <c r="A279" s="668">
        <f>[2]Sheet1!A128</f>
        <v>45779</v>
      </c>
      <c r="C279" s="745"/>
      <c r="D279" s="1468">
        <f t="shared" si="396"/>
        <v>39550</v>
      </c>
      <c r="E279" s="1469">
        <f t="shared" si="417"/>
        <v>0</v>
      </c>
      <c r="F279" s="1469"/>
      <c r="G279" s="1470">
        <f t="shared" si="418"/>
        <v>0</v>
      </c>
      <c r="H279" s="741"/>
      <c r="I279" s="1471">
        <v>0</v>
      </c>
      <c r="J279" s="1471">
        <v>0</v>
      </c>
      <c r="K279" s="1472">
        <f t="shared" si="419"/>
        <v>0</v>
      </c>
      <c r="L279" s="1473" t="e">
        <f t="shared" si="420"/>
        <v>#REF!</v>
      </c>
      <c r="M279" s="1473">
        <v>0</v>
      </c>
      <c r="N279" s="1472">
        <v>0</v>
      </c>
      <c r="O279" s="1472">
        <v>0</v>
      </c>
      <c r="P279" s="1474">
        <f>[2]Sheet1!Q128</f>
        <v>48</v>
      </c>
      <c r="Q279" s="1474">
        <f>[2]Sheet1!R128</f>
        <v>41</v>
      </c>
      <c r="R279" s="1475">
        <f t="shared" si="421"/>
        <v>7</v>
      </c>
      <c r="S279" s="1476">
        <f t="shared" si="422"/>
        <v>29</v>
      </c>
      <c r="T279" s="1477">
        <f>[2]Sheet1!T128</f>
        <v>0</v>
      </c>
      <c r="U279" s="1475">
        <f>[2]Sheet1!V128</f>
        <v>0</v>
      </c>
      <c r="V279" s="1478"/>
      <c r="W279" s="1472">
        <f>[2]Sheet1!X128</f>
        <v>37</v>
      </c>
      <c r="X279" s="1469">
        <f>[2]Sheet1!Y128</f>
        <v>34</v>
      </c>
      <c r="Y279" s="1472">
        <f t="shared" si="423"/>
        <v>3</v>
      </c>
      <c r="Z279" s="1479">
        <f t="shared" si="424"/>
        <v>168</v>
      </c>
      <c r="AA279" s="1480">
        <f>[2]Sheet1!AA128</f>
        <v>0</v>
      </c>
      <c r="AB279" s="1481">
        <f>[2]Sheet1!AC128</f>
        <v>0</v>
      </c>
      <c r="AC279" s="1482">
        <f>[2]Sheet1!AD128</f>
        <v>40</v>
      </c>
      <c r="AD279" s="1482">
        <f>[2]Sheet1!AE128</f>
        <v>36</v>
      </c>
      <c r="AE279" s="1472">
        <f t="shared" si="425"/>
        <v>4</v>
      </c>
      <c r="AF279" s="1479">
        <f t="shared" si="426"/>
        <v>101</v>
      </c>
      <c r="AG279" s="1472">
        <v>111</v>
      </c>
      <c r="AH279" s="1481">
        <f>[2]Sheet1!AH128</f>
        <v>0</v>
      </c>
      <c r="AI279" s="1481">
        <f>[2]Sheet1!AI128</f>
        <v>10</v>
      </c>
      <c r="AJ279" s="1481">
        <f>[2]Sheet1!AJ128</f>
        <v>0</v>
      </c>
      <c r="AK279" s="1483">
        <f>IF(AI279=0," ",IF(TRIM(AI279)="off","1P bypass", AI279-AJ279))</f>
        <v>10</v>
      </c>
      <c r="AL279" s="1481">
        <f t="shared" si="428"/>
        <v>29</v>
      </c>
      <c r="AM279" s="1481"/>
      <c r="AN279" s="1481"/>
      <c r="AO279" s="1481">
        <f>[2]Sheet1!AL128</f>
        <v>0</v>
      </c>
      <c r="AP279" s="1481"/>
      <c r="AQ279" s="1484">
        <f>[2]Sheet1!K128+[2]Sheet1!L128/12</f>
        <v>5.875</v>
      </c>
      <c r="AR279" s="1485">
        <f>[2]Sheet1!M128</f>
        <v>310</v>
      </c>
      <c r="AS279" s="1486">
        <f>[2]Sheet1!N128+[2]Sheet1!O128/12</f>
        <v>6.833333333333333</v>
      </c>
      <c r="AT279" s="1487">
        <f>[2]Sheet1!P128</f>
        <v>354</v>
      </c>
      <c r="AU279" s="1488">
        <f t="shared" si="429"/>
        <v>664</v>
      </c>
      <c r="AV279" s="1489">
        <f t="shared" si="430"/>
        <v>-27</v>
      </c>
      <c r="AW279" s="722"/>
      <c r="AX279" s="722"/>
      <c r="AY279" s="1490">
        <f>[2]Sheet1!B128</f>
        <v>1810</v>
      </c>
      <c r="AZ279" s="1491">
        <f>[2]Sheet1!C128</f>
        <v>0</v>
      </c>
      <c r="BA279" s="1492">
        <f>[2]Sheet1!D128</f>
        <v>230</v>
      </c>
      <c r="BB279" s="1492">
        <f>[2]Sheet1!E128</f>
        <v>278.60000000000002</v>
      </c>
      <c r="BC279" s="719"/>
      <c r="BD279" s="1493">
        <f>[2]Sheet1!BJ128</f>
        <v>69835</v>
      </c>
      <c r="BE279" s="1494">
        <f t="shared" si="431"/>
        <v>62</v>
      </c>
      <c r="BF279" s="1949">
        <f t="shared" si="456"/>
        <v>52.046666666666667</v>
      </c>
      <c r="BG279" s="1495">
        <v>0.96</v>
      </c>
      <c r="BH279" s="1496">
        <f t="shared" si="432"/>
        <v>2.480000000000004</v>
      </c>
      <c r="BI279" s="1496">
        <f t="shared" si="433"/>
        <v>59.519999999999996</v>
      </c>
      <c r="BJ279" s="1497"/>
      <c r="BK279" s="1498">
        <f>[2]Sheet1!EW128</f>
        <v>80</v>
      </c>
      <c r="BL279" s="1498">
        <f>[2]Sheet1!EX128</f>
        <v>18</v>
      </c>
      <c r="BM279" s="712"/>
      <c r="BN279" s="1499">
        <f>[2]Sheet1!CE128</f>
        <v>0</v>
      </c>
      <c r="BO279" s="1500">
        <f t="shared" si="405"/>
        <v>0.8</v>
      </c>
      <c r="BP279" s="1501">
        <f t="shared" si="434"/>
        <v>0</v>
      </c>
      <c r="BQ279" s="1501">
        <f t="shared" si="435"/>
        <v>0</v>
      </c>
      <c r="BR279" s="1502"/>
      <c r="BS279" s="712">
        <f>[2]Sheet1!CP128</f>
        <v>0</v>
      </c>
      <c r="BT279" s="712">
        <f>[2]Sheet1!CQ128</f>
        <v>0</v>
      </c>
      <c r="BU279" s="666">
        <f>[2]Sheet1!BR128</f>
        <v>0</v>
      </c>
      <c r="BV279" s="1503" t="str">
        <f>[2]Sheet1!BE128</f>
        <v>n</v>
      </c>
      <c r="BW279" s="1498">
        <f>[2]Sheet1!BA128</f>
        <v>0</v>
      </c>
      <c r="BX279" s="1748">
        <f t="shared" si="457"/>
        <v>8.757142857142858</v>
      </c>
      <c r="BY279" s="1817">
        <f t="shared" ref="BY279:BY308" si="465">BX279/24</f>
        <v>0.36488095238095242</v>
      </c>
      <c r="BZ279" s="1555">
        <f>SUM(BW269:BW273)+BW278+BW279</f>
        <v>61.300000000000004</v>
      </c>
      <c r="CA279" s="1504">
        <f t="shared" si="436"/>
        <v>0</v>
      </c>
      <c r="CB279" s="1504">
        <f t="shared" si="437"/>
        <v>0</v>
      </c>
      <c r="CC279" s="1505">
        <f t="shared" si="406"/>
        <v>0.43</v>
      </c>
      <c r="CD279" s="1506">
        <f t="shared" si="438"/>
        <v>0</v>
      </c>
      <c r="CE279" s="1500">
        <f t="shared" si="407"/>
        <v>0.05</v>
      </c>
      <c r="CF279" s="1507">
        <f t="shared" si="439"/>
        <v>0</v>
      </c>
      <c r="CG279" s="1749">
        <f>[2]Sheet1!BI128</f>
        <v>0</v>
      </c>
      <c r="CH279" s="704">
        <f>[2]Sheet1!BR128</f>
        <v>0</v>
      </c>
      <c r="CI279" s="1507">
        <f t="shared" si="458"/>
        <v>0</v>
      </c>
      <c r="CJ279" s="1507">
        <f t="shared" si="440"/>
        <v>0</v>
      </c>
      <c r="CK279" s="666">
        <f>[2]Sheet1!BS128</f>
        <v>65</v>
      </c>
      <c r="CL279" s="664">
        <f>[2]Sheet1!BU128</f>
        <v>15</v>
      </c>
      <c r="CM279" s="1699">
        <f>[2]Sheet1!DA128</f>
        <v>189.1</v>
      </c>
      <c r="CN279" s="703">
        <f>[2]Sheet1!DB128</f>
        <v>1</v>
      </c>
      <c r="CO279" s="703">
        <f>[2]Sheet1!DC128</f>
        <v>70</v>
      </c>
      <c r="CP279" s="703">
        <f>[2]Sheet1!DX128</f>
        <v>9523.6</v>
      </c>
      <c r="CQ279" s="703">
        <f>IF(CP279=0, 0, CP279-CP278)</f>
        <v>29.600000000000364</v>
      </c>
      <c r="CR279" s="703">
        <f>[2]Sheet1!DM128</f>
        <v>0</v>
      </c>
      <c r="CS279" s="1119">
        <f t="shared" si="441"/>
        <v>6.388513513513435</v>
      </c>
      <c r="CT279" s="1142" t="str">
        <f>IF(CR279=0, "", CS279/CR279)</f>
        <v/>
      </c>
      <c r="CU279" s="1509">
        <f t="shared" si="442"/>
        <v>189.1</v>
      </c>
      <c r="CV279" s="1510">
        <f t="shared" si="408"/>
        <v>1</v>
      </c>
      <c r="CW279" s="1511">
        <f t="shared" si="443"/>
        <v>0</v>
      </c>
      <c r="CX279" s="1512">
        <f t="shared" si="444"/>
        <v>189.1</v>
      </c>
      <c r="CY279" s="1513"/>
      <c r="CZ279" s="698">
        <f>[2]Sheet1!DN128</f>
        <v>83</v>
      </c>
      <c r="DA279" s="698">
        <f>[2]Sheet1!DO128</f>
        <v>16</v>
      </c>
      <c r="DB279" s="698">
        <f>[2]Sheet1!DQ128</f>
        <v>30</v>
      </c>
      <c r="DC279" s="1514">
        <v>0</v>
      </c>
      <c r="DD279" s="1838"/>
      <c r="DE279" s="1838"/>
      <c r="DF279" s="1838"/>
      <c r="DG279" s="1515">
        <f t="shared" si="409"/>
        <v>0.43</v>
      </c>
      <c r="DH279" s="1516">
        <f t="shared" si="459"/>
        <v>0</v>
      </c>
      <c r="DI279" s="1510">
        <f t="shared" si="410"/>
        <v>0.56999999999999995</v>
      </c>
      <c r="DJ279" s="1511"/>
      <c r="DK279" s="1511">
        <f t="shared" si="460"/>
        <v>0</v>
      </c>
      <c r="DL279" s="1511">
        <f t="shared" si="445"/>
        <v>0</v>
      </c>
      <c r="DM279" s="1517"/>
      <c r="DN279" s="692">
        <f>[2]Sheet1!EB128</f>
        <v>63</v>
      </c>
      <c r="DO279" s="692">
        <f>[2]Sheet1!EC128</f>
        <v>10</v>
      </c>
      <c r="DP279" s="1448">
        <f>[2]Sheet1!ED128</f>
        <v>0</v>
      </c>
      <c r="DQ279" s="1518"/>
      <c r="DR279" s="1518"/>
      <c r="DS279" s="1519">
        <f t="shared" si="446"/>
        <v>0</v>
      </c>
      <c r="DT279" s="1519">
        <f t="shared" si="447"/>
        <v>0</v>
      </c>
      <c r="DU279" s="1520">
        <f t="shared" si="448"/>
        <v>0</v>
      </c>
      <c r="DW279" s="1429"/>
      <c r="DX279" s="1521">
        <f>[2]Sheet1!BN128</f>
        <v>2</v>
      </c>
      <c r="DY279" s="1522"/>
      <c r="DZ279" s="1523">
        <f>[2]Sheet1!BP128</f>
        <v>1</v>
      </c>
      <c r="EA279" s="1524">
        <f>[2]Sheet1!BQ128</f>
        <v>11</v>
      </c>
      <c r="EB279" s="1525">
        <f t="shared" si="449"/>
        <v>63.341361060000004</v>
      </c>
      <c r="EC279" s="1525">
        <f t="shared" si="450"/>
        <v>0</v>
      </c>
      <c r="ED279" s="1525">
        <f t="shared" si="451"/>
        <v>0</v>
      </c>
      <c r="EE279" s="1526">
        <f t="shared" si="452"/>
        <v>0</v>
      </c>
      <c r="EF279" s="1527">
        <f t="shared" si="461"/>
        <v>2.480000000000004</v>
      </c>
      <c r="EG279" s="1528">
        <f t="shared" si="453"/>
        <v>0</v>
      </c>
      <c r="EH279" s="679">
        <f>SUM(EE$278:EE279)/SUM(EF$278:EF279)</f>
        <v>0</v>
      </c>
      <c r="EI279" s="1530"/>
      <c r="EJ279" s="166">
        <f t="shared" si="462"/>
        <v>251.60000000000002</v>
      </c>
      <c r="EK279" s="1531">
        <f t="shared" si="463"/>
        <v>278.60000000000002</v>
      </c>
      <c r="EL279" s="1532">
        <f t="shared" si="464"/>
        <v>248.62</v>
      </c>
      <c r="EM279" s="1533">
        <f t="shared" si="454"/>
        <v>1.0119861636232002</v>
      </c>
      <c r="EN279" s="1534">
        <f>SUM(EK$7:EK279)/SUM(EL$7:EL279)</f>
        <v>1.0552654629446778</v>
      </c>
      <c r="EO279" s="1535"/>
    </row>
    <row r="280" spans="1:146" s="366" customFormat="1" ht="15.75" thickBot="1" x14ac:dyDescent="0.3">
      <c r="A280" s="1602">
        <f>[2]Sheet1!A129</f>
        <v>45780</v>
      </c>
      <c r="C280" s="672"/>
      <c r="D280" s="744">
        <f t="shared" si="396"/>
        <v>39550</v>
      </c>
      <c r="E280" s="743">
        <f t="shared" si="417"/>
        <v>0</v>
      </c>
      <c r="F280" s="743"/>
      <c r="G280" s="742">
        <f t="shared" si="418"/>
        <v>0</v>
      </c>
      <c r="H280" s="1603"/>
      <c r="I280" s="740">
        <v>0</v>
      </c>
      <c r="J280" s="740">
        <v>0</v>
      </c>
      <c r="K280" s="739">
        <f t="shared" si="419"/>
        <v>0</v>
      </c>
      <c r="L280" s="738" t="e">
        <f t="shared" si="420"/>
        <v>#REF!</v>
      </c>
      <c r="M280" s="738">
        <v>0</v>
      </c>
      <c r="N280" s="739">
        <v>0</v>
      </c>
      <c r="O280" s="739">
        <v>0</v>
      </c>
      <c r="P280" s="737">
        <f>[2]Sheet1!Q129</f>
        <v>50</v>
      </c>
      <c r="Q280" s="737">
        <f>[2]Sheet1!R129</f>
        <v>42</v>
      </c>
      <c r="R280" s="736">
        <f t="shared" si="421"/>
        <v>8</v>
      </c>
      <c r="S280" s="1154">
        <f t="shared" si="422"/>
        <v>30</v>
      </c>
      <c r="T280" s="408">
        <f>[2]Sheet1!T129</f>
        <v>0</v>
      </c>
      <c r="U280" s="736">
        <f>[2]Sheet1!V129</f>
        <v>0</v>
      </c>
      <c r="V280" s="734"/>
      <c r="W280" s="739">
        <f>[2]Sheet1!X129</f>
        <v>38</v>
      </c>
      <c r="X280" s="743">
        <f>[2]Sheet1!Y129</f>
        <v>34</v>
      </c>
      <c r="Y280" s="739">
        <f t="shared" si="423"/>
        <v>4</v>
      </c>
      <c r="Z280" s="733">
        <f t="shared" si="424"/>
        <v>169</v>
      </c>
      <c r="AA280" s="1604">
        <f>[2]Sheet1!AA129</f>
        <v>0</v>
      </c>
      <c r="AB280" s="731">
        <f>[2]Sheet1!AC129</f>
        <v>0</v>
      </c>
      <c r="AC280" s="730">
        <f>[2]Sheet1!AD129</f>
        <v>40</v>
      </c>
      <c r="AD280" s="730">
        <f>[2]Sheet1!AE129</f>
        <v>34</v>
      </c>
      <c r="AE280" s="739">
        <f t="shared" si="425"/>
        <v>6</v>
      </c>
      <c r="AF280" s="733">
        <f t="shared" si="426"/>
        <v>102</v>
      </c>
      <c r="AG280" s="739">
        <v>111</v>
      </c>
      <c r="AH280" s="731">
        <f>[2]Sheet1!AH129</f>
        <v>0</v>
      </c>
      <c r="AI280" s="731">
        <f>[2]Sheet1!AI129</f>
        <v>0</v>
      </c>
      <c r="AJ280" s="731">
        <f>[2]Sheet1!AJ129</f>
        <v>0</v>
      </c>
      <c r="AK280" s="729" t="str">
        <f t="shared" ref="AK280:AK303" si="466">IF(AI280=0," ",IF(TRIM(AI280)="off","1P bypass", AI280-AJ280))</f>
        <v xml:space="preserve"> </v>
      </c>
      <c r="AL280" s="731">
        <f t="shared" si="428"/>
        <v>29</v>
      </c>
      <c r="AM280" s="731"/>
      <c r="AN280" s="731"/>
      <c r="AO280" s="731">
        <f>[2]Sheet1!AL129</f>
        <v>0</v>
      </c>
      <c r="AP280" s="731"/>
      <c r="AQ280" s="728">
        <f>[2]Sheet1!K129+[2]Sheet1!L129/12</f>
        <v>6.041666666666667</v>
      </c>
      <c r="AR280" s="727">
        <f>[2]Sheet1!M129</f>
        <v>319</v>
      </c>
      <c r="AS280" s="726">
        <f>[2]Sheet1!N129+[2]Sheet1!O129/12</f>
        <v>5.916666666666667</v>
      </c>
      <c r="AT280" s="725">
        <f>[2]Sheet1!P129</f>
        <v>303</v>
      </c>
      <c r="AU280" s="724">
        <f t="shared" si="429"/>
        <v>622</v>
      </c>
      <c r="AV280" s="1605">
        <f t="shared" si="430"/>
        <v>-42</v>
      </c>
      <c r="AW280" s="1606"/>
      <c r="AX280" s="1606"/>
      <c r="AY280" s="1607">
        <f>[2]Sheet1!B129</f>
        <v>1810</v>
      </c>
      <c r="AZ280" s="1608">
        <f>[2]Sheet1!C129</f>
        <v>0</v>
      </c>
      <c r="BA280" s="1609">
        <f>[2]Sheet1!D129</f>
        <v>230</v>
      </c>
      <c r="BB280" s="1609">
        <f>[2]Sheet1!E129</f>
        <v>206.53</v>
      </c>
      <c r="BC280" s="1610"/>
      <c r="BD280" s="1611">
        <f>[2]Sheet1!BJ129</f>
        <v>69881</v>
      </c>
      <c r="BE280" s="1612">
        <f t="shared" si="431"/>
        <v>46</v>
      </c>
      <c r="BF280" s="1949">
        <f t="shared" si="456"/>
        <v>49.446666666666673</v>
      </c>
      <c r="BG280" s="1613">
        <v>0.96</v>
      </c>
      <c r="BH280" s="1614">
        <f t="shared" si="432"/>
        <v>1.8400000000000034</v>
      </c>
      <c r="BI280" s="1614">
        <f t="shared" si="433"/>
        <v>44.16</v>
      </c>
      <c r="BJ280" s="1615"/>
      <c r="BK280" s="713">
        <f>[2]Sheet1!EW129</f>
        <v>0</v>
      </c>
      <c r="BL280" s="713">
        <f>[2]Sheet1!EX129</f>
        <v>0</v>
      </c>
      <c r="BM280" s="1616"/>
      <c r="BN280" s="1617">
        <f>[2]Sheet1!CE129</f>
        <v>0</v>
      </c>
      <c r="BO280" s="1618">
        <f t="shared" si="405"/>
        <v>0.8</v>
      </c>
      <c r="BP280" s="1619">
        <f t="shared" si="434"/>
        <v>0</v>
      </c>
      <c r="BQ280" s="1619">
        <f t="shared" si="435"/>
        <v>0</v>
      </c>
      <c r="BR280" s="1620"/>
      <c r="BS280" s="1616">
        <f>[2]Sheet1!CP129</f>
        <v>0</v>
      </c>
      <c r="BT280" s="1616">
        <f>[2]Sheet1!CQ129</f>
        <v>0</v>
      </c>
      <c r="BU280" s="1621">
        <f>[2]Sheet1!BR129</f>
        <v>0</v>
      </c>
      <c r="BV280" s="665" t="str">
        <f>[2]Sheet1!BE129</f>
        <v>n</v>
      </c>
      <c r="BW280" s="713">
        <f>[2]Sheet1!BA129</f>
        <v>0</v>
      </c>
      <c r="BX280" s="1748">
        <f t="shared" si="457"/>
        <v>6.2142857142857144</v>
      </c>
      <c r="BY280" s="1817">
        <f t="shared" si="465"/>
        <v>0.25892857142857145</v>
      </c>
      <c r="BZ280" s="1555">
        <f>SUM(BW271:BW273)+SUM(BW278:BW281)</f>
        <v>43.5</v>
      </c>
      <c r="CA280" s="665">
        <f t="shared" si="436"/>
        <v>0</v>
      </c>
      <c r="CB280" s="665">
        <f t="shared" si="437"/>
        <v>0</v>
      </c>
      <c r="CC280" s="706">
        <f t="shared" si="406"/>
        <v>0.43</v>
      </c>
      <c r="CD280" s="1622">
        <f t="shared" si="438"/>
        <v>0</v>
      </c>
      <c r="CE280" s="1618">
        <f t="shared" si="407"/>
        <v>0.05</v>
      </c>
      <c r="CF280" s="1623">
        <f t="shared" si="439"/>
        <v>0</v>
      </c>
      <c r="CG280" s="1749">
        <f>[2]Sheet1!BI129</f>
        <v>0</v>
      </c>
      <c r="CH280" s="704">
        <f>[2]Sheet1!BR129</f>
        <v>0</v>
      </c>
      <c r="CI280" s="1507">
        <f t="shared" si="458"/>
        <v>0</v>
      </c>
      <c r="CJ280" s="1623">
        <f t="shared" si="440"/>
        <v>0</v>
      </c>
      <c r="CK280" s="666">
        <f>[2]Sheet1!BS129</f>
        <v>64</v>
      </c>
      <c r="CL280" s="664">
        <f>[2]Sheet1!BU129</f>
        <v>11</v>
      </c>
      <c r="CM280" s="1624">
        <f>[2]Sheet1!DA129</f>
        <v>115.7</v>
      </c>
      <c r="CN280" s="1625" t="str">
        <f>[2]Sheet1!DB129</f>
        <v>1&amp;2</v>
      </c>
      <c r="CO280" s="1626">
        <f>[2]Sheet1!DC129</f>
        <v>67</v>
      </c>
      <c r="CP280" s="1625">
        <f>[2]Sheet1!DX129</f>
        <v>9539.6</v>
      </c>
      <c r="CQ280" s="1626">
        <f t="shared" ref="CQ280:CQ303" si="467">IF(CP280=0, 0, CP280-CP279)</f>
        <v>16</v>
      </c>
      <c r="CR280" s="1626">
        <f>[2]Sheet1!DM129</f>
        <v>0</v>
      </c>
      <c r="CS280" s="1627">
        <f t="shared" si="441"/>
        <v>5.3000000000000007</v>
      </c>
      <c r="CT280" s="1628" t="str">
        <f t="shared" ref="CT280:CT303" si="468">IF(CR280=0, "", CS280/CR280)</f>
        <v/>
      </c>
      <c r="CU280" s="1629">
        <f t="shared" si="442"/>
        <v>84.800000000000011</v>
      </c>
      <c r="CV280" s="1630">
        <f t="shared" si="408"/>
        <v>1</v>
      </c>
      <c r="CW280" s="1631">
        <f t="shared" si="443"/>
        <v>0</v>
      </c>
      <c r="CX280" s="1632">
        <f t="shared" si="444"/>
        <v>84.800000000000011</v>
      </c>
      <c r="CY280" s="1633"/>
      <c r="CZ280" s="1634">
        <f>[2]Sheet1!DN129</f>
        <v>72</v>
      </c>
      <c r="DA280" s="1634">
        <f>[2]Sheet1!DO129</f>
        <v>8</v>
      </c>
      <c r="DB280" s="1634">
        <f>[2]Sheet1!DQ129</f>
        <v>0</v>
      </c>
      <c r="DC280" s="1635">
        <v>30.9</v>
      </c>
      <c r="DD280" s="1839"/>
      <c r="DE280" s="1839"/>
      <c r="DF280" s="1839"/>
      <c r="DG280" s="1636">
        <f t="shared" si="409"/>
        <v>0.43</v>
      </c>
      <c r="DH280" s="1637">
        <f t="shared" si="459"/>
        <v>30.9</v>
      </c>
      <c r="DI280" s="1630">
        <f t="shared" si="410"/>
        <v>0.56999999999999995</v>
      </c>
      <c r="DJ280" s="1638"/>
      <c r="DK280" s="1638">
        <f t="shared" si="460"/>
        <v>7.573590000000002</v>
      </c>
      <c r="DL280" s="1638">
        <f t="shared" si="445"/>
        <v>17.612999999999996</v>
      </c>
      <c r="DM280" s="1639"/>
      <c r="DN280" s="1640">
        <f>[2]Sheet1!EB129</f>
        <v>70</v>
      </c>
      <c r="DO280" s="1640">
        <f>[2]Sheet1!EC129</f>
        <v>10</v>
      </c>
      <c r="DP280" s="1641">
        <f>[2]Sheet1!ED129</f>
        <v>160</v>
      </c>
      <c r="DQ280" s="1642"/>
      <c r="DR280" s="1642"/>
      <c r="DS280" s="1643">
        <f t="shared" si="446"/>
        <v>0</v>
      </c>
      <c r="DT280" s="1643">
        <f t="shared" si="447"/>
        <v>0</v>
      </c>
      <c r="DU280" s="1644">
        <f t="shared" si="448"/>
        <v>0</v>
      </c>
      <c r="DV280" s="1645"/>
      <c r="DW280" s="1646"/>
      <c r="DX280" s="1647">
        <f>[2]Sheet1!BN129</f>
        <v>2</v>
      </c>
      <c r="DY280" s="1648"/>
      <c r="DZ280" s="1649">
        <f>[2]Sheet1!BP129</f>
        <v>1</v>
      </c>
      <c r="EA280" s="1650">
        <f>[2]Sheet1!BQ129</f>
        <v>11</v>
      </c>
      <c r="EB280" s="1651">
        <f t="shared" si="449"/>
        <v>63.341361060000004</v>
      </c>
      <c r="EC280" s="1651">
        <f t="shared" si="450"/>
        <v>0</v>
      </c>
      <c r="ED280" s="1651">
        <f t="shared" si="451"/>
        <v>0</v>
      </c>
      <c r="EE280" s="1652">
        <f t="shared" si="452"/>
        <v>0</v>
      </c>
      <c r="EF280" s="1653">
        <f t="shared" si="461"/>
        <v>9.4135900000000063</v>
      </c>
      <c r="EG280" s="1654">
        <f t="shared" si="453"/>
        <v>0</v>
      </c>
      <c r="EH280" s="679">
        <f>SUM(EE$278:EE280)/SUM(EF$278:EF280)</f>
        <v>0</v>
      </c>
      <c r="EI280" s="1655"/>
      <c r="EJ280" s="226">
        <f t="shared" si="462"/>
        <v>164.53</v>
      </c>
      <c r="EK280" s="1656">
        <f t="shared" si="463"/>
        <v>206.53</v>
      </c>
      <c r="EL280" s="1657">
        <f t="shared" si="464"/>
        <v>146.57300000000001</v>
      </c>
      <c r="EM280" s="1658">
        <f t="shared" si="454"/>
        <v>1.1225123317391335</v>
      </c>
      <c r="EN280" s="1659">
        <f>SUM(EK$7:EK280)/SUM(EL$7:EL280)</f>
        <v>1.0566934234088579</v>
      </c>
      <c r="EO280" s="1660"/>
      <c r="EP280" s="183"/>
    </row>
    <row r="281" spans="1:146" s="394" customFormat="1" ht="16.5" thickTop="1" thickBot="1" x14ac:dyDescent="0.3">
      <c r="A281" s="1661">
        <f>[2]Sheet1!A130</f>
        <v>45781</v>
      </c>
      <c r="C281" s="672"/>
      <c r="D281" s="744">
        <f t="shared" si="396"/>
        <v>39550</v>
      </c>
      <c r="E281" s="743">
        <f t="shared" ref="E281:E303" si="469">IF(D281=0,0,D281-D280)</f>
        <v>0</v>
      </c>
      <c r="F281" s="743"/>
      <c r="G281" s="742">
        <f t="shared" ref="G281:G303" si="470">E281/60/24*42</f>
        <v>0</v>
      </c>
      <c r="H281" s="1662"/>
      <c r="I281" s="740">
        <v>0</v>
      </c>
      <c r="J281" s="740">
        <v>0</v>
      </c>
      <c r="K281" s="739">
        <f t="shared" ref="K281:K303" si="471">IF(10 = "bypass", 0, I281-J281)</f>
        <v>0</v>
      </c>
      <c r="L281" s="738" t="e">
        <f t="shared" ref="L281:L303" si="472">IF(OR(N281=0,N281="n"), L280+1,1)</f>
        <v>#REF!</v>
      </c>
      <c r="M281" s="738">
        <v>0</v>
      </c>
      <c r="N281" s="739">
        <v>0</v>
      </c>
      <c r="O281" s="739">
        <v>0</v>
      </c>
      <c r="P281" s="737">
        <f>[2]Sheet1!Q130</f>
        <v>0</v>
      </c>
      <c r="Q281" s="737">
        <f>[2]Sheet1!R130</f>
        <v>0</v>
      </c>
      <c r="R281" s="736">
        <f t="shared" ref="R281:R303" si="473">IF(Q281="bypass",0,P281-Q281)</f>
        <v>0</v>
      </c>
      <c r="S281" s="1154">
        <f t="shared" ref="S281:S303" si="474">IF(P281=0,S280,IF(U280&lt;&gt;0,1,S280+1))</f>
        <v>30</v>
      </c>
      <c r="T281" s="408">
        <f>[2]Sheet1!T130</f>
        <v>0</v>
      </c>
      <c r="U281" s="736">
        <f>[2]Sheet1!V130</f>
        <v>0</v>
      </c>
      <c r="V281" s="734"/>
      <c r="W281" s="739">
        <f>[2]Sheet1!X130</f>
        <v>0</v>
      </c>
      <c r="X281" s="743">
        <f>[2]Sheet1!Y130</f>
        <v>0</v>
      </c>
      <c r="Y281" s="739" t="str">
        <f t="shared" ref="Y281:Y303" si="475">IF(X281=0," ",W281-X281)</f>
        <v xml:space="preserve"> </v>
      </c>
      <c r="Z281" s="733">
        <f t="shared" ref="Z281:Z303" si="476">IF(W281=0,Z280,IF(AB280&lt;&gt;0,1,Z280+1))</f>
        <v>169</v>
      </c>
      <c r="AA281" s="732">
        <f>[2]Sheet1!AA130</f>
        <v>0</v>
      </c>
      <c r="AB281" s="731">
        <f>[2]Sheet1!AC130</f>
        <v>0</v>
      </c>
      <c r="AC281" s="730">
        <f>[2]Sheet1!AD130</f>
        <v>0</v>
      </c>
      <c r="AD281" s="730">
        <f>[2]Sheet1!AE130</f>
        <v>0</v>
      </c>
      <c r="AE281" s="739" t="str">
        <f t="shared" ref="AE281:AE303" si="477">IF(AD281=0," ",IF(TRIM(AC281)="off","1P bypass", AC281-AD281))</f>
        <v xml:space="preserve"> </v>
      </c>
      <c r="AF281" s="733">
        <f t="shared" ref="AF281:AF303" si="478">IF(AC281=0,AF280,IF(AH280&lt;&gt;0,1,AF280+1))</f>
        <v>102</v>
      </c>
      <c r="AG281" s="739">
        <v>111</v>
      </c>
      <c r="AH281" s="731">
        <f>[2]Sheet1!AH130</f>
        <v>0</v>
      </c>
      <c r="AI281" s="731">
        <f>[2]Sheet1!AI130</f>
        <v>0</v>
      </c>
      <c r="AJ281" s="731">
        <f>[2]Sheet1!AJ130</f>
        <v>0</v>
      </c>
      <c r="AK281" s="729" t="str">
        <f t="shared" si="466"/>
        <v xml:space="preserve"> </v>
      </c>
      <c r="AL281" s="731">
        <f t="shared" ref="AL281:AL303" si="479">IF(AI281=0,AL280,IF(AO280&lt;&gt;0,1,AL280+1))</f>
        <v>29</v>
      </c>
      <c r="AM281" s="731"/>
      <c r="AN281" s="731"/>
      <c r="AO281" s="731">
        <f>[2]Sheet1!AL130</f>
        <v>0</v>
      </c>
      <c r="AP281" s="731"/>
      <c r="AQ281" s="728">
        <f>[2]Sheet1!K130+[2]Sheet1!L130/12</f>
        <v>6.583333333333333</v>
      </c>
      <c r="AR281" s="727">
        <f>[2]Sheet1!M130</f>
        <v>350</v>
      </c>
      <c r="AS281" s="726">
        <f>[2]Sheet1!N130+[2]Sheet1!O130/12</f>
        <v>6.416666666666667</v>
      </c>
      <c r="AT281" s="725">
        <f>[2]Sheet1!P130</f>
        <v>331</v>
      </c>
      <c r="AU281" s="724">
        <f t="shared" ref="AU281:AU303" si="480">AR281 + AT281</f>
        <v>681</v>
      </c>
      <c r="AV281" s="1663">
        <f t="shared" ref="AV281:AV303" si="481">AU281-AU280</f>
        <v>59</v>
      </c>
      <c r="AW281" s="1664"/>
      <c r="AX281" s="1664"/>
      <c r="AY281" s="721">
        <f>[2]Sheet1!B130</f>
        <v>0</v>
      </c>
      <c r="AZ281" s="720">
        <f>[2]Sheet1!C130</f>
        <v>0</v>
      </c>
      <c r="BA281" s="662">
        <f>[2]Sheet1!D130</f>
        <v>0</v>
      </c>
      <c r="BB281" s="662">
        <f>[2]Sheet1!E130</f>
        <v>0</v>
      </c>
      <c r="BC281" s="1665"/>
      <c r="BD281" s="1666">
        <f>[2]Sheet1!BJ130</f>
        <v>69920</v>
      </c>
      <c r="BE281" s="1667">
        <f t="shared" ref="BE281:BE303" si="482">IF(BD281=0,0,BD281-BD280)</f>
        <v>39</v>
      </c>
      <c r="BF281" s="1949">
        <f t="shared" si="456"/>
        <v>48.846666666666671</v>
      </c>
      <c r="BG281" s="832">
        <v>0.96</v>
      </c>
      <c r="BH281" s="833">
        <f t="shared" ref="BH281:BH303" si="483">BE281-(BE281*BG281)</f>
        <v>1.5600000000000023</v>
      </c>
      <c r="BI281" s="833">
        <f t="shared" ref="BI281:BI303" si="484">BE281*BG281</f>
        <v>37.44</v>
      </c>
      <c r="BJ281" s="834"/>
      <c r="BK281" s="713">
        <f>[2]Sheet1!EW130</f>
        <v>70</v>
      </c>
      <c r="BL281" s="713">
        <f>[2]Sheet1!EX130</f>
        <v>20</v>
      </c>
      <c r="BM281" s="1668"/>
      <c r="BN281" s="1669">
        <f>[2]Sheet1!CE130</f>
        <v>0</v>
      </c>
      <c r="BO281" s="710">
        <f t="shared" si="405"/>
        <v>0.8</v>
      </c>
      <c r="BP281" s="709">
        <f t="shared" ref="BP281:BP303" si="485">BN281-(BN281*BO281)</f>
        <v>0</v>
      </c>
      <c r="BQ281" s="709">
        <f t="shared" ref="BQ281:BQ303" si="486">BN281*BO281</f>
        <v>0</v>
      </c>
      <c r="BR281" s="708"/>
      <c r="BS281" s="1668">
        <f>[2]Sheet1!CP130</f>
        <v>0</v>
      </c>
      <c r="BT281" s="1668">
        <f>[2]Sheet1!CQ130</f>
        <v>0</v>
      </c>
      <c r="BU281" s="1670">
        <f>[2]Sheet1!BR130</f>
        <v>0</v>
      </c>
      <c r="BV281" s="707" t="str">
        <f>[2]Sheet1!BE130</f>
        <v>n</v>
      </c>
      <c r="BW281" s="726">
        <f>[2]Sheet1!BA130</f>
        <v>11.7</v>
      </c>
      <c r="BX281" s="1748">
        <f t="shared" si="457"/>
        <v>6.2142857142857144</v>
      </c>
      <c r="BY281" s="1817">
        <f t="shared" si="465"/>
        <v>0.25892857142857145</v>
      </c>
      <c r="BZ281" s="1555">
        <f>SUM(BW271:BW273)+SUM(BW278:BW281)</f>
        <v>43.5</v>
      </c>
      <c r="CA281" s="665">
        <f t="shared" ref="CA281:CA303" si="487">BW281-CB281</f>
        <v>0</v>
      </c>
      <c r="CB281" s="665">
        <f t="shared" ref="CB281:CB303" si="488">BW281</f>
        <v>11.7</v>
      </c>
      <c r="CC281" s="706">
        <f t="shared" si="406"/>
        <v>0.43</v>
      </c>
      <c r="CD281" s="705">
        <f t="shared" ref="CD281:CD303" si="489">CB281*(1-CC281)</f>
        <v>6.6690000000000005</v>
      </c>
      <c r="CE281" s="710">
        <f t="shared" si="407"/>
        <v>0.05</v>
      </c>
      <c r="CF281" s="704">
        <f t="shared" ref="CF281:CF303" si="490">CD281</f>
        <v>6.6690000000000005</v>
      </c>
      <c r="CG281" s="1749" t="str">
        <f>[2]Sheet1!BI130</f>
        <v/>
      </c>
      <c r="CH281" s="704">
        <f>[2]Sheet1!BR130</f>
        <v>0</v>
      </c>
      <c r="CI281" s="1507" t="e">
        <f t="shared" si="458"/>
        <v>#VALUE!</v>
      </c>
      <c r="CJ281" s="704">
        <f t="shared" ref="CJ281:CJ303" si="491">CB281-CF281</f>
        <v>5.0309999999999988</v>
      </c>
      <c r="CK281" s="666">
        <f>[2]Sheet1!BS130</f>
        <v>60</v>
      </c>
      <c r="CL281" s="664">
        <f>[2]Sheet1!BU130</f>
        <v>16</v>
      </c>
      <c r="CM281" s="1671">
        <f>[2]Sheet1!DA130</f>
        <v>19.100000000000001</v>
      </c>
      <c r="CN281" s="1672">
        <f>[2]Sheet1!DB130</f>
        <v>2</v>
      </c>
      <c r="CO281" s="1673">
        <f>[2]Sheet1!DC130</f>
        <v>64</v>
      </c>
      <c r="CP281" s="1672">
        <f>[2]Sheet1!DX130</f>
        <v>9539.6</v>
      </c>
      <c r="CQ281" s="1673">
        <f t="shared" si="467"/>
        <v>0</v>
      </c>
      <c r="CR281" s="1673">
        <f>[2]Sheet1!DM130</f>
        <v>0</v>
      </c>
      <c r="CS281" s="1674">
        <v>0</v>
      </c>
      <c r="CT281" s="1675" t="str">
        <f t="shared" si="468"/>
        <v/>
      </c>
      <c r="CU281" s="950">
        <f t="shared" ref="CU281:CU297" si="492">CM281-DC281</f>
        <v>0</v>
      </c>
      <c r="CV281" s="1200">
        <f t="shared" si="408"/>
        <v>1</v>
      </c>
      <c r="CW281" s="701">
        <f t="shared" ref="CW281:CW303" si="493">CU281-(CU281*CV281)</f>
        <v>0</v>
      </c>
      <c r="CX281" s="700">
        <f t="shared" ref="CX281:CX303" si="494">CU281*CV281</f>
        <v>0</v>
      </c>
      <c r="CY281" s="699"/>
      <c r="CZ281" s="1676">
        <f>[2]Sheet1!DN130</f>
        <v>71</v>
      </c>
      <c r="DA281" s="1676">
        <f>[2]Sheet1!DO130</f>
        <v>17</v>
      </c>
      <c r="DB281" s="1676">
        <f>[2]Sheet1!DQ130</f>
        <v>0</v>
      </c>
      <c r="DC281" s="1677">
        <v>19.100000000000001</v>
      </c>
      <c r="DD281" s="1840"/>
      <c r="DE281" s="1840"/>
      <c r="DF281" s="1840"/>
      <c r="DG281" s="1678">
        <f t="shared" si="409"/>
        <v>0.43</v>
      </c>
      <c r="DH281" s="1679">
        <f t="shared" si="459"/>
        <v>19.100000000000001</v>
      </c>
      <c r="DI281" s="1200">
        <f t="shared" si="410"/>
        <v>0.56999999999999995</v>
      </c>
      <c r="DJ281" s="701"/>
      <c r="DK281" s="701">
        <f t="shared" si="460"/>
        <v>4.6814100000000014</v>
      </c>
      <c r="DL281" s="701">
        <f t="shared" ref="DL281:DL303" si="495">DH281*DI281</f>
        <v>10.887</v>
      </c>
      <c r="DM281" s="1680"/>
      <c r="DN281" s="1681">
        <f>[2]Sheet1!EB130</f>
        <v>70</v>
      </c>
      <c r="DO281" s="1681">
        <f>[2]Sheet1!EC130</f>
        <v>18</v>
      </c>
      <c r="DP281" s="1682">
        <f>[2]Sheet1!ED130</f>
        <v>170</v>
      </c>
      <c r="DQ281" s="1683"/>
      <c r="DR281" s="1683"/>
      <c r="DS281" s="1684">
        <f t="shared" ref="DS281:DS303" si="496">(DQ281*12+DR281)*2.75397222</f>
        <v>0</v>
      </c>
      <c r="DT281" s="1684">
        <f t="shared" ref="DT281:DT303" si="497">IF(DS281-DS280&lt;0,0,IF(SUM(DQ281:DR281)&gt;0,DS281-DS280,0))</f>
        <v>0</v>
      </c>
      <c r="DU281" s="1685">
        <f t="shared" ref="DU281:DU303" si="498">IF(DS281=0,0,IF(DS281-DS280&lt;0,DS281-DS280,0))</f>
        <v>0</v>
      </c>
      <c r="DV281" s="1686"/>
      <c r="DW281" s="1431"/>
      <c r="DX281" s="1426">
        <f>[2]Sheet1!BN130</f>
        <v>3</v>
      </c>
      <c r="DY281" s="686"/>
      <c r="DZ281" s="1687">
        <f>[2]Sheet1!BP130</f>
        <v>1</v>
      </c>
      <c r="EA281" s="1688">
        <f>[2]Sheet1!BQ130</f>
        <v>11</v>
      </c>
      <c r="EB281" s="1689">
        <f t="shared" ref="EB281:EB303" si="499">(DZ281*12+EA281)*2.75397222</f>
        <v>63.341361060000004</v>
      </c>
      <c r="EC281" s="1689">
        <f t="shared" ref="EC281:EC303" si="500">IF(EB281-EB280&lt;0,0,IF(SUM(DZ281:EA281)&gt;0,EB281-EB280,0))</f>
        <v>0</v>
      </c>
      <c r="ED281" s="1689">
        <f t="shared" ref="ED281:ED303" si="501">IF(EB281=0,0,IF(EB281-EB280&lt;0,(EB281-EB280),0))</f>
        <v>0</v>
      </c>
      <c r="EE281" s="1690">
        <f t="shared" ref="EE281:EE302" si="502">EC281</f>
        <v>0</v>
      </c>
      <c r="EF281" s="1691">
        <f t="shared" si="461"/>
        <v>12.910410000000004</v>
      </c>
      <c r="EG281" s="1692">
        <f t="shared" ref="EG281:EG303" si="503">EE281/EF281</f>
        <v>0</v>
      </c>
      <c r="EH281" s="679">
        <f>SUM(EE$278:EE281)/SUM(EF$278:EF281)</f>
        <v>0</v>
      </c>
      <c r="EI281" s="1693"/>
      <c r="EJ281" s="217">
        <f t="shared" si="462"/>
        <v>59</v>
      </c>
      <c r="EK281" s="1694">
        <f t="shared" si="463"/>
        <v>0</v>
      </c>
      <c r="EL281" s="1695">
        <f t="shared" si="464"/>
        <v>53.357999999999997</v>
      </c>
      <c r="EM281" s="1696">
        <f t="shared" ref="EM281:EM303" si="504">IF(EL281=0,0,EJ281/EL281)</f>
        <v>1.1057385958993966</v>
      </c>
      <c r="EN281" s="1697">
        <f>SUM(EK$7:EK281)/SUM(EL$7:EL281)</f>
        <v>1.0551430966035602</v>
      </c>
      <c r="EO281" s="1698"/>
      <c r="EP281" s="215"/>
    </row>
    <row r="282" spans="1:146" ht="15.75" thickBot="1" x14ac:dyDescent="0.3">
      <c r="A282" s="668">
        <f>[2]Sheet1!A131</f>
        <v>45782</v>
      </c>
      <c r="C282" s="1536"/>
      <c r="D282" s="1537">
        <f t="shared" si="396"/>
        <v>39550</v>
      </c>
      <c r="E282" s="1538">
        <f t="shared" si="469"/>
        <v>0</v>
      </c>
      <c r="F282" s="1538"/>
      <c r="G282" s="1539">
        <f t="shared" si="470"/>
        <v>0</v>
      </c>
      <c r="H282" s="741"/>
      <c r="I282" s="1540">
        <v>0</v>
      </c>
      <c r="J282" s="1540">
        <v>0</v>
      </c>
      <c r="K282" s="1541">
        <f t="shared" si="471"/>
        <v>0</v>
      </c>
      <c r="L282" s="1542" t="e">
        <f t="shared" si="472"/>
        <v>#REF!</v>
      </c>
      <c r="M282" s="1542">
        <v>0</v>
      </c>
      <c r="N282" s="1541">
        <v>0</v>
      </c>
      <c r="O282" s="1541">
        <v>0</v>
      </c>
      <c r="P282" s="1543">
        <f>[2]Sheet1!Q131</f>
        <v>0</v>
      </c>
      <c r="Q282" s="1543">
        <f>[2]Sheet1!R131</f>
        <v>0</v>
      </c>
      <c r="R282" s="1544">
        <f t="shared" si="473"/>
        <v>0</v>
      </c>
      <c r="S282" s="1545">
        <f t="shared" si="474"/>
        <v>30</v>
      </c>
      <c r="T282" s="1546">
        <f>[2]Sheet1!T131</f>
        <v>0</v>
      </c>
      <c r="U282" s="1544">
        <f>[2]Sheet1!V131</f>
        <v>0</v>
      </c>
      <c r="V282" s="1547"/>
      <c r="W282" s="1541">
        <f>[2]Sheet1!X131</f>
        <v>0</v>
      </c>
      <c r="X282" s="1538">
        <f>[2]Sheet1!Y131</f>
        <v>0</v>
      </c>
      <c r="Y282" s="1541" t="str">
        <f t="shared" si="475"/>
        <v xml:space="preserve"> </v>
      </c>
      <c r="Z282" s="1548">
        <f t="shared" si="476"/>
        <v>169</v>
      </c>
      <c r="AA282" s="1549">
        <f>[2]Sheet1!AA131</f>
        <v>0</v>
      </c>
      <c r="AB282" s="1550">
        <f>[2]Sheet1!AC131</f>
        <v>0</v>
      </c>
      <c r="AC282" s="1551">
        <f>[2]Sheet1!AD131</f>
        <v>0</v>
      </c>
      <c r="AD282" s="1551">
        <f>[2]Sheet1!AE131</f>
        <v>0</v>
      </c>
      <c r="AE282" s="1541" t="str">
        <f t="shared" si="477"/>
        <v xml:space="preserve"> </v>
      </c>
      <c r="AF282" s="1548">
        <f t="shared" si="478"/>
        <v>102</v>
      </c>
      <c r="AG282" s="1541">
        <v>111</v>
      </c>
      <c r="AH282" s="1550">
        <f>[2]Sheet1!AH131</f>
        <v>0</v>
      </c>
      <c r="AI282" s="1550">
        <f>[2]Sheet1!AI131</f>
        <v>0</v>
      </c>
      <c r="AJ282" s="1550">
        <f>[2]Sheet1!AJ131</f>
        <v>0</v>
      </c>
      <c r="AK282" s="1552" t="str">
        <f t="shared" si="466"/>
        <v xml:space="preserve"> </v>
      </c>
      <c r="AL282" s="1550">
        <f t="shared" si="479"/>
        <v>29</v>
      </c>
      <c r="AM282" s="1550"/>
      <c r="AN282" s="1550"/>
      <c r="AO282" s="1550">
        <f>[2]Sheet1!AL131</f>
        <v>0</v>
      </c>
      <c r="AP282" s="1550"/>
      <c r="AQ282" s="1553">
        <f>[2]Sheet1!K131+[2]Sheet1!L131/12</f>
        <v>6.791666666666667</v>
      </c>
      <c r="AR282" s="1554">
        <f>[2]Sheet1!M131</f>
        <v>360</v>
      </c>
      <c r="AS282" s="1555">
        <f>[2]Sheet1!N131+[2]Sheet1!O131/12</f>
        <v>6.583333333333333</v>
      </c>
      <c r="AT282" s="1556">
        <f>[2]Sheet1!P131</f>
        <v>341</v>
      </c>
      <c r="AU282" s="1557">
        <f t="shared" si="480"/>
        <v>701</v>
      </c>
      <c r="AV282" s="1558">
        <f t="shared" si="481"/>
        <v>20</v>
      </c>
      <c r="AW282" s="722"/>
      <c r="AX282" s="722"/>
      <c r="AY282" s="1559">
        <f>[2]Sheet1!B131</f>
        <v>0</v>
      </c>
      <c r="AZ282" s="1560">
        <f>[2]Sheet1!C131</f>
        <v>0</v>
      </c>
      <c r="BA282" s="1561">
        <f>[2]Sheet1!D131</f>
        <v>0</v>
      </c>
      <c r="BB282" s="1561">
        <f>[2]Sheet1!E131</f>
        <v>0</v>
      </c>
      <c r="BC282" s="719"/>
      <c r="BD282" s="1950">
        <f>[2]Sheet1!BJ131</f>
        <v>69920</v>
      </c>
      <c r="BE282" s="1951">
        <f t="shared" si="482"/>
        <v>0</v>
      </c>
      <c r="BF282" s="1949">
        <f t="shared" si="456"/>
        <v>39.799999999999997</v>
      </c>
      <c r="BG282" s="1952">
        <v>0.96</v>
      </c>
      <c r="BH282" s="1953">
        <f t="shared" si="483"/>
        <v>0</v>
      </c>
      <c r="BI282" s="1953">
        <f t="shared" si="484"/>
        <v>0</v>
      </c>
      <c r="BJ282" s="1954"/>
      <c r="BK282" s="901">
        <f>[2]Sheet1!EW131</f>
        <v>78</v>
      </c>
      <c r="BL282" s="901">
        <f>[2]Sheet1!EX131</f>
        <v>25</v>
      </c>
      <c r="BM282" s="712"/>
      <c r="BN282" s="1567">
        <f>[2]Sheet1!CE131</f>
        <v>0</v>
      </c>
      <c r="BO282" s="1568">
        <f t="shared" si="405"/>
        <v>0.8</v>
      </c>
      <c r="BP282" s="1569">
        <f t="shared" si="485"/>
        <v>0</v>
      </c>
      <c r="BQ282" s="1569">
        <f t="shared" si="486"/>
        <v>0</v>
      </c>
      <c r="BR282" s="1570"/>
      <c r="BS282" s="712">
        <f>[2]Sheet1!CP131</f>
        <v>0</v>
      </c>
      <c r="BT282" s="712">
        <f>[2]Sheet1!CQ131</f>
        <v>120</v>
      </c>
      <c r="BU282" s="666">
        <f>[2]Sheet1!BR131</f>
        <v>0</v>
      </c>
      <c r="BV282" s="707" t="str">
        <f>[2]Sheet1!BE131</f>
        <v>n</v>
      </c>
      <c r="BW282" s="1555">
        <f>[2]Sheet1!BA131</f>
        <v>11.7</v>
      </c>
      <c r="BX282" s="1748">
        <f t="shared" si="457"/>
        <v>5.9285714285714288</v>
      </c>
      <c r="BY282" s="1817">
        <f t="shared" si="465"/>
        <v>0.24702380952380953</v>
      </c>
      <c r="BZ282" s="1555">
        <f>SUM(BW272:BW273)+SUM(BW279:BW282)</f>
        <v>41.5</v>
      </c>
      <c r="CA282" s="707">
        <f t="shared" si="487"/>
        <v>0</v>
      </c>
      <c r="CB282" s="707">
        <f t="shared" si="488"/>
        <v>11.7</v>
      </c>
      <c r="CC282" s="1571">
        <f t="shared" si="406"/>
        <v>0.43</v>
      </c>
      <c r="CD282" s="1572">
        <f t="shared" si="489"/>
        <v>6.6690000000000005</v>
      </c>
      <c r="CE282" s="1568">
        <f t="shared" si="407"/>
        <v>0.05</v>
      </c>
      <c r="CF282" s="1573">
        <f t="shared" si="490"/>
        <v>6.6690000000000005</v>
      </c>
      <c r="CG282" s="1749" t="str">
        <f>[2]Sheet1!BI131</f>
        <v/>
      </c>
      <c r="CH282" s="704">
        <f>[2]Sheet1!BR131</f>
        <v>0</v>
      </c>
      <c r="CI282" s="1507" t="e">
        <f t="shared" si="458"/>
        <v>#VALUE!</v>
      </c>
      <c r="CJ282" s="1573">
        <f t="shared" si="491"/>
        <v>5.0309999999999988</v>
      </c>
      <c r="CK282" s="666">
        <f>[2]Sheet1!BS131</f>
        <v>60</v>
      </c>
      <c r="CL282" s="664">
        <f>[2]Sheet1!BU131</f>
        <v>23</v>
      </c>
      <c r="CM282" s="1574">
        <f>[2]Sheet1!DA131</f>
        <v>13</v>
      </c>
      <c r="CN282" s="1466">
        <f>[2]Sheet1!DB131</f>
        <v>2</v>
      </c>
      <c r="CO282" s="703">
        <f>[2]Sheet1!DC131</f>
        <v>70</v>
      </c>
      <c r="CP282" s="1466">
        <f>[2]Sheet1!DX131</f>
        <v>9539.6</v>
      </c>
      <c r="CQ282" s="703">
        <f t="shared" si="467"/>
        <v>0</v>
      </c>
      <c r="CR282" s="703">
        <f>[2]Sheet1!DM131</f>
        <v>0</v>
      </c>
      <c r="CS282" s="1119">
        <v>0</v>
      </c>
      <c r="CT282" s="1142" t="str">
        <f t="shared" si="468"/>
        <v/>
      </c>
      <c r="CU282" s="1575">
        <f t="shared" si="492"/>
        <v>0</v>
      </c>
      <c r="CV282" s="1576">
        <f t="shared" si="408"/>
        <v>1</v>
      </c>
      <c r="CW282" s="1577">
        <f t="shared" si="493"/>
        <v>0</v>
      </c>
      <c r="CX282" s="1578">
        <f t="shared" si="494"/>
        <v>0</v>
      </c>
      <c r="CY282" s="1579"/>
      <c r="CZ282" s="698">
        <f>[2]Sheet1!DN131</f>
        <v>75</v>
      </c>
      <c r="DA282" s="698">
        <f>[2]Sheet1!DO131</f>
        <v>20</v>
      </c>
      <c r="DB282" s="698">
        <f>[2]Sheet1!DQ131</f>
        <v>30</v>
      </c>
      <c r="DC282" s="1580">
        <v>13</v>
      </c>
      <c r="DD282" s="1841"/>
      <c r="DE282" s="1841"/>
      <c r="DF282" s="1841"/>
      <c r="DG282" s="1581">
        <f t="shared" si="409"/>
        <v>0.43</v>
      </c>
      <c r="DH282" s="1582">
        <f t="shared" si="459"/>
        <v>13</v>
      </c>
      <c r="DI282" s="1576">
        <f t="shared" si="410"/>
        <v>0.56999999999999995</v>
      </c>
      <c r="DJ282" s="1583"/>
      <c r="DK282" s="1583">
        <f t="shared" si="460"/>
        <v>3.1863000000000006</v>
      </c>
      <c r="DL282" s="1583">
        <f t="shared" si="495"/>
        <v>7.4099999999999993</v>
      </c>
      <c r="DM282" s="1584"/>
      <c r="DN282" s="692">
        <f>[2]Sheet1!EB131</f>
        <v>55</v>
      </c>
      <c r="DO282" s="692">
        <f>[2]Sheet1!EC131</f>
        <v>15</v>
      </c>
      <c r="DP282" s="1448">
        <f>[2]Sheet1!ED131</f>
        <v>170</v>
      </c>
      <c r="DQ282" s="1585"/>
      <c r="DR282" s="1585"/>
      <c r="DS282" s="1586">
        <f t="shared" si="496"/>
        <v>0</v>
      </c>
      <c r="DT282" s="1586">
        <f t="shared" si="497"/>
        <v>0</v>
      </c>
      <c r="DU282" s="1587">
        <f t="shared" si="498"/>
        <v>0</v>
      </c>
      <c r="DV282" s="688"/>
      <c r="DW282" s="1431"/>
      <c r="DX282" s="1588">
        <f>[2]Sheet1!BN131</f>
        <v>3</v>
      </c>
      <c r="DY282" s="1589"/>
      <c r="DZ282" s="1590">
        <f>[2]Sheet1!BP131</f>
        <v>1</v>
      </c>
      <c r="EA282" s="1591">
        <f>[2]Sheet1!BQ131</f>
        <v>11</v>
      </c>
      <c r="EB282" s="1592">
        <f t="shared" si="499"/>
        <v>63.341361060000004</v>
      </c>
      <c r="EC282" s="1592">
        <f t="shared" si="500"/>
        <v>0</v>
      </c>
      <c r="ED282" s="1592">
        <f t="shared" si="501"/>
        <v>0</v>
      </c>
      <c r="EE282" s="1312">
        <f t="shared" si="502"/>
        <v>0</v>
      </c>
      <c r="EF282" s="1593">
        <f t="shared" si="461"/>
        <v>9.8553000000000015</v>
      </c>
      <c r="EG282" s="1594">
        <f t="shared" si="503"/>
        <v>0</v>
      </c>
      <c r="EH282" s="679">
        <f>SUM(EE$278:EE282)/SUM(EF$278:EF282)</f>
        <v>0</v>
      </c>
      <c r="EI282" s="1596"/>
      <c r="EJ282" s="166">
        <f t="shared" si="462"/>
        <v>20</v>
      </c>
      <c r="EK282" s="1597">
        <f t="shared" si="463"/>
        <v>0</v>
      </c>
      <c r="EL282" s="1598">
        <f t="shared" si="464"/>
        <v>12.440999999999999</v>
      </c>
      <c r="EM282" s="1599">
        <f t="shared" si="504"/>
        <v>1.6075878144843663</v>
      </c>
      <c r="EN282" s="1600">
        <f>SUM(EK$7:EK282)/SUM(EL$7:EL282)</f>
        <v>1.0547822747592837</v>
      </c>
      <c r="EO282" s="1601"/>
    </row>
    <row r="283" spans="1:146" ht="16.5" thickTop="1" thickBot="1" x14ac:dyDescent="0.3">
      <c r="A283" s="668">
        <f>[2]Sheet1!A132</f>
        <v>45783</v>
      </c>
      <c r="C283" s="672"/>
      <c r="D283" s="744">
        <f t="shared" si="396"/>
        <v>39550</v>
      </c>
      <c r="E283" s="743">
        <f t="shared" si="469"/>
        <v>0</v>
      </c>
      <c r="F283" s="743"/>
      <c r="G283" s="742">
        <f t="shared" si="470"/>
        <v>0</v>
      </c>
      <c r="H283" s="741"/>
      <c r="I283" s="740">
        <v>0</v>
      </c>
      <c r="J283" s="740">
        <v>0</v>
      </c>
      <c r="K283" s="739">
        <f t="shared" si="471"/>
        <v>0</v>
      </c>
      <c r="L283" s="738" t="e">
        <f t="shared" si="472"/>
        <v>#REF!</v>
      </c>
      <c r="M283" s="738">
        <v>0</v>
      </c>
      <c r="N283" s="739">
        <v>0</v>
      </c>
      <c r="O283" s="739">
        <v>0</v>
      </c>
      <c r="P283" s="737">
        <f>[2]Sheet1!Q132</f>
        <v>45</v>
      </c>
      <c r="Q283" s="737">
        <f>[2]Sheet1!R132</f>
        <v>39</v>
      </c>
      <c r="R283" s="736">
        <f t="shared" si="473"/>
        <v>6</v>
      </c>
      <c r="S283" s="1154">
        <f t="shared" si="474"/>
        <v>31</v>
      </c>
      <c r="T283" s="408">
        <f>[2]Sheet1!T132</f>
        <v>0</v>
      </c>
      <c r="U283" s="736">
        <f>[2]Sheet1!V132</f>
        <v>0</v>
      </c>
      <c r="V283" s="734"/>
      <c r="W283" s="739">
        <f>[2]Sheet1!X132</f>
        <v>36</v>
      </c>
      <c r="X283" s="743">
        <f>[2]Sheet1!Y132</f>
        <v>34</v>
      </c>
      <c r="Y283" s="739">
        <f t="shared" si="475"/>
        <v>2</v>
      </c>
      <c r="Z283" s="733">
        <f t="shared" si="476"/>
        <v>170</v>
      </c>
      <c r="AA283" s="732">
        <f>[2]Sheet1!AA132</f>
        <v>0</v>
      </c>
      <c r="AB283" s="731">
        <f>[2]Sheet1!AC132</f>
        <v>0</v>
      </c>
      <c r="AC283" s="730">
        <f>[2]Sheet1!AD132</f>
        <v>40</v>
      </c>
      <c r="AD283" s="730">
        <f>[2]Sheet1!AE132</f>
        <v>36</v>
      </c>
      <c r="AE283" s="739">
        <f t="shared" si="477"/>
        <v>4</v>
      </c>
      <c r="AF283" s="733">
        <f t="shared" si="478"/>
        <v>103</v>
      </c>
      <c r="AG283" s="739">
        <v>111</v>
      </c>
      <c r="AH283" s="731">
        <f>[2]Sheet1!AH132</f>
        <v>0</v>
      </c>
      <c r="AI283" s="731">
        <f>[2]Sheet1!AI132</f>
        <v>0</v>
      </c>
      <c r="AJ283" s="731">
        <f>[2]Sheet1!AJ132</f>
        <v>0</v>
      </c>
      <c r="AK283" s="729" t="str">
        <f t="shared" si="466"/>
        <v xml:space="preserve"> </v>
      </c>
      <c r="AL283" s="731">
        <f t="shared" si="479"/>
        <v>29</v>
      </c>
      <c r="AM283" s="731"/>
      <c r="AN283" s="731"/>
      <c r="AO283" s="731">
        <f>[2]Sheet1!AL132</f>
        <v>0</v>
      </c>
      <c r="AP283" s="731"/>
      <c r="AQ283" s="728">
        <f>[2]Sheet1!K132+[2]Sheet1!L132/12</f>
        <v>7.166666666666667</v>
      </c>
      <c r="AR283" s="727">
        <f>[2]Sheet1!M132</f>
        <v>386</v>
      </c>
      <c r="AS283" s="726">
        <f>[2]Sheet1!N132+[2]Sheet1!O132/12</f>
        <v>6.916666666666667</v>
      </c>
      <c r="AT283" s="725">
        <f>[2]Sheet1!P132</f>
        <v>359</v>
      </c>
      <c r="AU283" s="724">
        <f t="shared" si="480"/>
        <v>745</v>
      </c>
      <c r="AV283" s="723">
        <f t="shared" si="481"/>
        <v>44</v>
      </c>
      <c r="AW283" s="722"/>
      <c r="AX283" s="722"/>
      <c r="AY283" s="721">
        <f>[2]Sheet1!B132</f>
        <v>1650</v>
      </c>
      <c r="AZ283" s="720">
        <f>[2]Sheet1!C132</f>
        <v>0</v>
      </c>
      <c r="BA283" s="662">
        <f>[2]Sheet1!D132</f>
        <v>192</v>
      </c>
      <c r="BB283" s="662">
        <f>[2]Sheet1!E132</f>
        <v>240</v>
      </c>
      <c r="BC283" s="719"/>
      <c r="BD283" s="718">
        <f>[2]Sheet1!BJ132</f>
        <v>69988</v>
      </c>
      <c r="BE283" s="717">
        <f t="shared" si="482"/>
        <v>68</v>
      </c>
      <c r="BF283" s="1949">
        <f t="shared" si="456"/>
        <v>44.5</v>
      </c>
      <c r="BG283" s="716">
        <v>0.96</v>
      </c>
      <c r="BH283" s="715">
        <f t="shared" si="483"/>
        <v>2.7199999999999989</v>
      </c>
      <c r="BI283" s="715">
        <f t="shared" si="484"/>
        <v>65.28</v>
      </c>
      <c r="BJ283" s="714"/>
      <c r="BK283" s="713">
        <f>[2]Sheet1!EW132</f>
        <v>86</v>
      </c>
      <c r="BL283" s="713">
        <f>[2]Sheet1!EX132</f>
        <v>20</v>
      </c>
      <c r="BM283" s="712"/>
      <c r="BN283" s="711">
        <f>[2]Sheet1!CE132</f>
        <v>0</v>
      </c>
      <c r="BO283" s="710">
        <f t="shared" si="405"/>
        <v>0.8</v>
      </c>
      <c r="BP283" s="709">
        <f t="shared" si="485"/>
        <v>0</v>
      </c>
      <c r="BQ283" s="709">
        <f t="shared" si="486"/>
        <v>0</v>
      </c>
      <c r="BR283" s="708"/>
      <c r="BS283" s="712">
        <f>[2]Sheet1!CP132</f>
        <v>49</v>
      </c>
      <c r="BT283" s="712">
        <f>[2]Sheet1!CQ132</f>
        <v>108</v>
      </c>
      <c r="BU283" s="666">
        <f>[2]Sheet1!BR132</f>
        <v>0</v>
      </c>
      <c r="BV283" s="707" t="str">
        <f>[2]Sheet1!BE132</f>
        <v>n</v>
      </c>
      <c r="BW283" s="726">
        <f>[2]Sheet1!BA132</f>
        <v>19.5</v>
      </c>
      <c r="BX283" s="1748">
        <f t="shared" si="457"/>
        <v>7.1142857142857139</v>
      </c>
      <c r="BY283" s="1817">
        <f t="shared" si="465"/>
        <v>0.29642857142857143</v>
      </c>
      <c r="BZ283" s="1555">
        <f>SUM(BW273)+SUM(BW278:BW283)</f>
        <v>49.8</v>
      </c>
      <c r="CA283" s="665">
        <f t="shared" si="487"/>
        <v>0</v>
      </c>
      <c r="CB283" s="665">
        <f t="shared" si="488"/>
        <v>19.5</v>
      </c>
      <c r="CC283" s="706">
        <f t="shared" si="406"/>
        <v>0.43</v>
      </c>
      <c r="CD283" s="705">
        <f t="shared" si="489"/>
        <v>11.115000000000002</v>
      </c>
      <c r="CE283" s="710">
        <f t="shared" si="407"/>
        <v>0.05</v>
      </c>
      <c r="CF283" s="704">
        <f t="shared" si="490"/>
        <v>11.115000000000002</v>
      </c>
      <c r="CG283" s="1749" t="str">
        <f>[2]Sheet1!BI132</f>
        <v/>
      </c>
      <c r="CH283" s="704">
        <f>[2]Sheet1!BR132</f>
        <v>0</v>
      </c>
      <c r="CI283" s="1507" t="e">
        <f t="shared" si="458"/>
        <v>#VALUE!</v>
      </c>
      <c r="CJ283" s="704">
        <f t="shared" si="491"/>
        <v>8.384999999999998</v>
      </c>
      <c r="CK283" s="666">
        <f>[2]Sheet1!BS132</f>
        <v>70</v>
      </c>
      <c r="CL283" s="664">
        <f>[2]Sheet1!BU132</f>
        <v>16</v>
      </c>
      <c r="CM283" s="1465">
        <f>[2]Sheet1!DA132</f>
        <v>189.1</v>
      </c>
      <c r="CN283" s="1466">
        <f>[2]Sheet1!DB132</f>
        <v>1</v>
      </c>
      <c r="CO283" s="703">
        <f>[2]Sheet1!DC132</f>
        <v>70</v>
      </c>
      <c r="CP283" s="1466">
        <f>[2]Sheet1!DX132</f>
        <v>9568.7999999999993</v>
      </c>
      <c r="CQ283" s="703">
        <f t="shared" si="467"/>
        <v>29.199999999998909</v>
      </c>
      <c r="CR283" s="703">
        <f>[2]Sheet1!DM132</f>
        <v>0</v>
      </c>
      <c r="CS283" s="1467">
        <f>CU283/CQ283</f>
        <v>6.4760273972605162</v>
      </c>
      <c r="CT283" s="1142" t="str">
        <f t="shared" si="468"/>
        <v/>
      </c>
      <c r="CU283" s="950">
        <f t="shared" si="492"/>
        <v>189.1</v>
      </c>
      <c r="CV283" s="702">
        <f t="shared" si="408"/>
        <v>1</v>
      </c>
      <c r="CW283" s="701">
        <f t="shared" si="493"/>
        <v>0</v>
      </c>
      <c r="CX283" s="700">
        <f t="shared" si="494"/>
        <v>189.1</v>
      </c>
      <c r="CY283" s="699"/>
      <c r="CZ283" s="698">
        <f>[2]Sheet1!DN132</f>
        <v>80</v>
      </c>
      <c r="DA283" s="698">
        <f>[2]Sheet1!DO132</f>
        <v>14</v>
      </c>
      <c r="DB283" s="698">
        <f>[2]Sheet1!DQ132</f>
        <v>30</v>
      </c>
      <c r="DC283" s="697">
        <v>0</v>
      </c>
      <c r="DD283" s="1828"/>
      <c r="DE283" s="1828"/>
      <c r="DF283" s="1828"/>
      <c r="DG283" s="696">
        <f t="shared" si="409"/>
        <v>0.43</v>
      </c>
      <c r="DH283" s="695">
        <f t="shared" si="459"/>
        <v>0</v>
      </c>
      <c r="DI283" s="702">
        <f t="shared" si="410"/>
        <v>0.56999999999999995</v>
      </c>
      <c r="DJ283" s="694"/>
      <c r="DK283" s="694">
        <f t="shared" si="460"/>
        <v>0</v>
      </c>
      <c r="DL283" s="694">
        <f t="shared" si="495"/>
        <v>0</v>
      </c>
      <c r="DM283" s="693"/>
      <c r="DN283" s="692">
        <f>[2]Sheet1!EB132</f>
        <v>64</v>
      </c>
      <c r="DO283" s="692">
        <f>[2]Sheet1!EC132</f>
        <v>10</v>
      </c>
      <c r="DP283" s="1448">
        <f>[2]Sheet1!ED132</f>
        <v>0</v>
      </c>
      <c r="DQ283" s="691"/>
      <c r="DR283" s="691"/>
      <c r="DS283" s="690">
        <f t="shared" si="496"/>
        <v>0</v>
      </c>
      <c r="DT283" s="690">
        <f t="shared" si="497"/>
        <v>0</v>
      </c>
      <c r="DU283" s="689">
        <f t="shared" si="498"/>
        <v>0</v>
      </c>
      <c r="DV283" s="688"/>
      <c r="DW283" s="1431"/>
      <c r="DX283" s="1426">
        <f>[2]Sheet1!BN132</f>
        <v>3</v>
      </c>
      <c r="DY283" s="686"/>
      <c r="DZ283" s="685">
        <f>[2]Sheet1!BP132</f>
        <v>1</v>
      </c>
      <c r="EA283" s="684">
        <f>[2]Sheet1!BQ132</f>
        <v>11</v>
      </c>
      <c r="EB283" s="683">
        <f t="shared" si="499"/>
        <v>63.341361060000004</v>
      </c>
      <c r="EC283" s="683">
        <f t="shared" si="500"/>
        <v>0</v>
      </c>
      <c r="ED283" s="683">
        <f t="shared" si="501"/>
        <v>0</v>
      </c>
      <c r="EE283" s="682">
        <f t="shared" si="502"/>
        <v>0</v>
      </c>
      <c r="EF283" s="681">
        <f t="shared" si="461"/>
        <v>13.835000000000001</v>
      </c>
      <c r="EG283" s="680">
        <f t="shared" si="503"/>
        <v>0</v>
      </c>
      <c r="EH283" s="679">
        <f>SUM(EE$278:EE283)/SUM(EF$278:EF283)</f>
        <v>0</v>
      </c>
      <c r="EI283" s="678"/>
      <c r="EJ283" s="166">
        <f t="shared" si="462"/>
        <v>284</v>
      </c>
      <c r="EK283" s="677">
        <f t="shared" si="463"/>
        <v>240</v>
      </c>
      <c r="EL283" s="676">
        <f t="shared" si="464"/>
        <v>262.76499999999999</v>
      </c>
      <c r="EM283" s="675">
        <f t="shared" si="504"/>
        <v>1.0808136547865965</v>
      </c>
      <c r="EN283" s="674">
        <f>SUM(EK$7:EK283)/SUM(EL$7:EL283)</f>
        <v>1.0537681886634229</v>
      </c>
      <c r="EO283" s="673"/>
    </row>
    <row r="284" spans="1:146" ht="16.5" thickTop="1" thickBot="1" x14ac:dyDescent="0.3">
      <c r="A284" s="668">
        <f>[2]Sheet1!A133</f>
        <v>45784</v>
      </c>
      <c r="C284" s="672"/>
      <c r="D284" s="744">
        <f t="shared" si="396"/>
        <v>39550</v>
      </c>
      <c r="E284" s="743">
        <f t="shared" si="469"/>
        <v>0</v>
      </c>
      <c r="F284" s="743"/>
      <c r="G284" s="742">
        <f t="shared" si="470"/>
        <v>0</v>
      </c>
      <c r="H284" s="741"/>
      <c r="I284" s="740">
        <v>0</v>
      </c>
      <c r="J284" s="740">
        <v>0</v>
      </c>
      <c r="K284" s="739">
        <f t="shared" si="471"/>
        <v>0</v>
      </c>
      <c r="L284" s="738" t="e">
        <f t="shared" si="472"/>
        <v>#REF!</v>
      </c>
      <c r="M284" s="738">
        <v>0</v>
      </c>
      <c r="N284" s="739">
        <v>0</v>
      </c>
      <c r="O284" s="739">
        <v>0</v>
      </c>
      <c r="P284" s="737">
        <f>[2]Sheet1!Q133</f>
        <v>50</v>
      </c>
      <c r="Q284" s="737">
        <f>[2]Sheet1!R133</f>
        <v>43</v>
      </c>
      <c r="R284" s="736">
        <f t="shared" si="473"/>
        <v>7</v>
      </c>
      <c r="S284" s="1154">
        <f t="shared" si="474"/>
        <v>32</v>
      </c>
      <c r="T284" s="408">
        <f>[2]Sheet1!T133</f>
        <v>0</v>
      </c>
      <c r="U284" s="736">
        <f>[2]Sheet1!V133</f>
        <v>0</v>
      </c>
      <c r="V284" s="734"/>
      <c r="W284" s="739">
        <f>[2]Sheet1!X133</f>
        <v>40</v>
      </c>
      <c r="X284" s="743">
        <f>[2]Sheet1!Y133</f>
        <v>38</v>
      </c>
      <c r="Y284" s="739">
        <f t="shared" si="475"/>
        <v>2</v>
      </c>
      <c r="Z284" s="733">
        <f t="shared" si="476"/>
        <v>171</v>
      </c>
      <c r="AA284" s="732">
        <f>[2]Sheet1!AA133</f>
        <v>0</v>
      </c>
      <c r="AB284" s="731">
        <f>[2]Sheet1!AC133</f>
        <v>0</v>
      </c>
      <c r="AC284" s="730">
        <f>[2]Sheet1!AD133</f>
        <v>38</v>
      </c>
      <c r="AD284" s="730">
        <f>[2]Sheet1!AE133</f>
        <v>39</v>
      </c>
      <c r="AE284" s="739">
        <f t="shared" si="477"/>
        <v>-1</v>
      </c>
      <c r="AF284" s="733">
        <f t="shared" si="478"/>
        <v>104</v>
      </c>
      <c r="AG284" s="739">
        <v>111</v>
      </c>
      <c r="AH284" s="731">
        <f>[2]Sheet1!AH133</f>
        <v>0</v>
      </c>
      <c r="AI284" s="731">
        <f>[2]Sheet1!AI133</f>
        <v>0</v>
      </c>
      <c r="AJ284" s="731">
        <f>[2]Sheet1!AJ133</f>
        <v>0</v>
      </c>
      <c r="AK284" s="729" t="str">
        <f t="shared" si="466"/>
        <v xml:space="preserve"> </v>
      </c>
      <c r="AL284" s="731">
        <f t="shared" si="479"/>
        <v>29</v>
      </c>
      <c r="AM284" s="731"/>
      <c r="AN284" s="731"/>
      <c r="AO284" s="731">
        <f>[2]Sheet1!AL133</f>
        <v>0</v>
      </c>
      <c r="AP284" s="731"/>
      <c r="AQ284" s="728">
        <f>[2]Sheet1!K133+[2]Sheet1!L133/12</f>
        <v>7.458333333333333</v>
      </c>
      <c r="AR284" s="727">
        <f>[2]Sheet1!M133</f>
        <v>398</v>
      </c>
      <c r="AS284" s="726">
        <f>[2]Sheet1!N133+[2]Sheet1!O133/12</f>
        <v>7.083333333333333</v>
      </c>
      <c r="AT284" s="725">
        <f>[2]Sheet1!P133</f>
        <v>364</v>
      </c>
      <c r="AU284" s="724">
        <f t="shared" si="480"/>
        <v>762</v>
      </c>
      <c r="AV284" s="723">
        <f t="shared" si="481"/>
        <v>17</v>
      </c>
      <c r="AW284" s="722"/>
      <c r="AX284" s="722"/>
      <c r="AY284" s="721">
        <f>[2]Sheet1!B133</f>
        <v>1690</v>
      </c>
      <c r="AZ284" s="720">
        <f>[2]Sheet1!C133</f>
        <v>0</v>
      </c>
      <c r="BA284" s="662">
        <f>[2]Sheet1!D133</f>
        <v>190</v>
      </c>
      <c r="BB284" s="662">
        <f>[2]Sheet1!E133</f>
        <v>103</v>
      </c>
      <c r="BC284" s="719"/>
      <c r="BD284" s="718">
        <f>[2]Sheet1!BJ133</f>
        <v>70032</v>
      </c>
      <c r="BE284" s="717">
        <f t="shared" si="482"/>
        <v>44</v>
      </c>
      <c r="BF284" s="1949">
        <f t="shared" si="456"/>
        <v>44.428571428571431</v>
      </c>
      <c r="BG284" s="716">
        <v>0.96</v>
      </c>
      <c r="BH284" s="715">
        <f t="shared" si="483"/>
        <v>1.7600000000000051</v>
      </c>
      <c r="BI284" s="715">
        <f t="shared" si="484"/>
        <v>42.239999999999995</v>
      </c>
      <c r="BJ284" s="714"/>
      <c r="BK284" s="713">
        <f>[2]Sheet1!EW133</f>
        <v>80</v>
      </c>
      <c r="BL284" s="713">
        <f>[2]Sheet1!EX133</f>
        <v>20</v>
      </c>
      <c r="BM284" s="712"/>
      <c r="BN284" s="711">
        <f>[2]Sheet1!CE133</f>
        <v>0</v>
      </c>
      <c r="BO284" s="710">
        <f t="shared" si="405"/>
        <v>0.8</v>
      </c>
      <c r="BP284" s="709">
        <f t="shared" si="485"/>
        <v>0</v>
      </c>
      <c r="BQ284" s="709">
        <f t="shared" si="486"/>
        <v>0</v>
      </c>
      <c r="BR284" s="708"/>
      <c r="BS284" s="712">
        <f>[2]Sheet1!CP133</f>
        <v>0</v>
      </c>
      <c r="BT284" s="712">
        <f>[2]Sheet1!CQ133</f>
        <v>0</v>
      </c>
      <c r="BU284" s="666">
        <f>[2]Sheet1!BR133</f>
        <v>0</v>
      </c>
      <c r="BV284" s="707" t="str">
        <f>[2]Sheet1!BE133</f>
        <v>n</v>
      </c>
      <c r="BW284" s="726">
        <f>[2]Sheet1!BA133</f>
        <v>9.5</v>
      </c>
      <c r="BX284" s="1748">
        <f t="shared" si="457"/>
        <v>7.4857142857142858</v>
      </c>
      <c r="BY284" s="1817">
        <f t="shared" si="465"/>
        <v>0.31190476190476191</v>
      </c>
      <c r="BZ284" s="1555">
        <f>SUM(BW278:BW284)</f>
        <v>52.4</v>
      </c>
      <c r="CA284" s="665">
        <f t="shared" si="487"/>
        <v>0</v>
      </c>
      <c r="CB284" s="665">
        <f t="shared" si="488"/>
        <v>9.5</v>
      </c>
      <c r="CC284" s="706">
        <f t="shared" si="406"/>
        <v>0.43</v>
      </c>
      <c r="CD284" s="705">
        <f t="shared" si="489"/>
        <v>5.4150000000000009</v>
      </c>
      <c r="CE284" s="710">
        <f t="shared" si="407"/>
        <v>0.05</v>
      </c>
      <c r="CF284" s="704">
        <f t="shared" si="490"/>
        <v>5.4150000000000009</v>
      </c>
      <c r="CG284" s="1749" t="str">
        <f>[2]Sheet1!BI133</f>
        <v/>
      </c>
      <c r="CH284" s="704">
        <f>[2]Sheet1!BR133</f>
        <v>0</v>
      </c>
      <c r="CI284" s="1507" t="e">
        <f t="shared" si="458"/>
        <v>#VALUE!</v>
      </c>
      <c r="CJ284" s="704">
        <f t="shared" si="491"/>
        <v>4.0849999999999991</v>
      </c>
      <c r="CK284" s="666">
        <f>[2]Sheet1!BS133</f>
        <v>68</v>
      </c>
      <c r="CL284" s="664">
        <f>[2]Sheet1!BU133</f>
        <v>20</v>
      </c>
      <c r="CM284" s="1465">
        <f>[2]Sheet1!DA133</f>
        <v>113</v>
      </c>
      <c r="CN284" s="1741">
        <f>[2]Sheet1!DB133</f>
        <v>1</v>
      </c>
      <c r="CO284" s="1742">
        <f>[2]Sheet1!DC133</f>
        <v>72</v>
      </c>
      <c r="CP284" s="1741">
        <f>[2]Sheet1!DX133</f>
        <v>9588.2999999999993</v>
      </c>
      <c r="CQ284" s="1742">
        <f t="shared" si="467"/>
        <v>19.5</v>
      </c>
      <c r="CR284" s="1742">
        <f>[2]Sheet1!DM133</f>
        <v>0</v>
      </c>
      <c r="CS284" s="1743">
        <f t="shared" ref="CS284:CS303" si="505">CU284/CQ284</f>
        <v>5.7948717948717947</v>
      </c>
      <c r="CT284" s="1142" t="str">
        <f t="shared" si="468"/>
        <v/>
      </c>
      <c r="CU284" s="950">
        <f t="shared" si="492"/>
        <v>113</v>
      </c>
      <c r="CV284" s="702">
        <f t="shared" si="408"/>
        <v>1</v>
      </c>
      <c r="CW284" s="701">
        <f t="shared" si="493"/>
        <v>0</v>
      </c>
      <c r="CX284" s="700">
        <f t="shared" si="494"/>
        <v>113</v>
      </c>
      <c r="CY284" s="699"/>
      <c r="CZ284" s="698">
        <f>[2]Sheet1!DN133</f>
        <v>0</v>
      </c>
      <c r="DA284" s="698">
        <f>[2]Sheet1!DO133</f>
        <v>15</v>
      </c>
      <c r="DB284" s="698">
        <f>[2]Sheet1!DQ133</f>
        <v>30</v>
      </c>
      <c r="DC284" s="697">
        <v>0</v>
      </c>
      <c r="DD284" s="1828"/>
      <c r="DE284" s="1828"/>
      <c r="DF284" s="1828"/>
      <c r="DG284" s="696">
        <f t="shared" si="409"/>
        <v>0.43</v>
      </c>
      <c r="DH284" s="695">
        <f t="shared" si="459"/>
        <v>0</v>
      </c>
      <c r="DI284" s="702">
        <f t="shared" si="410"/>
        <v>0.56999999999999995</v>
      </c>
      <c r="DJ284" s="694"/>
      <c r="DK284" s="694">
        <f t="shared" si="460"/>
        <v>0</v>
      </c>
      <c r="DL284" s="694">
        <f t="shared" si="495"/>
        <v>0</v>
      </c>
      <c r="DM284" s="693"/>
      <c r="DN284" s="692">
        <f>[2]Sheet1!EB133</f>
        <v>85</v>
      </c>
      <c r="DO284" s="692">
        <f>[2]Sheet1!EC133</f>
        <v>11</v>
      </c>
      <c r="DP284" s="1448" t="str">
        <f>[2]Sheet1!ED133</f>
        <v>cold</v>
      </c>
      <c r="DQ284" s="691"/>
      <c r="DR284" s="691"/>
      <c r="DS284" s="690">
        <f t="shared" si="496"/>
        <v>0</v>
      </c>
      <c r="DT284" s="690">
        <f t="shared" si="497"/>
        <v>0</v>
      </c>
      <c r="DU284" s="689">
        <f t="shared" si="498"/>
        <v>0</v>
      </c>
      <c r="DV284" s="688"/>
      <c r="DW284" s="1431"/>
      <c r="DX284" s="1426">
        <f>[2]Sheet1!BN133</f>
        <v>4</v>
      </c>
      <c r="DY284" s="686"/>
      <c r="DZ284" s="685">
        <v>1</v>
      </c>
      <c r="EA284" s="684">
        <v>11</v>
      </c>
      <c r="EB284" s="683">
        <f t="shared" si="499"/>
        <v>63.341361060000004</v>
      </c>
      <c r="EC284" s="683">
        <f t="shared" si="500"/>
        <v>0</v>
      </c>
      <c r="ED284" s="683">
        <f t="shared" si="501"/>
        <v>0</v>
      </c>
      <c r="EE284" s="682">
        <f t="shared" si="502"/>
        <v>0</v>
      </c>
      <c r="EF284" s="681">
        <f t="shared" si="461"/>
        <v>7.175000000000006</v>
      </c>
      <c r="EG284" s="680">
        <f t="shared" si="503"/>
        <v>0</v>
      </c>
      <c r="EH284" s="679">
        <f>SUM(EE$278:EE284)/SUM(EF$278:EF284)</f>
        <v>0</v>
      </c>
      <c r="EI284" s="678"/>
      <c r="EJ284" s="166">
        <f t="shared" si="462"/>
        <v>120</v>
      </c>
      <c r="EK284" s="677">
        <f t="shared" si="463"/>
        <v>103</v>
      </c>
      <c r="EL284" s="676">
        <f t="shared" si="464"/>
        <v>159.32499999999999</v>
      </c>
      <c r="EM284" s="675">
        <f t="shared" si="504"/>
        <v>0.75317746744076575</v>
      </c>
      <c r="EN284" s="674">
        <f>SUM(EK$7:EK284)/SUM(EL$7:EL284)</f>
        <v>1.0520049743472057</v>
      </c>
      <c r="EO284" s="673"/>
    </row>
    <row r="285" spans="1:146" ht="16.5" thickTop="1" thickBot="1" x14ac:dyDescent="0.3">
      <c r="A285" s="668">
        <f>[2]Sheet1!A134</f>
        <v>45785</v>
      </c>
      <c r="C285" s="672"/>
      <c r="D285" s="744">
        <f t="shared" si="396"/>
        <v>39550</v>
      </c>
      <c r="E285" s="743">
        <f t="shared" si="469"/>
        <v>0</v>
      </c>
      <c r="F285" s="743"/>
      <c r="G285" s="742">
        <f t="shared" si="470"/>
        <v>0</v>
      </c>
      <c r="H285" s="741"/>
      <c r="I285" s="740">
        <v>0</v>
      </c>
      <c r="J285" s="740">
        <v>0</v>
      </c>
      <c r="K285" s="739">
        <f t="shared" si="471"/>
        <v>0</v>
      </c>
      <c r="L285" s="738" t="e">
        <f t="shared" si="472"/>
        <v>#REF!</v>
      </c>
      <c r="M285" s="738">
        <v>0</v>
      </c>
      <c r="N285" s="739">
        <v>0</v>
      </c>
      <c r="O285" s="739">
        <v>0</v>
      </c>
      <c r="P285" s="737">
        <f>[2]Sheet1!Q134</f>
        <v>0</v>
      </c>
      <c r="Q285" s="737">
        <f>[2]Sheet1!R134</f>
        <v>0</v>
      </c>
      <c r="R285" s="736">
        <f t="shared" si="473"/>
        <v>0</v>
      </c>
      <c r="S285" s="1154">
        <f t="shared" si="474"/>
        <v>32</v>
      </c>
      <c r="T285" s="408">
        <f>[2]Sheet1!T134</f>
        <v>0</v>
      </c>
      <c r="U285" s="736">
        <f>[2]Sheet1!V134</f>
        <v>0</v>
      </c>
      <c r="V285" s="734"/>
      <c r="W285" s="739">
        <f>[2]Sheet1!X134</f>
        <v>0</v>
      </c>
      <c r="X285" s="743">
        <f>[2]Sheet1!Y134</f>
        <v>0</v>
      </c>
      <c r="Y285" s="739" t="str">
        <f t="shared" si="475"/>
        <v xml:space="preserve"> </v>
      </c>
      <c r="Z285" s="733">
        <f t="shared" si="476"/>
        <v>171</v>
      </c>
      <c r="AA285" s="732">
        <f>[2]Sheet1!AA134</f>
        <v>0</v>
      </c>
      <c r="AB285" s="731">
        <f>[2]Sheet1!AC134</f>
        <v>0</v>
      </c>
      <c r="AC285" s="730">
        <f>[2]Sheet1!AD134</f>
        <v>0</v>
      </c>
      <c r="AD285" s="730">
        <f>[2]Sheet1!AE134</f>
        <v>0</v>
      </c>
      <c r="AE285" s="739" t="str">
        <f t="shared" si="477"/>
        <v xml:space="preserve"> </v>
      </c>
      <c r="AF285" s="733">
        <f t="shared" si="478"/>
        <v>104</v>
      </c>
      <c r="AG285" s="739">
        <v>111</v>
      </c>
      <c r="AH285" s="731">
        <f>[2]Sheet1!AH134</f>
        <v>0</v>
      </c>
      <c r="AI285" s="731">
        <f>[2]Sheet1!AI134</f>
        <v>0</v>
      </c>
      <c r="AJ285" s="731">
        <f>[2]Sheet1!AJ134</f>
        <v>0</v>
      </c>
      <c r="AK285" s="729" t="str">
        <f t="shared" si="466"/>
        <v xml:space="preserve"> </v>
      </c>
      <c r="AL285" s="731">
        <f t="shared" si="479"/>
        <v>29</v>
      </c>
      <c r="AM285" s="731"/>
      <c r="AN285" s="731"/>
      <c r="AO285" s="731">
        <f>[2]Sheet1!AL134</f>
        <v>0</v>
      </c>
      <c r="AP285" s="731"/>
      <c r="AQ285" s="728">
        <f>[2]Sheet1!K134+[2]Sheet1!L134/12</f>
        <v>8.25</v>
      </c>
      <c r="AR285" s="727">
        <f>[2]Sheet1!M134</f>
        <v>446</v>
      </c>
      <c r="AS285" s="726">
        <f>[2]Sheet1!N134+[2]Sheet1!O134/12</f>
        <v>8.0833333333333339</v>
      </c>
      <c r="AT285" s="725">
        <f>[2]Sheet1!P134</f>
        <v>424</v>
      </c>
      <c r="AU285" s="724">
        <f t="shared" si="480"/>
        <v>870</v>
      </c>
      <c r="AV285" s="723">
        <f t="shared" si="481"/>
        <v>108</v>
      </c>
      <c r="AW285" s="722"/>
      <c r="AX285" s="722"/>
      <c r="AY285" s="721">
        <f>[2]Sheet1!B134</f>
        <v>0</v>
      </c>
      <c r="AZ285" s="720">
        <f>[2]Sheet1!C134</f>
        <v>0</v>
      </c>
      <c r="BA285" s="662">
        <f>[2]Sheet1!D134</f>
        <v>0</v>
      </c>
      <c r="BB285" s="662">
        <f>[2]Sheet1!E134</f>
        <v>46</v>
      </c>
      <c r="BC285" s="719"/>
      <c r="BD285" s="718">
        <f>[2]Sheet1!BJ134</f>
        <v>70084</v>
      </c>
      <c r="BE285" s="717">
        <f t="shared" si="482"/>
        <v>52</v>
      </c>
      <c r="BF285" s="1949">
        <f t="shared" si="456"/>
        <v>45.375</v>
      </c>
      <c r="BG285" s="716">
        <v>0.96</v>
      </c>
      <c r="BH285" s="715">
        <f t="shared" si="483"/>
        <v>2.0799999999999983</v>
      </c>
      <c r="BI285" s="715">
        <f t="shared" si="484"/>
        <v>49.92</v>
      </c>
      <c r="BJ285" s="714"/>
      <c r="BK285" s="713">
        <f>[2]Sheet1!EW134</f>
        <v>80</v>
      </c>
      <c r="BL285" s="713">
        <f>[2]Sheet1!EX134</f>
        <v>30</v>
      </c>
      <c r="BM285" s="712"/>
      <c r="BN285" s="711">
        <f>[2]Sheet1!CE134</f>
        <v>0</v>
      </c>
      <c r="BO285" s="710">
        <f t="shared" si="405"/>
        <v>0.8</v>
      </c>
      <c r="BP285" s="709">
        <f t="shared" si="485"/>
        <v>0</v>
      </c>
      <c r="BQ285" s="709">
        <f t="shared" si="486"/>
        <v>0</v>
      </c>
      <c r="BR285" s="708"/>
      <c r="BS285" s="712">
        <f>[2]Sheet1!CP134</f>
        <v>0</v>
      </c>
      <c r="BT285" s="712">
        <f>[2]Sheet1!CQ134</f>
        <v>0</v>
      </c>
      <c r="BU285" s="666">
        <f>[2]Sheet1!BR134</f>
        <v>0</v>
      </c>
      <c r="BV285" s="707" t="str">
        <f>[2]Sheet1!BE134</f>
        <v>n</v>
      </c>
      <c r="BW285" s="726">
        <f>[2]Sheet1!BA134</f>
        <v>8.1999999999999993</v>
      </c>
      <c r="BX285" s="1748">
        <f t="shared" si="457"/>
        <v>8.6571428571428566</v>
      </c>
      <c r="BY285" s="1817">
        <f t="shared" si="465"/>
        <v>0.36071428571428571</v>
      </c>
      <c r="BZ285" s="1555">
        <f t="shared" ref="BZ285:BZ308" si="506">SUM(BW279:BW285)</f>
        <v>60.599999999999994</v>
      </c>
      <c r="CA285" s="665">
        <f t="shared" si="487"/>
        <v>0</v>
      </c>
      <c r="CB285" s="665">
        <f t="shared" si="488"/>
        <v>8.1999999999999993</v>
      </c>
      <c r="CC285" s="706">
        <f t="shared" si="406"/>
        <v>0.43</v>
      </c>
      <c r="CD285" s="705">
        <f t="shared" si="489"/>
        <v>4.6740000000000004</v>
      </c>
      <c r="CE285" s="710">
        <f t="shared" si="407"/>
        <v>0.05</v>
      </c>
      <c r="CF285" s="704">
        <f t="shared" si="490"/>
        <v>4.6740000000000004</v>
      </c>
      <c r="CG285" s="1749" t="str">
        <f>[2]Sheet1!BI134</f>
        <v/>
      </c>
      <c r="CH285" s="704">
        <f>[2]Sheet1!BR134</f>
        <v>0</v>
      </c>
      <c r="CI285" s="1507" t="e">
        <f t="shared" si="458"/>
        <v>#VALUE!</v>
      </c>
      <c r="CJ285" s="704">
        <f t="shared" si="491"/>
        <v>3.5259999999999989</v>
      </c>
      <c r="CK285" s="666">
        <f>[2]Sheet1!BS134</f>
        <v>65</v>
      </c>
      <c r="CL285" s="664">
        <f>[2]Sheet1!BU134</f>
        <v>25</v>
      </c>
      <c r="CM285" s="1465">
        <v>37.700000000000003</v>
      </c>
      <c r="CN285" s="1466" t="str">
        <f>[2]Sheet1!DB134</f>
        <v>1&amp;2</v>
      </c>
      <c r="CO285" s="703">
        <f>[2]Sheet1!DC134</f>
        <v>72</v>
      </c>
      <c r="CP285" s="1466">
        <v>9594.7000000000007</v>
      </c>
      <c r="CQ285" s="703">
        <f t="shared" si="467"/>
        <v>6.4000000000014552</v>
      </c>
      <c r="CR285" s="703">
        <f>[2]Sheet1!DM134</f>
        <v>0</v>
      </c>
      <c r="CS285" s="1119">
        <v>5.8</v>
      </c>
      <c r="CT285" s="1142" t="str">
        <f t="shared" si="468"/>
        <v/>
      </c>
      <c r="CU285" s="950">
        <f>CS285*CQ285</f>
        <v>37.120000000008439</v>
      </c>
      <c r="CV285" s="702">
        <f t="shared" si="408"/>
        <v>1</v>
      </c>
      <c r="CW285" s="701">
        <f t="shared" si="493"/>
        <v>0</v>
      </c>
      <c r="CX285" s="700">
        <f t="shared" si="494"/>
        <v>37.120000000008439</v>
      </c>
      <c r="CY285" s="699"/>
      <c r="CZ285" s="698">
        <f>[2]Sheet1!DN134</f>
        <v>80</v>
      </c>
      <c r="DA285" s="698">
        <f>[2]Sheet1!DO134</f>
        <v>20</v>
      </c>
      <c r="DB285" s="698">
        <f>[2]Sheet1!DQ134</f>
        <v>0</v>
      </c>
      <c r="DC285" s="697">
        <f>CM285-CU285</f>
        <v>0.57999999999156415</v>
      </c>
      <c r="DD285" s="1828"/>
      <c r="DE285" s="1828"/>
      <c r="DF285" s="1828"/>
      <c r="DG285" s="696">
        <f t="shared" si="409"/>
        <v>0.43</v>
      </c>
      <c r="DH285" s="695">
        <f t="shared" si="459"/>
        <v>0.57999999999156415</v>
      </c>
      <c r="DI285" s="702">
        <f t="shared" si="410"/>
        <v>0.56999999999999995</v>
      </c>
      <c r="DJ285" s="694"/>
      <c r="DK285" s="694">
        <f t="shared" si="460"/>
        <v>0.14215799999793241</v>
      </c>
      <c r="DL285" s="694">
        <f t="shared" si="495"/>
        <v>0.33059999999519152</v>
      </c>
      <c r="DM285" s="693"/>
      <c r="DN285" s="692">
        <f>[2]Sheet1!EB134</f>
        <v>0</v>
      </c>
      <c r="DO285" s="692">
        <f>[2]Sheet1!EC134</f>
        <v>15</v>
      </c>
      <c r="DP285" s="1448">
        <f>[2]Sheet1!ED134</f>
        <v>175</v>
      </c>
      <c r="DQ285" s="691"/>
      <c r="DR285" s="691"/>
      <c r="DS285" s="690">
        <f t="shared" si="496"/>
        <v>0</v>
      </c>
      <c r="DT285" s="690">
        <f t="shared" si="497"/>
        <v>0</v>
      </c>
      <c r="DU285" s="689">
        <f t="shared" si="498"/>
        <v>0</v>
      </c>
      <c r="DV285" s="688"/>
      <c r="DW285" s="1431"/>
      <c r="DX285" s="1426">
        <f>[2]Sheet1!BN134</f>
        <v>3</v>
      </c>
      <c r="DY285" s="686"/>
      <c r="DZ285" s="685">
        <f>[2]Sheet1!BP134</f>
        <v>1</v>
      </c>
      <c r="EA285" s="684">
        <f>[2]Sheet1!BQ134</f>
        <v>11</v>
      </c>
      <c r="EB285" s="683">
        <f t="shared" si="499"/>
        <v>63.341361060000004</v>
      </c>
      <c r="EC285" s="683">
        <f t="shared" si="500"/>
        <v>0</v>
      </c>
      <c r="ED285" s="683">
        <f t="shared" si="501"/>
        <v>0</v>
      </c>
      <c r="EE285" s="682">
        <f t="shared" si="502"/>
        <v>0</v>
      </c>
      <c r="EF285" s="681">
        <f t="shared" si="461"/>
        <v>6.8961579999979312</v>
      </c>
      <c r="EG285" s="680">
        <f t="shared" si="503"/>
        <v>0</v>
      </c>
      <c r="EH285" s="679">
        <f>SUM(EE$278:EE285)/SUM(EF$278:EF285)</f>
        <v>0</v>
      </c>
      <c r="EI285" s="678"/>
      <c r="EJ285" s="166">
        <f t="shared" si="462"/>
        <v>154</v>
      </c>
      <c r="EK285" s="677">
        <f t="shared" si="463"/>
        <v>46</v>
      </c>
      <c r="EL285" s="676">
        <f t="shared" si="464"/>
        <v>90.89660000000363</v>
      </c>
      <c r="EM285" s="675">
        <f t="shared" si="504"/>
        <v>1.6942327875849466</v>
      </c>
      <c r="EN285" s="674">
        <f>SUM(EK$7:EK285)/SUM(EL$7:EL285)</f>
        <v>1.0506599376534842</v>
      </c>
      <c r="EO285" s="673"/>
    </row>
    <row r="286" spans="1:146" ht="16.5" thickTop="1" thickBot="1" x14ac:dyDescent="0.3">
      <c r="A286" s="668">
        <f>[2]Sheet1!A135</f>
        <v>45786</v>
      </c>
      <c r="C286" s="745"/>
      <c r="D286" s="1468">
        <f t="shared" si="396"/>
        <v>39550</v>
      </c>
      <c r="E286" s="1469">
        <f t="shared" si="469"/>
        <v>0</v>
      </c>
      <c r="F286" s="1469"/>
      <c r="G286" s="1470">
        <f t="shared" si="470"/>
        <v>0</v>
      </c>
      <c r="H286" s="741"/>
      <c r="I286" s="1471">
        <v>0</v>
      </c>
      <c r="J286" s="1471">
        <v>0</v>
      </c>
      <c r="K286" s="1472">
        <f t="shared" si="471"/>
        <v>0</v>
      </c>
      <c r="L286" s="1473" t="e">
        <f t="shared" si="472"/>
        <v>#REF!</v>
      </c>
      <c r="M286" s="1473">
        <v>0</v>
      </c>
      <c r="N286" s="1472">
        <v>0</v>
      </c>
      <c r="O286" s="1472">
        <v>0</v>
      </c>
      <c r="P286" s="1474">
        <f>[2]Sheet1!Q135</f>
        <v>44</v>
      </c>
      <c r="Q286" s="1474">
        <f>[2]Sheet1!R135</f>
        <v>39</v>
      </c>
      <c r="R286" s="1475">
        <f t="shared" si="473"/>
        <v>5</v>
      </c>
      <c r="S286" s="1476">
        <f t="shared" si="474"/>
        <v>33</v>
      </c>
      <c r="T286" s="1477">
        <f>[2]Sheet1!T135</f>
        <v>0</v>
      </c>
      <c r="U286" s="1475">
        <f>[2]Sheet1!V135</f>
        <v>0</v>
      </c>
      <c r="V286" s="1478"/>
      <c r="W286" s="1472">
        <f>[2]Sheet1!X135</f>
        <v>36</v>
      </c>
      <c r="X286" s="1469">
        <f>[2]Sheet1!Y135</f>
        <v>33</v>
      </c>
      <c r="Y286" s="1472">
        <f t="shared" si="475"/>
        <v>3</v>
      </c>
      <c r="Z286" s="1479">
        <f t="shared" si="476"/>
        <v>172</v>
      </c>
      <c r="AA286" s="1480">
        <f>[2]Sheet1!AA135</f>
        <v>0</v>
      </c>
      <c r="AB286" s="1481">
        <f>[2]Sheet1!AC135</f>
        <v>0</v>
      </c>
      <c r="AC286" s="1482">
        <f>[2]Sheet1!AD135</f>
        <v>40</v>
      </c>
      <c r="AD286" s="1482">
        <f>[2]Sheet1!AE135</f>
        <v>38</v>
      </c>
      <c r="AE286" s="1472">
        <f t="shared" si="477"/>
        <v>2</v>
      </c>
      <c r="AF286" s="1479">
        <f t="shared" si="478"/>
        <v>105</v>
      </c>
      <c r="AG286" s="1472">
        <v>111</v>
      </c>
      <c r="AH286" s="1481">
        <f>[2]Sheet1!AH135</f>
        <v>0</v>
      </c>
      <c r="AI286" s="1481">
        <f>[2]Sheet1!AI135</f>
        <v>0</v>
      </c>
      <c r="AJ286" s="1481">
        <f>[2]Sheet1!AJ135</f>
        <v>0</v>
      </c>
      <c r="AK286" s="1483" t="str">
        <f t="shared" si="466"/>
        <v xml:space="preserve"> </v>
      </c>
      <c r="AL286" s="1481">
        <f t="shared" si="479"/>
        <v>29</v>
      </c>
      <c r="AM286" s="1481"/>
      <c r="AN286" s="1481"/>
      <c r="AO286" s="1481">
        <f>[2]Sheet1!AL135</f>
        <v>0</v>
      </c>
      <c r="AP286" s="1481"/>
      <c r="AQ286" s="1484">
        <f>[2]Sheet1!K135+[2]Sheet1!L135/12</f>
        <v>6.708333333333333</v>
      </c>
      <c r="AR286" s="1485">
        <f>[2]Sheet1!M135</f>
        <v>358</v>
      </c>
      <c r="AS286" s="1486">
        <f>[2]Sheet1!N135+[2]Sheet1!O135/12</f>
        <v>6.583333333333333</v>
      </c>
      <c r="AT286" s="1487">
        <f>[2]Sheet1!P135</f>
        <v>391</v>
      </c>
      <c r="AU286" s="1488">
        <f t="shared" si="480"/>
        <v>749</v>
      </c>
      <c r="AV286" s="1489">
        <f t="shared" si="481"/>
        <v>-121</v>
      </c>
      <c r="AW286" s="722"/>
      <c r="AX286" s="722"/>
      <c r="AY286" s="1490">
        <f>[2]Sheet1!B135</f>
        <v>1700</v>
      </c>
      <c r="AZ286" s="1491">
        <f>[2]Sheet1!C135</f>
        <v>0</v>
      </c>
      <c r="BA286" s="1492">
        <f>[2]Sheet1!D135</f>
        <v>193</v>
      </c>
      <c r="BB286" s="1492">
        <f>[2]Sheet1!E135</f>
        <v>208.2</v>
      </c>
      <c r="BC286" s="719"/>
      <c r="BD286" s="1493">
        <f>[2]Sheet1!BJ135</f>
        <v>70089</v>
      </c>
      <c r="BE286" s="1494">
        <f t="shared" si="482"/>
        <v>5</v>
      </c>
      <c r="BF286" s="1949">
        <f t="shared" si="456"/>
        <v>39.5</v>
      </c>
      <c r="BG286" s="1495">
        <v>0.96</v>
      </c>
      <c r="BH286" s="1496">
        <f t="shared" si="483"/>
        <v>0.20000000000000018</v>
      </c>
      <c r="BI286" s="1496">
        <f t="shared" si="484"/>
        <v>4.8</v>
      </c>
      <c r="BJ286" s="1497"/>
      <c r="BK286" s="1498">
        <f>[2]Sheet1!EW135</f>
        <v>59</v>
      </c>
      <c r="BL286" s="1498">
        <f>[2]Sheet1!EX135</f>
        <v>0</v>
      </c>
      <c r="BM286" s="712"/>
      <c r="BN286" s="1499">
        <f>[2]Sheet1!CE135</f>
        <v>0</v>
      </c>
      <c r="BO286" s="1500">
        <f t="shared" si="405"/>
        <v>0.8</v>
      </c>
      <c r="BP286" s="1501">
        <f t="shared" si="485"/>
        <v>0</v>
      </c>
      <c r="BQ286" s="1501">
        <f t="shared" si="486"/>
        <v>0</v>
      </c>
      <c r="BR286" s="1502"/>
      <c r="BS286" s="712">
        <f>[2]Sheet1!CP135</f>
        <v>0</v>
      </c>
      <c r="BT286" s="712">
        <f>[2]Sheet1!CQ135</f>
        <v>0</v>
      </c>
      <c r="BU286" s="666">
        <f>[2]Sheet1!BR135</f>
        <v>0</v>
      </c>
      <c r="BV286" s="1503" t="str">
        <f>[2]Sheet1!BE135</f>
        <v>n</v>
      </c>
      <c r="BW286" s="1486">
        <f>[2]Sheet1!BA135</f>
        <v>9.9</v>
      </c>
      <c r="BX286" s="1748">
        <f t="shared" si="457"/>
        <v>10.071428571428571</v>
      </c>
      <c r="BY286" s="1817">
        <f t="shared" si="465"/>
        <v>0.41964285714285715</v>
      </c>
      <c r="BZ286" s="1555">
        <f t="shared" si="506"/>
        <v>70.5</v>
      </c>
      <c r="CA286" s="1504">
        <f t="shared" si="487"/>
        <v>0</v>
      </c>
      <c r="CB286" s="1504">
        <f t="shared" si="488"/>
        <v>9.9</v>
      </c>
      <c r="CC286" s="1505">
        <f t="shared" si="406"/>
        <v>0.43</v>
      </c>
      <c r="CD286" s="1506">
        <f t="shared" si="489"/>
        <v>5.6430000000000007</v>
      </c>
      <c r="CE286" s="1500">
        <f t="shared" si="407"/>
        <v>0.05</v>
      </c>
      <c r="CF286" s="1507">
        <f t="shared" si="490"/>
        <v>5.6430000000000007</v>
      </c>
      <c r="CG286" s="1749" t="str">
        <f>[2]Sheet1!BI135</f>
        <v/>
      </c>
      <c r="CH286" s="704">
        <f>[2]Sheet1!BR135</f>
        <v>0</v>
      </c>
      <c r="CI286" s="1507" t="e">
        <f t="shared" si="458"/>
        <v>#VALUE!</v>
      </c>
      <c r="CJ286" s="1507">
        <f t="shared" si="491"/>
        <v>4.2569999999999997</v>
      </c>
      <c r="CK286" s="666">
        <f>[2]Sheet1!BS135</f>
        <v>54</v>
      </c>
      <c r="CL286" s="664">
        <f>[2]Sheet1!BU135</f>
        <v>29</v>
      </c>
      <c r="CM286" s="1508">
        <v>19.5</v>
      </c>
      <c r="CN286" s="1466">
        <f>[2]Sheet1!DB135</f>
        <v>2</v>
      </c>
      <c r="CO286" s="703">
        <f>[2]Sheet1!DC135</f>
        <v>71</v>
      </c>
      <c r="CP286" s="1466">
        <v>9594.7000000000007</v>
      </c>
      <c r="CQ286" s="703">
        <f t="shared" si="467"/>
        <v>0</v>
      </c>
      <c r="CR286" s="703">
        <f>[2]Sheet1!DM135</f>
        <v>0</v>
      </c>
      <c r="CS286" s="1119" t="e">
        <f t="shared" si="505"/>
        <v>#DIV/0!</v>
      </c>
      <c r="CT286" s="1142" t="str">
        <f t="shared" si="468"/>
        <v/>
      </c>
      <c r="CU286" s="1509">
        <f t="shared" si="492"/>
        <v>0</v>
      </c>
      <c r="CV286" s="1510">
        <f t="shared" si="408"/>
        <v>1</v>
      </c>
      <c r="CW286" s="1511">
        <f t="shared" si="493"/>
        <v>0</v>
      </c>
      <c r="CX286" s="1512">
        <f t="shared" si="494"/>
        <v>0</v>
      </c>
      <c r="CY286" s="1513"/>
      <c r="CZ286" s="698">
        <f>[2]Sheet1!DN135</f>
        <v>80</v>
      </c>
      <c r="DA286" s="698">
        <f>[2]Sheet1!DO135</f>
        <v>21</v>
      </c>
      <c r="DB286" s="698">
        <f>[2]Sheet1!DQ135</f>
        <v>0</v>
      </c>
      <c r="DC286" s="1514">
        <v>19.5</v>
      </c>
      <c r="DD286" s="1838"/>
      <c r="DE286" s="1838"/>
      <c r="DF286" s="1838"/>
      <c r="DG286" s="1515">
        <f t="shared" si="409"/>
        <v>0.43</v>
      </c>
      <c r="DH286" s="1516">
        <f t="shared" si="459"/>
        <v>19.5</v>
      </c>
      <c r="DI286" s="1510">
        <f t="shared" si="410"/>
        <v>0.56999999999999995</v>
      </c>
      <c r="DJ286" s="1511"/>
      <c r="DK286" s="1511">
        <f t="shared" si="460"/>
        <v>4.7794500000000015</v>
      </c>
      <c r="DL286" s="1511">
        <f t="shared" si="495"/>
        <v>11.114999999999998</v>
      </c>
      <c r="DM286" s="1517"/>
      <c r="DN286" s="692">
        <f>[2]Sheet1!EB135</f>
        <v>70</v>
      </c>
      <c r="DO286" s="692">
        <f>[2]Sheet1!EC135</f>
        <v>20</v>
      </c>
      <c r="DP286" s="1448">
        <f>[2]Sheet1!ED135</f>
        <v>160</v>
      </c>
      <c r="DQ286" s="1518"/>
      <c r="DR286" s="1518"/>
      <c r="DS286" s="1519">
        <f t="shared" si="496"/>
        <v>0</v>
      </c>
      <c r="DT286" s="1519">
        <f t="shared" si="497"/>
        <v>0</v>
      </c>
      <c r="DU286" s="1520">
        <f t="shared" si="498"/>
        <v>0</v>
      </c>
      <c r="DV286" s="688"/>
      <c r="DW286" s="1429"/>
      <c r="DX286" s="1521">
        <f>[2]Sheet1!BN135</f>
        <v>4</v>
      </c>
      <c r="DY286" s="1522"/>
      <c r="DZ286" s="1523">
        <f>[2]Sheet1!BP135</f>
        <v>1</v>
      </c>
      <c r="EA286" s="1524">
        <f>[2]Sheet1!BQ135</f>
        <v>11</v>
      </c>
      <c r="EB286" s="1525">
        <f t="shared" si="499"/>
        <v>63.341361060000004</v>
      </c>
      <c r="EC286" s="1525">
        <f t="shared" si="500"/>
        <v>0</v>
      </c>
      <c r="ED286" s="1525">
        <f t="shared" si="501"/>
        <v>0</v>
      </c>
      <c r="EE286" s="1526">
        <f t="shared" si="502"/>
        <v>0</v>
      </c>
      <c r="EF286" s="1527">
        <f t="shared" si="461"/>
        <v>10.622450000000002</v>
      </c>
      <c r="EG286" s="1528">
        <f t="shared" si="503"/>
        <v>0</v>
      </c>
      <c r="EH286" s="679">
        <f>SUM(EE$278:EE286)/SUM(EF$278:EF286)</f>
        <v>0</v>
      </c>
      <c r="EI286" s="1530"/>
      <c r="EJ286" s="166">
        <f t="shared" si="462"/>
        <v>87.199999999999989</v>
      </c>
      <c r="EK286" s="1531">
        <f t="shared" si="463"/>
        <v>208.2</v>
      </c>
      <c r="EL286" s="1532">
        <f t="shared" si="464"/>
        <v>20.171999999999997</v>
      </c>
      <c r="EM286" s="1533">
        <f t="shared" si="504"/>
        <v>4.3228237160420386</v>
      </c>
      <c r="EN286" s="1534">
        <f>SUM(EK$7:EK286)/SUM(EL$7:EL286)</f>
        <v>1.0557259187113714</v>
      </c>
      <c r="EO286" s="1535"/>
    </row>
    <row r="287" spans="1:146" s="366" customFormat="1" ht="15.75" thickBot="1" x14ac:dyDescent="0.3">
      <c r="A287" s="1602">
        <f>[2]Sheet1!A136</f>
        <v>45787</v>
      </c>
      <c r="C287" s="672"/>
      <c r="D287" s="744">
        <f t="shared" si="396"/>
        <v>39550</v>
      </c>
      <c r="E287" s="743">
        <f t="shared" si="469"/>
        <v>0</v>
      </c>
      <c r="F287" s="743"/>
      <c r="G287" s="742">
        <f t="shared" si="470"/>
        <v>0</v>
      </c>
      <c r="H287" s="1603"/>
      <c r="I287" s="740">
        <v>0</v>
      </c>
      <c r="J287" s="740">
        <v>0</v>
      </c>
      <c r="K287" s="739">
        <f t="shared" si="471"/>
        <v>0</v>
      </c>
      <c r="L287" s="738" t="e">
        <f t="shared" si="472"/>
        <v>#REF!</v>
      </c>
      <c r="M287" s="738">
        <v>0</v>
      </c>
      <c r="N287" s="739">
        <v>0</v>
      </c>
      <c r="O287" s="739">
        <v>0</v>
      </c>
      <c r="P287" s="737">
        <f>[2]Sheet1!Q136</f>
        <v>42</v>
      </c>
      <c r="Q287" s="737">
        <f>[2]Sheet1!R136</f>
        <v>38</v>
      </c>
      <c r="R287" s="736">
        <f t="shared" si="473"/>
        <v>4</v>
      </c>
      <c r="S287" s="1154">
        <f t="shared" si="474"/>
        <v>34</v>
      </c>
      <c r="T287" s="408">
        <f>[2]Sheet1!T136</f>
        <v>0</v>
      </c>
      <c r="U287" s="736">
        <f>[2]Sheet1!V136</f>
        <v>0</v>
      </c>
      <c r="V287" s="734"/>
      <c r="W287" s="739">
        <f>[2]Sheet1!X136</f>
        <v>34</v>
      </c>
      <c r="X287" s="743">
        <f>[2]Sheet1!Y136</f>
        <v>32</v>
      </c>
      <c r="Y287" s="739">
        <f t="shared" si="475"/>
        <v>2</v>
      </c>
      <c r="Z287" s="733">
        <f t="shared" si="476"/>
        <v>173</v>
      </c>
      <c r="AA287" s="1604">
        <f>[2]Sheet1!AA136</f>
        <v>0</v>
      </c>
      <c r="AB287" s="731">
        <f>[2]Sheet1!AC136</f>
        <v>0</v>
      </c>
      <c r="AC287" s="730">
        <f>[2]Sheet1!AD136</f>
        <v>40</v>
      </c>
      <c r="AD287" s="730">
        <f>[2]Sheet1!AE136</f>
        <v>36</v>
      </c>
      <c r="AE287" s="739">
        <f t="shared" si="477"/>
        <v>4</v>
      </c>
      <c r="AF287" s="733">
        <f t="shared" si="478"/>
        <v>106</v>
      </c>
      <c r="AG287" s="739">
        <v>111</v>
      </c>
      <c r="AH287" s="731">
        <f>[2]Sheet1!AH136</f>
        <v>0</v>
      </c>
      <c r="AI287" s="731">
        <f>[2]Sheet1!AI136</f>
        <v>0</v>
      </c>
      <c r="AJ287" s="731">
        <f>[2]Sheet1!AJ136</f>
        <v>0</v>
      </c>
      <c r="AK287" s="729" t="str">
        <f t="shared" si="466"/>
        <v xml:space="preserve"> </v>
      </c>
      <c r="AL287" s="731">
        <f t="shared" si="479"/>
        <v>29</v>
      </c>
      <c r="AM287" s="731"/>
      <c r="AN287" s="731"/>
      <c r="AO287" s="731">
        <f>[2]Sheet1!AL136</f>
        <v>0</v>
      </c>
      <c r="AP287" s="731"/>
      <c r="AQ287" s="728">
        <f>[2]Sheet1!K136+[2]Sheet1!L136/12</f>
        <v>5.25</v>
      </c>
      <c r="AR287" s="727">
        <f>[2]Sheet1!M136</f>
        <v>273</v>
      </c>
      <c r="AS287" s="726">
        <f>[2]Sheet1!N136+[2]Sheet1!O136/12</f>
        <v>5.416666666666667</v>
      </c>
      <c r="AT287" s="725">
        <f>[2]Sheet1!P136</f>
        <v>275</v>
      </c>
      <c r="AU287" s="724">
        <f t="shared" si="480"/>
        <v>548</v>
      </c>
      <c r="AV287" s="1605">
        <f t="shared" si="481"/>
        <v>-201</v>
      </c>
      <c r="AW287" s="1606"/>
      <c r="AX287" s="1606"/>
      <c r="AY287" s="1607">
        <f>[2]Sheet1!B136</f>
        <v>1600</v>
      </c>
      <c r="AZ287" s="1608">
        <f>[2]Sheet1!C136</f>
        <v>0</v>
      </c>
      <c r="BA287" s="1609">
        <f>[2]Sheet1!D136</f>
        <v>188</v>
      </c>
      <c r="BB287" s="1609">
        <f>[2]Sheet1!E136</f>
        <v>186.4</v>
      </c>
      <c r="BC287" s="1610"/>
      <c r="BD287" s="1611">
        <f>[2]Sheet1!BJ136</f>
        <v>70089</v>
      </c>
      <c r="BE287" s="1612">
        <f t="shared" si="482"/>
        <v>0</v>
      </c>
      <c r="BF287" s="1949">
        <f t="shared" si="456"/>
        <v>31.75</v>
      </c>
      <c r="BG287" s="1613">
        <v>0.96</v>
      </c>
      <c r="BH287" s="1614">
        <f t="shared" si="483"/>
        <v>0</v>
      </c>
      <c r="BI287" s="1614">
        <f t="shared" si="484"/>
        <v>0</v>
      </c>
      <c r="BJ287" s="1615"/>
      <c r="BK287" s="713">
        <f>[2]Sheet1!EW136</f>
        <v>46</v>
      </c>
      <c r="BL287" s="713">
        <f>[2]Sheet1!EX136</f>
        <v>30</v>
      </c>
      <c r="BM287" s="1616"/>
      <c r="BN287" s="1617">
        <f>[2]Sheet1!CE136</f>
        <v>0</v>
      </c>
      <c r="BO287" s="1618">
        <f t="shared" si="405"/>
        <v>0.8</v>
      </c>
      <c r="BP287" s="1619">
        <f t="shared" si="485"/>
        <v>0</v>
      </c>
      <c r="BQ287" s="1619">
        <f t="shared" si="486"/>
        <v>0</v>
      </c>
      <c r="BR287" s="1620"/>
      <c r="BS287" s="1616">
        <f>[2]Sheet1!CP136</f>
        <v>0</v>
      </c>
      <c r="BT287" s="1616">
        <f>[2]Sheet1!CQ136</f>
        <v>0</v>
      </c>
      <c r="BU287" s="1621">
        <f>[2]Sheet1!BR136</f>
        <v>0</v>
      </c>
      <c r="BV287" s="665" t="str">
        <f>[2]Sheet1!BE136</f>
        <v>n</v>
      </c>
      <c r="BW287" s="713">
        <f>[2]Sheet1!BA136</f>
        <v>0</v>
      </c>
      <c r="BX287" s="1748">
        <f t="shared" si="457"/>
        <v>10.071428571428571</v>
      </c>
      <c r="BY287" s="1817">
        <f t="shared" si="465"/>
        <v>0.41964285714285715</v>
      </c>
      <c r="BZ287" s="1555">
        <f t="shared" si="506"/>
        <v>70.5</v>
      </c>
      <c r="CA287" s="665">
        <f t="shared" si="487"/>
        <v>0</v>
      </c>
      <c r="CB287" s="665">
        <f t="shared" si="488"/>
        <v>0</v>
      </c>
      <c r="CC287" s="706">
        <f t="shared" si="406"/>
        <v>0.43</v>
      </c>
      <c r="CD287" s="1622">
        <f t="shared" si="489"/>
        <v>0</v>
      </c>
      <c r="CE287" s="1618">
        <f t="shared" si="407"/>
        <v>0.05</v>
      </c>
      <c r="CF287" s="1623">
        <f t="shared" si="490"/>
        <v>0</v>
      </c>
      <c r="CG287" s="1749">
        <f>[2]Sheet1!BI136</f>
        <v>0</v>
      </c>
      <c r="CH287" s="704">
        <f>[2]Sheet1!BR136</f>
        <v>0</v>
      </c>
      <c r="CI287" s="1507">
        <f t="shared" si="458"/>
        <v>0</v>
      </c>
      <c r="CJ287" s="1623">
        <f t="shared" si="491"/>
        <v>0</v>
      </c>
      <c r="CK287" s="666">
        <f>[2]Sheet1!BS136</f>
        <v>39</v>
      </c>
      <c r="CL287" s="664">
        <f>[2]Sheet1!BU136</f>
        <v>38</v>
      </c>
      <c r="CM287" s="1624">
        <f>[2]Sheet1!DA136</f>
        <v>15.3</v>
      </c>
      <c r="CN287" s="1625">
        <f>[2]Sheet1!DB136</f>
        <v>2</v>
      </c>
      <c r="CO287" s="1626">
        <f>[2]Sheet1!DC136</f>
        <v>71</v>
      </c>
      <c r="CP287" s="1625">
        <f>[2]Sheet1!DX136</f>
        <v>9594.7000000000007</v>
      </c>
      <c r="CQ287" s="1626">
        <f t="shared" si="467"/>
        <v>0</v>
      </c>
      <c r="CR287" s="1626">
        <f>[2]Sheet1!DM136</f>
        <v>0</v>
      </c>
      <c r="CS287" s="1627" t="e">
        <f t="shared" si="505"/>
        <v>#DIV/0!</v>
      </c>
      <c r="CT287" s="1628" t="str">
        <f t="shared" si="468"/>
        <v/>
      </c>
      <c r="CU287" s="1629">
        <v>0</v>
      </c>
      <c r="CV287" s="1630">
        <f t="shared" si="408"/>
        <v>1</v>
      </c>
      <c r="CW287" s="1631">
        <f t="shared" si="493"/>
        <v>0</v>
      </c>
      <c r="CX287" s="1632">
        <f t="shared" si="494"/>
        <v>0</v>
      </c>
      <c r="CY287" s="1633"/>
      <c r="CZ287" s="1634">
        <f>[2]Sheet1!DN136</f>
        <v>80</v>
      </c>
      <c r="DA287" s="1634">
        <f>[2]Sheet1!DO136</f>
        <v>24</v>
      </c>
      <c r="DB287" s="1634">
        <f>[2]Sheet1!DQ136</f>
        <v>0</v>
      </c>
      <c r="DC287" s="1635">
        <v>15.3</v>
      </c>
      <c r="DD287" s="1839"/>
      <c r="DE287" s="1839"/>
      <c r="DF287" s="1839"/>
      <c r="DG287" s="1636">
        <f t="shared" si="409"/>
        <v>0.43</v>
      </c>
      <c r="DH287" s="1637">
        <f t="shared" si="459"/>
        <v>15.3</v>
      </c>
      <c r="DI287" s="1630">
        <f t="shared" si="410"/>
        <v>0.56999999999999995</v>
      </c>
      <c r="DJ287" s="1638"/>
      <c r="DK287" s="1638">
        <f t="shared" si="460"/>
        <v>3.7500300000000006</v>
      </c>
      <c r="DL287" s="1638">
        <f t="shared" si="495"/>
        <v>8.7210000000000001</v>
      </c>
      <c r="DM287" s="1639"/>
      <c r="DN287" s="1640">
        <f>[2]Sheet1!EB136</f>
        <v>60</v>
      </c>
      <c r="DO287" s="1640">
        <f>[2]Sheet1!EC136</f>
        <v>20</v>
      </c>
      <c r="DP287" s="1641">
        <f>[2]Sheet1!ED136</f>
        <v>170</v>
      </c>
      <c r="DQ287" s="1642"/>
      <c r="DR287" s="1642"/>
      <c r="DS287" s="1643">
        <f t="shared" si="496"/>
        <v>0</v>
      </c>
      <c r="DT287" s="1643">
        <f t="shared" si="497"/>
        <v>0</v>
      </c>
      <c r="DU287" s="1644">
        <f t="shared" si="498"/>
        <v>0</v>
      </c>
      <c r="DV287" s="1645"/>
      <c r="DW287" s="1646"/>
      <c r="DX287" s="1647">
        <f>[2]Sheet1!BN136</f>
        <v>4</v>
      </c>
      <c r="DY287" s="1648"/>
      <c r="DZ287" s="1649">
        <f>[2]Sheet1!BP136</f>
        <v>2</v>
      </c>
      <c r="EA287" s="1650">
        <f>[2]Sheet1!BQ136</f>
        <v>0.5</v>
      </c>
      <c r="EB287" s="1651">
        <f t="shared" si="499"/>
        <v>67.472319389999996</v>
      </c>
      <c r="EC287" s="1651">
        <f t="shared" si="500"/>
        <v>4.1309583299999915</v>
      </c>
      <c r="ED287" s="1651">
        <f t="shared" si="501"/>
        <v>0</v>
      </c>
      <c r="EE287" s="1652">
        <f t="shared" si="502"/>
        <v>4.1309583299999915</v>
      </c>
      <c r="EF287" s="1653">
        <f t="shared" si="461"/>
        <v>3.7500300000000006</v>
      </c>
      <c r="EG287" s="1654">
        <f t="shared" si="503"/>
        <v>1.1015800753593947</v>
      </c>
      <c r="EH287" s="679">
        <f>SUM(EE$278:EE287)/SUM(EF$278:EF287)</f>
        <v>5.2278741189122138E-2</v>
      </c>
      <c r="EI287" s="1655"/>
      <c r="EJ287" s="226">
        <f t="shared" si="462"/>
        <v>-14.599999999999994</v>
      </c>
      <c r="EK287" s="1656">
        <f t="shared" si="463"/>
        <v>186.4</v>
      </c>
      <c r="EL287" s="1657">
        <f t="shared" si="464"/>
        <v>8.7210000000000001</v>
      </c>
      <c r="EM287" s="1658">
        <f t="shared" si="504"/>
        <v>-1.6741199403738096</v>
      </c>
      <c r="EN287" s="1659">
        <f>SUM(EK$7:EK287)/SUM(EL$7:EL287)</f>
        <v>1.0605249305635513</v>
      </c>
      <c r="EO287" s="1660"/>
      <c r="EP287" s="183"/>
    </row>
    <row r="288" spans="1:146" s="394" customFormat="1" ht="16.5" thickTop="1" thickBot="1" x14ac:dyDescent="0.3">
      <c r="A288" s="1661">
        <f>[2]Sheet1!A137</f>
        <v>45788</v>
      </c>
      <c r="C288" s="672"/>
      <c r="D288" s="744">
        <f t="shared" si="396"/>
        <v>39550</v>
      </c>
      <c r="E288" s="743">
        <f t="shared" si="469"/>
        <v>0</v>
      </c>
      <c r="F288" s="743"/>
      <c r="G288" s="742">
        <f t="shared" si="470"/>
        <v>0</v>
      </c>
      <c r="H288" s="1662"/>
      <c r="I288" s="740">
        <v>0</v>
      </c>
      <c r="J288" s="740">
        <v>0</v>
      </c>
      <c r="K288" s="739">
        <f t="shared" si="471"/>
        <v>0</v>
      </c>
      <c r="L288" s="738" t="e">
        <f t="shared" si="472"/>
        <v>#REF!</v>
      </c>
      <c r="M288" s="738">
        <v>0</v>
      </c>
      <c r="N288" s="739">
        <v>0</v>
      </c>
      <c r="O288" s="739">
        <v>0</v>
      </c>
      <c r="P288" s="737">
        <f>[2]Sheet1!Q137</f>
        <v>0</v>
      </c>
      <c r="Q288" s="737">
        <f>[2]Sheet1!R137</f>
        <v>0</v>
      </c>
      <c r="R288" s="736">
        <f t="shared" si="473"/>
        <v>0</v>
      </c>
      <c r="S288" s="1154">
        <f t="shared" si="474"/>
        <v>34</v>
      </c>
      <c r="T288" s="408">
        <f>[2]Sheet1!T137</f>
        <v>0</v>
      </c>
      <c r="U288" s="736">
        <f>[2]Sheet1!V137</f>
        <v>0</v>
      </c>
      <c r="V288" s="734"/>
      <c r="W288" s="739">
        <f>[2]Sheet1!X137</f>
        <v>0</v>
      </c>
      <c r="X288" s="743">
        <f>[2]Sheet1!Y137</f>
        <v>0</v>
      </c>
      <c r="Y288" s="739" t="str">
        <f t="shared" si="475"/>
        <v xml:space="preserve"> </v>
      </c>
      <c r="Z288" s="733">
        <f t="shared" si="476"/>
        <v>173</v>
      </c>
      <c r="AA288" s="732">
        <f>[2]Sheet1!AA137</f>
        <v>0</v>
      </c>
      <c r="AB288" s="731">
        <f>[2]Sheet1!AC137</f>
        <v>0</v>
      </c>
      <c r="AC288" s="730">
        <f>[2]Sheet1!AD137</f>
        <v>0</v>
      </c>
      <c r="AD288" s="730">
        <f>[2]Sheet1!AE137</f>
        <v>0</v>
      </c>
      <c r="AE288" s="739" t="str">
        <f t="shared" si="477"/>
        <v xml:space="preserve"> </v>
      </c>
      <c r="AF288" s="733">
        <f t="shared" si="478"/>
        <v>106</v>
      </c>
      <c r="AG288" s="739">
        <v>111</v>
      </c>
      <c r="AH288" s="731">
        <f>[2]Sheet1!AH137</f>
        <v>0</v>
      </c>
      <c r="AI288" s="731">
        <f>[2]Sheet1!AI137</f>
        <v>0</v>
      </c>
      <c r="AJ288" s="731">
        <f>[2]Sheet1!AJ137</f>
        <v>0</v>
      </c>
      <c r="AK288" s="729" t="str">
        <f t="shared" si="466"/>
        <v xml:space="preserve"> </v>
      </c>
      <c r="AL288" s="731">
        <f t="shared" si="479"/>
        <v>29</v>
      </c>
      <c r="AM288" s="731"/>
      <c r="AN288" s="731"/>
      <c r="AO288" s="731">
        <f>[2]Sheet1!AL137</f>
        <v>0</v>
      </c>
      <c r="AP288" s="731"/>
      <c r="AQ288" s="728">
        <f>[2]Sheet1!K137+[2]Sheet1!L137/12</f>
        <v>0</v>
      </c>
      <c r="AR288" s="727">
        <f>[2]Sheet1!M137</f>
        <v>0</v>
      </c>
      <c r="AS288" s="726">
        <f>[2]Sheet1!N137+[2]Sheet1!O137/12</f>
        <v>0</v>
      </c>
      <c r="AT288" s="725">
        <f>[2]Sheet1!P137</f>
        <v>0</v>
      </c>
      <c r="AU288" s="724">
        <f t="shared" si="480"/>
        <v>0</v>
      </c>
      <c r="AV288" s="1663">
        <f t="shared" si="481"/>
        <v>-548</v>
      </c>
      <c r="AW288" s="1664"/>
      <c r="AX288" s="1664"/>
      <c r="AY288" s="721">
        <f>[2]Sheet1!B137</f>
        <v>0</v>
      </c>
      <c r="AZ288" s="720">
        <f>[2]Sheet1!C137</f>
        <v>0</v>
      </c>
      <c r="BA288" s="662">
        <f>[2]Sheet1!D137</f>
        <v>0</v>
      </c>
      <c r="BB288" s="662">
        <f>[2]Sheet1!E137</f>
        <v>0</v>
      </c>
      <c r="BC288" s="1665"/>
      <c r="BD288" s="1666">
        <f>[2]Sheet1!BJ137</f>
        <v>70089</v>
      </c>
      <c r="BE288" s="1667">
        <f t="shared" si="482"/>
        <v>0</v>
      </c>
      <c r="BF288" s="1949">
        <f t="shared" si="456"/>
        <v>26</v>
      </c>
      <c r="BG288" s="832">
        <v>0.96</v>
      </c>
      <c r="BH288" s="833">
        <f t="shared" si="483"/>
        <v>0</v>
      </c>
      <c r="BI288" s="833">
        <f t="shared" si="484"/>
        <v>0</v>
      </c>
      <c r="BJ288" s="834"/>
      <c r="BK288" s="713">
        <f>[2]Sheet1!EW137</f>
        <v>0</v>
      </c>
      <c r="BL288" s="713">
        <f>[2]Sheet1!EX137</f>
        <v>0</v>
      </c>
      <c r="BM288" s="1668"/>
      <c r="BN288" s="1669">
        <f>[2]Sheet1!CE137</f>
        <v>0</v>
      </c>
      <c r="BO288" s="710">
        <f t="shared" si="405"/>
        <v>0.8</v>
      </c>
      <c r="BP288" s="709">
        <f t="shared" si="485"/>
        <v>0</v>
      </c>
      <c r="BQ288" s="709">
        <f t="shared" si="486"/>
        <v>0</v>
      </c>
      <c r="BR288" s="708"/>
      <c r="BS288" s="1668">
        <f>[2]Sheet1!CP137</f>
        <v>0</v>
      </c>
      <c r="BT288" s="1668">
        <f>[2]Sheet1!CQ137</f>
        <v>0</v>
      </c>
      <c r="BU288" s="1670">
        <f>[2]Sheet1!BR137</f>
        <v>0</v>
      </c>
      <c r="BV288" s="707">
        <f>[2]Sheet1!BE137</f>
        <v>0</v>
      </c>
      <c r="BW288" s="713">
        <f>[2]Sheet1!BA137</f>
        <v>0</v>
      </c>
      <c r="BX288" s="1748">
        <f t="shared" si="457"/>
        <v>8.4</v>
      </c>
      <c r="BY288" s="1817">
        <f t="shared" si="465"/>
        <v>0.35000000000000003</v>
      </c>
      <c r="BZ288" s="1555">
        <f t="shared" si="506"/>
        <v>58.800000000000004</v>
      </c>
      <c r="CA288" s="665">
        <f t="shared" si="487"/>
        <v>0</v>
      </c>
      <c r="CB288" s="665">
        <f t="shared" si="488"/>
        <v>0</v>
      </c>
      <c r="CC288" s="706">
        <f t="shared" si="406"/>
        <v>0.43</v>
      </c>
      <c r="CD288" s="705">
        <f t="shared" si="489"/>
        <v>0</v>
      </c>
      <c r="CE288" s="710">
        <f t="shared" si="407"/>
        <v>0.05</v>
      </c>
      <c r="CF288" s="704">
        <f t="shared" si="490"/>
        <v>0</v>
      </c>
      <c r="CG288" s="1749">
        <f>[2]Sheet1!BI137</f>
        <v>0</v>
      </c>
      <c r="CH288" s="704">
        <f>[2]Sheet1!BR137</f>
        <v>0</v>
      </c>
      <c r="CI288" s="1507">
        <f t="shared" si="458"/>
        <v>0</v>
      </c>
      <c r="CJ288" s="704">
        <f t="shared" si="491"/>
        <v>0</v>
      </c>
      <c r="CK288" s="666">
        <f>[2]Sheet1!BS137</f>
        <v>0</v>
      </c>
      <c r="CL288" s="664">
        <f>[2]Sheet1!BU137</f>
        <v>0</v>
      </c>
      <c r="CM288" s="1671">
        <f>[2]Sheet1!DA137</f>
        <v>0</v>
      </c>
      <c r="CN288" s="1672">
        <f>[2]Sheet1!DB137</f>
        <v>0</v>
      </c>
      <c r="CO288" s="1673">
        <f>[2]Sheet1!DC137</f>
        <v>0</v>
      </c>
      <c r="CP288" s="1672">
        <f>[2]Sheet1!DX137</f>
        <v>9594.7000000000007</v>
      </c>
      <c r="CQ288" s="1673">
        <f t="shared" si="467"/>
        <v>0</v>
      </c>
      <c r="CR288" s="1673">
        <f>[2]Sheet1!DM137</f>
        <v>0</v>
      </c>
      <c r="CS288" s="1674" t="e">
        <f t="shared" si="505"/>
        <v>#DIV/0!</v>
      </c>
      <c r="CT288" s="1675" t="str">
        <f t="shared" si="468"/>
        <v/>
      </c>
      <c r="CU288" s="950">
        <f t="shared" si="492"/>
        <v>0</v>
      </c>
      <c r="CV288" s="1200">
        <f t="shared" si="408"/>
        <v>1</v>
      </c>
      <c r="CW288" s="701">
        <f t="shared" si="493"/>
        <v>0</v>
      </c>
      <c r="CX288" s="700">
        <f t="shared" si="494"/>
        <v>0</v>
      </c>
      <c r="CY288" s="699"/>
      <c r="CZ288" s="1676">
        <f>[2]Sheet1!DN137</f>
        <v>0</v>
      </c>
      <c r="DA288" s="1676">
        <f>[2]Sheet1!DO137</f>
        <v>0</v>
      </c>
      <c r="DB288" s="1676">
        <f>[2]Sheet1!DQ137</f>
        <v>0</v>
      </c>
      <c r="DC288" s="1677">
        <v>0</v>
      </c>
      <c r="DD288" s="1840"/>
      <c r="DE288" s="1840"/>
      <c r="DF288" s="1840"/>
      <c r="DG288" s="1678">
        <f t="shared" si="409"/>
        <v>0.43</v>
      </c>
      <c r="DH288" s="1679">
        <f t="shared" si="459"/>
        <v>0</v>
      </c>
      <c r="DI288" s="1200">
        <f t="shared" si="410"/>
        <v>0.56999999999999995</v>
      </c>
      <c r="DJ288" s="701"/>
      <c r="DK288" s="701">
        <f t="shared" si="460"/>
        <v>0</v>
      </c>
      <c r="DL288" s="701">
        <f t="shared" si="495"/>
        <v>0</v>
      </c>
      <c r="DM288" s="1680"/>
      <c r="DN288" s="1681">
        <f>[2]Sheet1!EB137</f>
        <v>0</v>
      </c>
      <c r="DO288" s="1681">
        <f>[2]Sheet1!EC137</f>
        <v>0</v>
      </c>
      <c r="DP288" s="1682">
        <f>[2]Sheet1!ED137</f>
        <v>0</v>
      </c>
      <c r="DQ288" s="1683"/>
      <c r="DR288" s="1683"/>
      <c r="DS288" s="1684">
        <f t="shared" si="496"/>
        <v>0</v>
      </c>
      <c r="DT288" s="1684">
        <f t="shared" si="497"/>
        <v>0</v>
      </c>
      <c r="DU288" s="1685">
        <f t="shared" si="498"/>
        <v>0</v>
      </c>
      <c r="DV288" s="1686"/>
      <c r="DW288" s="1431"/>
      <c r="DX288" s="1426"/>
      <c r="DY288" s="686"/>
      <c r="DZ288" s="1687">
        <f>[2]Sheet1!BP137</f>
        <v>2</v>
      </c>
      <c r="EA288" s="1688">
        <f>[2]Sheet1!BQ137</f>
        <v>0.5</v>
      </c>
      <c r="EB288" s="1689">
        <f t="shared" si="499"/>
        <v>67.472319389999996</v>
      </c>
      <c r="EC288" s="1689">
        <f t="shared" si="500"/>
        <v>0</v>
      </c>
      <c r="ED288" s="1689">
        <f t="shared" si="501"/>
        <v>0</v>
      </c>
      <c r="EE288" s="1690">
        <f t="shared" si="502"/>
        <v>0</v>
      </c>
      <c r="EF288" s="1691">
        <f t="shared" si="461"/>
        <v>0</v>
      </c>
      <c r="EG288" s="1692"/>
      <c r="EH288" s="679">
        <f>SUM(EE$278:EE288)/SUM(EF$278:EF288)</f>
        <v>5.2278741189122138E-2</v>
      </c>
      <c r="EI288" s="1693"/>
      <c r="EJ288" s="217">
        <f t="shared" si="462"/>
        <v>-548</v>
      </c>
      <c r="EK288" s="1694">
        <f t="shared" si="463"/>
        <v>0</v>
      </c>
      <c r="EL288" s="1695">
        <f t="shared" si="464"/>
        <v>0</v>
      </c>
      <c r="EM288" s="1696">
        <f t="shared" si="504"/>
        <v>0</v>
      </c>
      <c r="EN288" s="1697">
        <f>SUM(EK$7:EK288)/SUM(EL$7:EL288)</f>
        <v>1.0605249305635513</v>
      </c>
      <c r="EO288" s="1698"/>
      <c r="EP288" s="215"/>
    </row>
    <row r="289" spans="1:146" s="154" customFormat="1" ht="15.75" thickBot="1" x14ac:dyDescent="0.3">
      <c r="A289" s="810">
        <f>[2]Sheet1!A138</f>
        <v>45789</v>
      </c>
      <c r="C289" s="1955"/>
      <c r="D289" s="1956">
        <f t="shared" si="396"/>
        <v>39550</v>
      </c>
      <c r="E289" s="1957">
        <f t="shared" si="469"/>
        <v>0</v>
      </c>
      <c r="F289" s="1957"/>
      <c r="G289" s="1958">
        <f t="shared" si="470"/>
        <v>0</v>
      </c>
      <c r="H289" s="815"/>
      <c r="I289" s="1959">
        <v>0</v>
      </c>
      <c r="J289" s="1959">
        <v>0</v>
      </c>
      <c r="K289" s="1960">
        <f t="shared" si="471"/>
        <v>0</v>
      </c>
      <c r="L289" s="1550" t="e">
        <f t="shared" si="472"/>
        <v>#REF!</v>
      </c>
      <c r="M289" s="1550">
        <v>0</v>
      </c>
      <c r="N289" s="1960">
        <v>0</v>
      </c>
      <c r="O289" s="1960">
        <v>0</v>
      </c>
      <c r="P289" s="1959">
        <f>[2]Sheet1!Q138</f>
        <v>0</v>
      </c>
      <c r="Q289" s="1959">
        <f>[2]Sheet1!R138</f>
        <v>0</v>
      </c>
      <c r="R289" s="1960">
        <f t="shared" si="473"/>
        <v>0</v>
      </c>
      <c r="S289" s="1961">
        <f t="shared" si="474"/>
        <v>34</v>
      </c>
      <c r="T289" s="1962">
        <f>[2]Sheet1!T138</f>
        <v>0</v>
      </c>
      <c r="U289" s="1960">
        <f>[2]Sheet1!V138</f>
        <v>0</v>
      </c>
      <c r="V289" s="1960"/>
      <c r="W289" s="1960">
        <f>[2]Sheet1!X138</f>
        <v>0</v>
      </c>
      <c r="X289" s="1957">
        <f>[2]Sheet1!Y138</f>
        <v>0</v>
      </c>
      <c r="Y289" s="1960" t="str">
        <f t="shared" si="475"/>
        <v xml:space="preserve"> </v>
      </c>
      <c r="Z289" s="1963">
        <f t="shared" si="476"/>
        <v>173</v>
      </c>
      <c r="AA289" s="1960">
        <f>[2]Sheet1!AA138</f>
        <v>0</v>
      </c>
      <c r="AB289" s="1550">
        <f>[2]Sheet1!AC138</f>
        <v>0</v>
      </c>
      <c r="AC289" s="1964">
        <f>[2]Sheet1!AD138</f>
        <v>0</v>
      </c>
      <c r="AD289" s="1964">
        <f>[2]Sheet1!AE138</f>
        <v>0</v>
      </c>
      <c r="AE289" s="1960" t="str">
        <f t="shared" si="477"/>
        <v xml:space="preserve"> </v>
      </c>
      <c r="AF289" s="1963">
        <f t="shared" si="478"/>
        <v>106</v>
      </c>
      <c r="AG289" s="1960">
        <v>111</v>
      </c>
      <c r="AH289" s="1550">
        <f>[2]Sheet1!AH138</f>
        <v>0</v>
      </c>
      <c r="AI289" s="1550">
        <f>[2]Sheet1!AI138</f>
        <v>0</v>
      </c>
      <c r="AJ289" s="1550">
        <f>[2]Sheet1!AJ138</f>
        <v>0</v>
      </c>
      <c r="AK289" s="1552" t="str">
        <f t="shared" si="466"/>
        <v xml:space="preserve"> </v>
      </c>
      <c r="AL289" s="1550">
        <f t="shared" si="479"/>
        <v>29</v>
      </c>
      <c r="AM289" s="1550"/>
      <c r="AN289" s="1550"/>
      <c r="AO289" s="1550">
        <f>[2]Sheet1!AL138</f>
        <v>0</v>
      </c>
      <c r="AP289" s="1550"/>
      <c r="AQ289" s="1965">
        <f>[2]Sheet1!K138+[2]Sheet1!L138/12</f>
        <v>6.083333333333333</v>
      </c>
      <c r="AR289" s="1966">
        <f>[2]Sheet1!M138</f>
        <v>321</v>
      </c>
      <c r="AS289" s="836">
        <f>[2]Sheet1!N138+[2]Sheet1!O138/12</f>
        <v>5.416666666666667</v>
      </c>
      <c r="AT289" s="1966">
        <f>[2]Sheet1!P138</f>
        <v>275</v>
      </c>
      <c r="AU289" s="1967">
        <f t="shared" si="480"/>
        <v>596</v>
      </c>
      <c r="AV289" s="1968">
        <f t="shared" si="481"/>
        <v>596</v>
      </c>
      <c r="AW289" s="826"/>
      <c r="AX289" s="826"/>
      <c r="AY289" s="1969">
        <f>[2]Sheet1!B138</f>
        <v>0</v>
      </c>
      <c r="AZ289" s="1969">
        <f>[2]Sheet1!C138</f>
        <v>0</v>
      </c>
      <c r="BA289" s="1970">
        <f>[2]Sheet1!D138</f>
        <v>0</v>
      </c>
      <c r="BB289" s="1970">
        <f>[2]Sheet1!E138</f>
        <v>0</v>
      </c>
      <c r="BC289" s="829"/>
      <c r="BD289" s="1562">
        <f>[2]Sheet1!BJ138</f>
        <v>70158</v>
      </c>
      <c r="BE289" s="1563">
        <f>IF(BD289=0,0,BD289-BD288)</f>
        <v>69</v>
      </c>
      <c r="BF289" s="151">
        <f t="shared" si="456"/>
        <v>29.75</v>
      </c>
      <c r="BG289" s="1564">
        <v>0.96</v>
      </c>
      <c r="BH289" s="1565">
        <f>BE289-(BE289*BG289)</f>
        <v>2.7600000000000051</v>
      </c>
      <c r="BI289" s="1565">
        <f>BE289*BG289</f>
        <v>66.239999999999995</v>
      </c>
      <c r="BJ289" s="1566"/>
      <c r="BK289" s="836">
        <f>[2]Sheet1!EW138</f>
        <v>78</v>
      </c>
      <c r="BL289" s="836">
        <f>[2]Sheet1!EX138</f>
        <v>28</v>
      </c>
      <c r="BM289" s="830"/>
      <c r="BN289" s="1971">
        <f>[2]Sheet1!CE138</f>
        <v>27</v>
      </c>
      <c r="BO289" s="1972">
        <f t="shared" si="405"/>
        <v>0.8</v>
      </c>
      <c r="BP289" s="1973">
        <f t="shared" si="485"/>
        <v>5.3999999999999986</v>
      </c>
      <c r="BQ289" s="1973">
        <f t="shared" si="486"/>
        <v>21.6</v>
      </c>
      <c r="BR289" s="1974"/>
      <c r="BS289" s="830">
        <f>[2]Sheet1!CP138</f>
        <v>80</v>
      </c>
      <c r="BT289" s="830">
        <f>[2]Sheet1!CQ138</f>
        <v>60</v>
      </c>
      <c r="BU289" s="835">
        <f>[2]Sheet1!BR138</f>
        <v>0</v>
      </c>
      <c r="BV289" s="836" t="str">
        <f>[2]Sheet1!BE138</f>
        <v>n</v>
      </c>
      <c r="BW289" s="836">
        <f>[2]Sheet1!BA138</f>
        <v>0</v>
      </c>
      <c r="BX289" s="1975">
        <f t="shared" si="457"/>
        <v>6.7285714285714286</v>
      </c>
      <c r="BY289" s="1947">
        <f t="shared" si="465"/>
        <v>0.28035714285714286</v>
      </c>
      <c r="BZ289" s="836">
        <f t="shared" si="506"/>
        <v>47.1</v>
      </c>
      <c r="CA289" s="836">
        <f t="shared" si="487"/>
        <v>0</v>
      </c>
      <c r="CB289" s="836">
        <f t="shared" si="488"/>
        <v>0</v>
      </c>
      <c r="CC289" s="1571">
        <f t="shared" si="406"/>
        <v>0.43</v>
      </c>
      <c r="CD289" s="1976">
        <f t="shared" si="489"/>
        <v>0</v>
      </c>
      <c r="CE289" s="1972">
        <f t="shared" si="407"/>
        <v>0.05</v>
      </c>
      <c r="CF289" s="1977">
        <f t="shared" si="490"/>
        <v>0</v>
      </c>
      <c r="CG289" s="1759">
        <f>[2]Sheet1!BI138</f>
        <v>0</v>
      </c>
      <c r="CH289" s="838">
        <f>[2]Sheet1!BR138</f>
        <v>0</v>
      </c>
      <c r="CI289" s="1978">
        <f t="shared" si="458"/>
        <v>0</v>
      </c>
      <c r="CJ289" s="1977">
        <f t="shared" si="491"/>
        <v>0</v>
      </c>
      <c r="CK289" s="835">
        <f>[2]Sheet1!BS138</f>
        <v>70</v>
      </c>
      <c r="CL289" s="839">
        <f>[2]Sheet1!BU138</f>
        <v>68</v>
      </c>
      <c r="CM289" s="1979">
        <f>[2]Sheet1!DA138</f>
        <v>0</v>
      </c>
      <c r="CN289" s="1980">
        <f>[2]Sheet1!DB138</f>
        <v>0</v>
      </c>
      <c r="CO289" s="840">
        <f>[2]Sheet1!DC138</f>
        <v>65</v>
      </c>
      <c r="CP289" s="1980">
        <f>[2]Sheet1!DX138</f>
        <v>9594.7000000000007</v>
      </c>
      <c r="CQ289" s="840">
        <f t="shared" si="467"/>
        <v>0</v>
      </c>
      <c r="CR289" s="840">
        <f>[2]Sheet1!DM138</f>
        <v>0</v>
      </c>
      <c r="CS289" s="1425" t="e">
        <f t="shared" si="505"/>
        <v>#DIV/0!</v>
      </c>
      <c r="CT289" s="1981" t="str">
        <f t="shared" si="468"/>
        <v/>
      </c>
      <c r="CU289" s="1982">
        <f t="shared" si="492"/>
        <v>0</v>
      </c>
      <c r="CV289" s="1564">
        <f t="shared" si="408"/>
        <v>1</v>
      </c>
      <c r="CW289" s="1973">
        <f t="shared" si="493"/>
        <v>0</v>
      </c>
      <c r="CX289" s="1983">
        <f t="shared" si="494"/>
        <v>0</v>
      </c>
      <c r="CY289" s="1984"/>
      <c r="CZ289" s="843">
        <f>[2]Sheet1!DN138</f>
        <v>70</v>
      </c>
      <c r="DA289" s="843">
        <f>[2]Sheet1!DO138</f>
        <v>42</v>
      </c>
      <c r="DB289" s="843">
        <f>[2]Sheet1!DQ138</f>
        <v>0</v>
      </c>
      <c r="DC289" s="1985">
        <v>0</v>
      </c>
      <c r="DD289" s="1986"/>
      <c r="DE289" s="1986"/>
      <c r="DF289" s="1986"/>
      <c r="DG289" s="1987">
        <f t="shared" si="409"/>
        <v>0.43</v>
      </c>
      <c r="DH289" s="1563">
        <f t="shared" si="459"/>
        <v>0</v>
      </c>
      <c r="DI289" s="1564">
        <f t="shared" si="410"/>
        <v>0.56999999999999995</v>
      </c>
      <c r="DJ289" s="1565"/>
      <c r="DK289" s="1565">
        <f t="shared" si="460"/>
        <v>0</v>
      </c>
      <c r="DL289" s="1565">
        <f t="shared" si="495"/>
        <v>0</v>
      </c>
      <c r="DM289" s="1988"/>
      <c r="DN289" s="843">
        <f>[2]Sheet1!EB138</f>
        <v>60</v>
      </c>
      <c r="DO289" s="843">
        <f>[2]Sheet1!EC138</f>
        <v>48</v>
      </c>
      <c r="DP289" s="1449">
        <f>[2]Sheet1!ED138</f>
        <v>160</v>
      </c>
      <c r="DQ289" s="1989"/>
      <c r="DR289" s="1989"/>
      <c r="DS289" s="1990">
        <f t="shared" si="496"/>
        <v>0</v>
      </c>
      <c r="DT289" s="1990">
        <f t="shared" si="497"/>
        <v>0</v>
      </c>
      <c r="DU289" s="1991">
        <f t="shared" si="498"/>
        <v>0</v>
      </c>
      <c r="DV289" s="850"/>
      <c r="DW289" s="1992"/>
      <c r="DX289" s="1993">
        <f>[2]Sheet1!BN138</f>
        <v>3</v>
      </c>
      <c r="DY289" s="1994"/>
      <c r="DZ289" s="1995">
        <f>[2]Sheet1!BP138</f>
        <v>2</v>
      </c>
      <c r="EA289" s="1996">
        <v>0.5</v>
      </c>
      <c r="EB289" s="1997">
        <f t="shared" si="499"/>
        <v>67.472319389999996</v>
      </c>
      <c r="EC289" s="1997">
        <f t="shared" si="500"/>
        <v>0</v>
      </c>
      <c r="ED289" s="1997">
        <f t="shared" si="501"/>
        <v>0</v>
      </c>
      <c r="EE289" s="1998">
        <f t="shared" si="502"/>
        <v>0</v>
      </c>
      <c r="EF289" s="1999">
        <f t="shared" si="461"/>
        <v>8.1600000000000037</v>
      </c>
      <c r="EG289" s="2000">
        <f t="shared" si="503"/>
        <v>0</v>
      </c>
      <c r="EH289" s="859">
        <f>SUM(EE$278:EE289)/SUM(EF$278:EF289)</f>
        <v>4.7385364058508579E-2</v>
      </c>
      <c r="EI289" s="2001"/>
      <c r="EJ289" s="861">
        <f t="shared" si="462"/>
        <v>596</v>
      </c>
      <c r="EK289" s="2002">
        <f t="shared" si="463"/>
        <v>0</v>
      </c>
      <c r="EL289" s="2003">
        <f t="shared" si="464"/>
        <v>87.84</v>
      </c>
      <c r="EM289" s="2004">
        <f t="shared" si="504"/>
        <v>6.7850637522768666</v>
      </c>
      <c r="EN289" s="2005">
        <f>SUM(EK$7:EK289)/SUM(EL$7:EL289)</f>
        <v>1.0580079117083954</v>
      </c>
      <c r="EO289" s="2006"/>
      <c r="EP289" s="511"/>
    </row>
    <row r="290" spans="1:146" ht="16.5" thickTop="1" thickBot="1" x14ac:dyDescent="0.3">
      <c r="A290" s="668">
        <f>[2]Sheet1!A139</f>
        <v>45790</v>
      </c>
      <c r="C290" s="672"/>
      <c r="D290" s="744">
        <f t="shared" si="396"/>
        <v>39550</v>
      </c>
      <c r="E290" s="743">
        <f t="shared" si="469"/>
        <v>0</v>
      </c>
      <c r="F290" s="743"/>
      <c r="G290" s="742">
        <f t="shared" si="470"/>
        <v>0</v>
      </c>
      <c r="H290" s="741"/>
      <c r="I290" s="740">
        <v>0</v>
      </c>
      <c r="J290" s="740">
        <v>0</v>
      </c>
      <c r="K290" s="739">
        <f t="shared" si="471"/>
        <v>0</v>
      </c>
      <c r="L290" s="738" t="e">
        <f t="shared" si="472"/>
        <v>#REF!</v>
      </c>
      <c r="M290" s="738">
        <v>0</v>
      </c>
      <c r="N290" s="739">
        <v>0</v>
      </c>
      <c r="O290" s="739">
        <v>0</v>
      </c>
      <c r="P290" s="737">
        <f>[2]Sheet1!Q139</f>
        <v>0</v>
      </c>
      <c r="Q290" s="737">
        <f>[2]Sheet1!R139</f>
        <v>0</v>
      </c>
      <c r="R290" s="736">
        <f t="shared" si="473"/>
        <v>0</v>
      </c>
      <c r="S290" s="1154">
        <f t="shared" si="474"/>
        <v>34</v>
      </c>
      <c r="T290" s="408">
        <f>[2]Sheet1!T139</f>
        <v>0</v>
      </c>
      <c r="U290" s="736">
        <f>[2]Sheet1!V139</f>
        <v>0</v>
      </c>
      <c r="V290" s="734"/>
      <c r="W290" s="739">
        <f>[2]Sheet1!X139</f>
        <v>0</v>
      </c>
      <c r="X290" s="743">
        <f>[2]Sheet1!Y139</f>
        <v>0</v>
      </c>
      <c r="Y290" s="739" t="str">
        <f t="shared" si="475"/>
        <v xml:space="preserve"> </v>
      </c>
      <c r="Z290" s="733">
        <f t="shared" si="476"/>
        <v>173</v>
      </c>
      <c r="AA290" s="732">
        <f>[2]Sheet1!AA139</f>
        <v>0</v>
      </c>
      <c r="AB290" s="731">
        <f>[2]Sheet1!AC139</f>
        <v>0</v>
      </c>
      <c r="AC290" s="730">
        <f>[2]Sheet1!AD139</f>
        <v>0</v>
      </c>
      <c r="AD290" s="730">
        <f>[2]Sheet1!AE139</f>
        <v>0</v>
      </c>
      <c r="AE290" s="739" t="str">
        <f t="shared" si="477"/>
        <v xml:space="preserve"> </v>
      </c>
      <c r="AF290" s="733">
        <f t="shared" si="478"/>
        <v>106</v>
      </c>
      <c r="AG290" s="739">
        <v>111</v>
      </c>
      <c r="AH290" s="731">
        <f>[2]Sheet1!AH139</f>
        <v>0</v>
      </c>
      <c r="AI290" s="731">
        <f>[2]Sheet1!AI139</f>
        <v>0</v>
      </c>
      <c r="AJ290" s="731">
        <f>[2]Sheet1!AJ139</f>
        <v>0</v>
      </c>
      <c r="AK290" s="729" t="str">
        <f t="shared" si="466"/>
        <v xml:space="preserve"> </v>
      </c>
      <c r="AL290" s="731">
        <f t="shared" si="479"/>
        <v>29</v>
      </c>
      <c r="AM290" s="731"/>
      <c r="AN290" s="731"/>
      <c r="AO290" s="731">
        <f>[2]Sheet1!AL139</f>
        <v>0</v>
      </c>
      <c r="AP290" s="731"/>
      <c r="AQ290" s="728">
        <f>[2]Sheet1!K139+[2]Sheet1!L139/12</f>
        <v>8.8333333333333339</v>
      </c>
      <c r="AR290" s="727">
        <f>[2]Sheet1!M139</f>
        <v>471</v>
      </c>
      <c r="AS290" s="726">
        <f>[2]Sheet1!N139+[2]Sheet1!O139/12</f>
        <v>5.416666666666667</v>
      </c>
      <c r="AT290" s="725">
        <f>[2]Sheet1!P139</f>
        <v>275</v>
      </c>
      <c r="AU290" s="724">
        <f t="shared" si="480"/>
        <v>746</v>
      </c>
      <c r="AV290" s="723">
        <f t="shared" si="481"/>
        <v>150</v>
      </c>
      <c r="AW290" s="722"/>
      <c r="AX290" s="722"/>
      <c r="AY290" s="721">
        <f>[2]Sheet1!B139</f>
        <v>0</v>
      </c>
      <c r="AZ290" s="720">
        <f>[2]Sheet1!C139</f>
        <v>0</v>
      </c>
      <c r="BA290" s="662">
        <f>[2]Sheet1!D139</f>
        <v>0</v>
      </c>
      <c r="BB290" s="662">
        <f>[2]Sheet1!E139</f>
        <v>0</v>
      </c>
      <c r="BC290" s="719"/>
      <c r="BD290" s="718">
        <f>[2]Sheet1!BJ139</f>
        <v>70220</v>
      </c>
      <c r="BE290" s="1563">
        <f>IF(BD290=0,0,BD290-BD289)</f>
        <v>62</v>
      </c>
      <c r="BF290" s="1949">
        <f t="shared" si="456"/>
        <v>37.5</v>
      </c>
      <c r="BG290" s="716">
        <v>0.96</v>
      </c>
      <c r="BH290" s="715">
        <f>BE290-(BE290*BG290)</f>
        <v>2.480000000000004</v>
      </c>
      <c r="BI290" s="715">
        <f>BE290*BG290</f>
        <v>59.519999999999996</v>
      </c>
      <c r="BJ290" s="714"/>
      <c r="BK290" s="713">
        <f>[2]Sheet1!EW139</f>
        <v>80</v>
      </c>
      <c r="BL290" s="713">
        <f>[2]Sheet1!EX139</f>
        <v>24</v>
      </c>
      <c r="BM290" s="712"/>
      <c r="BN290" s="711">
        <f>[2]Sheet1!CE139</f>
        <v>0</v>
      </c>
      <c r="BO290" s="710">
        <f t="shared" si="405"/>
        <v>0.8</v>
      </c>
      <c r="BP290" s="709">
        <f t="shared" si="485"/>
        <v>0</v>
      </c>
      <c r="BQ290" s="709">
        <f t="shared" si="486"/>
        <v>0</v>
      </c>
      <c r="BR290" s="708"/>
      <c r="BS290" s="712">
        <f>[2]Sheet1!CP139</f>
        <v>0</v>
      </c>
      <c r="BT290" s="712">
        <f>[2]Sheet1!CQ139</f>
        <v>0</v>
      </c>
      <c r="BU290" s="666">
        <f>[2]Sheet1!BR139</f>
        <v>0</v>
      </c>
      <c r="BV290" s="707" t="str">
        <f>[2]Sheet1!BE139</f>
        <v>n</v>
      </c>
      <c r="BW290" s="726">
        <f>[2]Sheet1!BA139</f>
        <v>13.2</v>
      </c>
      <c r="BX290" s="1748">
        <f t="shared" si="457"/>
        <v>5.8285714285714283</v>
      </c>
      <c r="BY290" s="1817">
        <f t="shared" si="465"/>
        <v>0.24285714285714285</v>
      </c>
      <c r="BZ290" s="1555">
        <f t="shared" si="506"/>
        <v>40.799999999999997</v>
      </c>
      <c r="CA290" s="665">
        <f t="shared" si="487"/>
        <v>0</v>
      </c>
      <c r="CB290" s="665">
        <f t="shared" si="488"/>
        <v>13.2</v>
      </c>
      <c r="CC290" s="706">
        <f t="shared" si="406"/>
        <v>0.43</v>
      </c>
      <c r="CD290" s="705">
        <f t="shared" si="489"/>
        <v>7.524</v>
      </c>
      <c r="CE290" s="710">
        <f t="shared" si="407"/>
        <v>0.05</v>
      </c>
      <c r="CF290" s="704">
        <f t="shared" si="490"/>
        <v>7.524</v>
      </c>
      <c r="CG290" s="1749" t="str">
        <f>[2]Sheet1!BI139</f>
        <v/>
      </c>
      <c r="CH290" s="704">
        <f>[2]Sheet1!BR139</f>
        <v>0</v>
      </c>
      <c r="CI290" s="1507" t="e">
        <f t="shared" si="458"/>
        <v>#VALUE!</v>
      </c>
      <c r="CJ290" s="704">
        <f t="shared" si="491"/>
        <v>5.6759999999999993</v>
      </c>
      <c r="CK290" s="666">
        <f>[2]Sheet1!BS139</f>
        <v>64</v>
      </c>
      <c r="CL290" s="664">
        <f>[2]Sheet1!BU139</f>
        <v>61</v>
      </c>
      <c r="CM290" s="1465">
        <f>[2]Sheet1!DA139</f>
        <v>229.5</v>
      </c>
      <c r="CN290" s="1466" t="str">
        <f>[2]Sheet1!DB139</f>
        <v>1&amp;2</v>
      </c>
      <c r="CO290" s="703">
        <f>[2]Sheet1!DC139</f>
        <v>70</v>
      </c>
      <c r="CP290" s="1466">
        <f>[2]Sheet1!DX139</f>
        <v>9623.6</v>
      </c>
      <c r="CQ290" s="703">
        <f t="shared" si="467"/>
        <v>28.899999999999636</v>
      </c>
      <c r="CR290" s="703">
        <f>[2]Sheet1!DM139</f>
        <v>6.75</v>
      </c>
      <c r="CS290" s="1119">
        <v>6.5</v>
      </c>
      <c r="CT290" s="1142">
        <f t="shared" si="468"/>
        <v>0.96296296296296291</v>
      </c>
      <c r="CU290" s="950">
        <f>CS290*CQ290</f>
        <v>187.84999999999764</v>
      </c>
      <c r="CV290" s="702">
        <f t="shared" si="408"/>
        <v>1</v>
      </c>
      <c r="CW290" s="701">
        <f t="shared" si="493"/>
        <v>0</v>
      </c>
      <c r="CX290" s="700">
        <f t="shared" si="494"/>
        <v>187.84999999999764</v>
      </c>
      <c r="CY290" s="699"/>
      <c r="CZ290" s="698">
        <f>[2]Sheet1!DN139</f>
        <v>80</v>
      </c>
      <c r="DA290" s="698">
        <f>[2]Sheet1!DO139</f>
        <v>20</v>
      </c>
      <c r="DB290" s="698">
        <f>[2]Sheet1!DQ139</f>
        <v>30</v>
      </c>
      <c r="DC290" s="697">
        <f>CM290-CU290</f>
        <v>41.650000000002365</v>
      </c>
      <c r="DD290" s="1828"/>
      <c r="DE290" s="1828"/>
      <c r="DF290" s="1828"/>
      <c r="DG290" s="696">
        <f t="shared" si="409"/>
        <v>0.43</v>
      </c>
      <c r="DH290" s="695">
        <f t="shared" si="459"/>
        <v>41.650000000002365</v>
      </c>
      <c r="DI290" s="702">
        <f t="shared" si="410"/>
        <v>0.56999999999999995</v>
      </c>
      <c r="DJ290" s="694"/>
      <c r="DK290" s="694">
        <f t="shared" si="460"/>
        <v>10.208415000000581</v>
      </c>
      <c r="DL290" s="694">
        <f t="shared" si="495"/>
        <v>23.740500000001347</v>
      </c>
      <c r="DM290" s="693"/>
      <c r="DN290" s="692">
        <f>[2]Sheet1!EB139</f>
        <v>60</v>
      </c>
      <c r="DO290" s="692">
        <f>[2]Sheet1!EC139</f>
        <v>22</v>
      </c>
      <c r="DP290" s="1448">
        <f>[2]Sheet1!ED139</f>
        <v>160</v>
      </c>
      <c r="DQ290" s="691"/>
      <c r="DR290" s="691"/>
      <c r="DS290" s="690">
        <f t="shared" si="496"/>
        <v>0</v>
      </c>
      <c r="DT290" s="690">
        <f t="shared" si="497"/>
        <v>0</v>
      </c>
      <c r="DU290" s="689">
        <f t="shared" si="498"/>
        <v>0</v>
      </c>
      <c r="DV290" s="688"/>
      <c r="DW290" s="1431"/>
      <c r="DX290" s="1426">
        <f>[2]Sheet1!BN139</f>
        <v>4</v>
      </c>
      <c r="DY290" s="686"/>
      <c r="DZ290" s="685">
        <f>[2]Sheet1!BP139</f>
        <v>2</v>
      </c>
      <c r="EA290" s="684">
        <f>[2]Sheet1!BQ139</f>
        <v>5</v>
      </c>
      <c r="EB290" s="683">
        <f t="shared" si="499"/>
        <v>79.865194380000005</v>
      </c>
      <c r="EC290" s="683">
        <f t="shared" si="500"/>
        <v>12.39287499000001</v>
      </c>
      <c r="ED290" s="683">
        <f t="shared" si="501"/>
        <v>0</v>
      </c>
      <c r="EE290" s="682">
        <f t="shared" si="502"/>
        <v>12.39287499000001</v>
      </c>
      <c r="EF290" s="681">
        <f t="shared" si="461"/>
        <v>20.212415000000586</v>
      </c>
      <c r="EG290" s="680">
        <f t="shared" si="503"/>
        <v>0.61313182962054014</v>
      </c>
      <c r="EH290" s="679">
        <f>SUM(EE$278:EE290)/SUM(EF$278:EF290)</f>
        <v>0.15386701745919606</v>
      </c>
      <c r="EI290" s="678"/>
      <c r="EJ290" s="166">
        <f t="shared" si="462"/>
        <v>150</v>
      </c>
      <c r="EK290" s="677">
        <f t="shared" si="463"/>
        <v>0</v>
      </c>
      <c r="EL290" s="676">
        <f t="shared" si="464"/>
        <v>276.78649999999897</v>
      </c>
      <c r="EM290" s="675">
        <f t="shared" si="504"/>
        <v>0.54193394547783424</v>
      </c>
      <c r="EN290" s="674">
        <f>SUM(EK$7:EK290)/SUM(EL$7:EL290)</f>
        <v>1.0501542667386121</v>
      </c>
      <c r="EO290" s="673"/>
    </row>
    <row r="291" spans="1:146" ht="16.5" thickTop="1" thickBot="1" x14ac:dyDescent="0.3">
      <c r="A291" s="668">
        <f>[2]Sheet1!A140</f>
        <v>45791</v>
      </c>
      <c r="C291" s="672"/>
      <c r="D291" s="744">
        <f>D290</f>
        <v>39550</v>
      </c>
      <c r="E291" s="743">
        <f>IF(D291=0,0,D291-D290)</f>
        <v>0</v>
      </c>
      <c r="F291" s="743"/>
      <c r="G291" s="742">
        <f t="shared" si="470"/>
        <v>0</v>
      </c>
      <c r="H291" s="741"/>
      <c r="I291" s="740">
        <v>0</v>
      </c>
      <c r="J291" s="740">
        <v>0</v>
      </c>
      <c r="K291" s="739">
        <f t="shared" si="471"/>
        <v>0</v>
      </c>
      <c r="L291" s="738" t="e">
        <f>IF(OR(N291=0,N291="n"), L290+1,1)</f>
        <v>#REF!</v>
      </c>
      <c r="M291" s="738">
        <v>0</v>
      </c>
      <c r="N291" s="739">
        <v>0</v>
      </c>
      <c r="O291" s="739">
        <v>0</v>
      </c>
      <c r="P291" s="737">
        <f>[2]Sheet1!Q140</f>
        <v>50</v>
      </c>
      <c r="Q291" s="737">
        <f>[2]Sheet1!R140</f>
        <v>43</v>
      </c>
      <c r="R291" s="736">
        <f t="shared" si="473"/>
        <v>7</v>
      </c>
      <c r="S291" s="1154">
        <f>IF(P291=0,S290,IF(U290&lt;&gt;0,1,S290+1))</f>
        <v>35</v>
      </c>
      <c r="T291" s="408">
        <f>[2]Sheet1!T140</f>
        <v>0</v>
      </c>
      <c r="U291" s="736">
        <f>[2]Sheet1!V140</f>
        <v>0</v>
      </c>
      <c r="V291" s="734"/>
      <c r="W291" s="739">
        <f>[2]Sheet1!X140</f>
        <v>0</v>
      </c>
      <c r="X291" s="743">
        <f>[2]Sheet1!Y140</f>
        <v>0</v>
      </c>
      <c r="Y291" s="739" t="str">
        <f t="shared" si="475"/>
        <v xml:space="preserve"> </v>
      </c>
      <c r="Z291" s="733">
        <f>IF(W291=0,Z290,IF(AB290&lt;&gt;0,1,Z290+1))</f>
        <v>173</v>
      </c>
      <c r="AA291" s="732">
        <f>[2]Sheet1!AA140</f>
        <v>0</v>
      </c>
      <c r="AB291" s="731">
        <f>[2]Sheet1!AC140</f>
        <v>0</v>
      </c>
      <c r="AC291" s="730">
        <f>[2]Sheet1!AD140</f>
        <v>37</v>
      </c>
      <c r="AD291" s="730">
        <f>[2]Sheet1!AE140</f>
        <v>38</v>
      </c>
      <c r="AE291" s="739">
        <f t="shared" si="477"/>
        <v>-1</v>
      </c>
      <c r="AF291" s="733">
        <f>IF(AC291=0,AF290,IF(AH290&lt;&gt;0,1,AF290+1))</f>
        <v>107</v>
      </c>
      <c r="AG291" s="739">
        <v>111</v>
      </c>
      <c r="AH291" s="731">
        <f>[2]Sheet1!AH140</f>
        <v>0</v>
      </c>
      <c r="AI291" s="731">
        <f>[2]Sheet1!AI140</f>
        <v>0</v>
      </c>
      <c r="AJ291" s="731">
        <f>[2]Sheet1!AJ140</f>
        <v>0</v>
      </c>
      <c r="AK291" s="729" t="str">
        <f t="shared" si="466"/>
        <v xml:space="preserve"> </v>
      </c>
      <c r="AL291" s="731">
        <f>IF(AI291=0,AL290,IF(AO290&lt;&gt;0,1,AL290+1))</f>
        <v>29</v>
      </c>
      <c r="AM291" s="731"/>
      <c r="AN291" s="731"/>
      <c r="AO291" s="731">
        <f>[2]Sheet1!AL140</f>
        <v>0</v>
      </c>
      <c r="AP291" s="731"/>
      <c r="AQ291" s="728">
        <f>[2]Sheet1!K140+[2]Sheet1!L140/12</f>
        <v>8.1666666666666661</v>
      </c>
      <c r="AR291" s="727">
        <f>[2]Sheet1!M140</f>
        <v>442</v>
      </c>
      <c r="AS291" s="726">
        <f>[2]Sheet1!N140+[2]Sheet1!O140/12</f>
        <v>8.1666666666666661</v>
      </c>
      <c r="AT291" s="725">
        <f>[2]Sheet1!P140</f>
        <v>406</v>
      </c>
      <c r="AU291" s="724">
        <f t="shared" si="480"/>
        <v>848</v>
      </c>
      <c r="AV291" s="723">
        <f>AU291-AU290</f>
        <v>102</v>
      </c>
      <c r="AW291" s="722"/>
      <c r="AX291" s="722"/>
      <c r="AY291" s="721">
        <f>[2]Sheet1!B140</f>
        <v>1825</v>
      </c>
      <c r="AZ291" s="720">
        <f>[2]Sheet1!C140</f>
        <v>0</v>
      </c>
      <c r="BA291" s="662">
        <f>[2]Sheet1!D140</f>
        <v>227</v>
      </c>
      <c r="BB291" s="662">
        <f>[2]Sheet1!E140</f>
        <v>156</v>
      </c>
      <c r="BC291" s="719"/>
      <c r="BD291" s="718">
        <f>[2]Sheet1!BJ140</f>
        <v>70254</v>
      </c>
      <c r="BE291" s="1563">
        <f>IF(BD291=0,0,BD291-BD290)</f>
        <v>34</v>
      </c>
      <c r="BF291" s="1949">
        <f t="shared" si="456"/>
        <v>33.25</v>
      </c>
      <c r="BG291" s="716">
        <v>0.96</v>
      </c>
      <c r="BH291" s="715">
        <f t="shared" si="483"/>
        <v>1.3599999999999994</v>
      </c>
      <c r="BI291" s="715">
        <f t="shared" si="484"/>
        <v>32.64</v>
      </c>
      <c r="BJ291" s="714"/>
      <c r="BK291" s="713">
        <f>[2]Sheet1!EW140</f>
        <v>88</v>
      </c>
      <c r="BL291" s="713">
        <f>[2]Sheet1!EX140</f>
        <v>25</v>
      </c>
      <c r="BM291" s="712"/>
      <c r="BN291" s="711">
        <f>[2]Sheet1!CE140</f>
        <v>0</v>
      </c>
      <c r="BO291" s="710">
        <f>BO290</f>
        <v>0.8</v>
      </c>
      <c r="BP291" s="709">
        <f t="shared" si="485"/>
        <v>0</v>
      </c>
      <c r="BQ291" s="709">
        <f t="shared" si="486"/>
        <v>0</v>
      </c>
      <c r="BR291" s="708"/>
      <c r="BS291" s="712">
        <f>[2]Sheet1!CP140</f>
        <v>0</v>
      </c>
      <c r="BT291" s="712">
        <f>[2]Sheet1!CQ140</f>
        <v>0</v>
      </c>
      <c r="BU291" s="666">
        <f>[2]Sheet1!BR140</f>
        <v>0</v>
      </c>
      <c r="BV291" s="707" t="str">
        <f>[2]Sheet1!BE140</f>
        <v>n</v>
      </c>
      <c r="BW291" s="726">
        <f>[2]Sheet1!BA140</f>
        <v>11.2</v>
      </c>
      <c r="BX291" s="1748">
        <f t="shared" si="457"/>
        <v>6.0714285714285712</v>
      </c>
      <c r="BY291" s="1817">
        <f t="shared" si="465"/>
        <v>0.25297619047619047</v>
      </c>
      <c r="BZ291" s="1555">
        <f t="shared" si="506"/>
        <v>42.5</v>
      </c>
      <c r="CA291" s="665">
        <f t="shared" si="487"/>
        <v>0</v>
      </c>
      <c r="CB291" s="665">
        <f t="shared" si="488"/>
        <v>11.2</v>
      </c>
      <c r="CC291" s="706">
        <f>CC290</f>
        <v>0.43</v>
      </c>
      <c r="CD291" s="705">
        <f t="shared" si="489"/>
        <v>6.3840000000000003</v>
      </c>
      <c r="CE291" s="710">
        <f>CE290</f>
        <v>0.05</v>
      </c>
      <c r="CF291" s="704">
        <f t="shared" si="490"/>
        <v>6.3840000000000003</v>
      </c>
      <c r="CG291" s="1749" t="str">
        <f>[2]Sheet1!BI140</f>
        <v/>
      </c>
      <c r="CH291" s="704">
        <f>[2]Sheet1!BR140</f>
        <v>0</v>
      </c>
      <c r="CI291" s="1507" t="e">
        <f t="shared" si="458"/>
        <v>#VALUE!</v>
      </c>
      <c r="CJ291" s="704">
        <f t="shared" si="491"/>
        <v>4.8159999999999989</v>
      </c>
      <c r="CK291" s="666">
        <f>[2]Sheet1!BS140</f>
        <v>75</v>
      </c>
      <c r="CL291" s="664">
        <f>[2]Sheet1!BU140</f>
        <v>40</v>
      </c>
      <c r="CM291" s="1465">
        <v>36.4</v>
      </c>
      <c r="CN291" s="1466" t="str">
        <f>CN290</f>
        <v>1&amp;2</v>
      </c>
      <c r="CO291" s="703">
        <f>[2]Sheet1!DC140</f>
        <v>62</v>
      </c>
      <c r="CP291" s="1466">
        <v>9627.7000000000007</v>
      </c>
      <c r="CQ291" s="840">
        <f>IF(CP291=0, 0, CP291-CP290)</f>
        <v>4.1000000000003638</v>
      </c>
      <c r="CR291" s="703">
        <f>[2]Sheet1!DM140</f>
        <v>0</v>
      </c>
      <c r="CS291" s="1119">
        <v>5.3</v>
      </c>
      <c r="CT291" s="1142" t="str">
        <f t="shared" si="468"/>
        <v/>
      </c>
      <c r="CU291" s="950">
        <f>5.3*CQ291</f>
        <v>21.730000000001926</v>
      </c>
      <c r="CV291" s="702">
        <f>CV290</f>
        <v>1</v>
      </c>
      <c r="CW291" s="701">
        <f t="shared" si="493"/>
        <v>0</v>
      </c>
      <c r="CX291" s="700">
        <f t="shared" si="494"/>
        <v>21.730000000001926</v>
      </c>
      <c r="CY291" s="699"/>
      <c r="CZ291" s="698">
        <f>[2]Sheet1!DN140</f>
        <v>70</v>
      </c>
      <c r="DA291" s="698">
        <f>[2]Sheet1!DO140</f>
        <v>20</v>
      </c>
      <c r="DB291" s="698">
        <f>[2]Sheet1!DQ140</f>
        <v>0</v>
      </c>
      <c r="DC291" s="697">
        <f>CM291-CU291</f>
        <v>14.669999999998073</v>
      </c>
      <c r="DD291" s="1828"/>
      <c r="DE291" s="1828"/>
      <c r="DF291" s="1828"/>
      <c r="DG291" s="696">
        <f>DG290</f>
        <v>0.43</v>
      </c>
      <c r="DH291" s="695">
        <f t="shared" si="459"/>
        <v>14.669999999998073</v>
      </c>
      <c r="DI291" s="702">
        <f>DI290</f>
        <v>0.56999999999999995</v>
      </c>
      <c r="DJ291" s="694"/>
      <c r="DK291" s="694">
        <f t="shared" si="460"/>
        <v>3.5956169999995282</v>
      </c>
      <c r="DL291" s="694">
        <f t="shared" si="495"/>
        <v>8.3618999999989008</v>
      </c>
      <c r="DM291" s="693"/>
      <c r="DN291" s="692">
        <f>[2]Sheet1!EB140</f>
        <v>60</v>
      </c>
      <c r="DO291" s="692">
        <f>[2]Sheet1!EC140</f>
        <v>18</v>
      </c>
      <c r="DP291" s="1448">
        <f>[2]Sheet1!ED140</f>
        <v>170</v>
      </c>
      <c r="DQ291" s="691"/>
      <c r="DR291" s="691"/>
      <c r="DS291" s="690">
        <f t="shared" si="496"/>
        <v>0</v>
      </c>
      <c r="DT291" s="690">
        <f>IF(DS291-DS290&lt;0,0,IF(SUM(DQ291:DR291)&gt;0,DS291-DS290,0))</f>
        <v>0</v>
      </c>
      <c r="DU291" s="689">
        <f>IF(DS291=0,0,IF(DS291-DS290&lt;0,DS291-DS290,0))</f>
        <v>0</v>
      </c>
      <c r="DV291" s="688"/>
      <c r="DW291" s="1431"/>
      <c r="DX291" s="1426">
        <f>[2]Sheet1!BN140</f>
        <v>4</v>
      </c>
      <c r="DY291" s="686"/>
      <c r="DZ291" s="685">
        <f>[2]Sheet1!BP140</f>
        <v>2</v>
      </c>
      <c r="EA291" s="684">
        <f>[2]Sheet1!BQ140</f>
        <v>6</v>
      </c>
      <c r="EB291" s="683">
        <f t="shared" si="499"/>
        <v>82.6191666</v>
      </c>
      <c r="EC291" s="683">
        <f>IF(EB291-EB290&lt;0,0,IF(SUM(DZ291:EA291)&gt;0,EB291-EB290,0))</f>
        <v>2.7539722199999943</v>
      </c>
      <c r="ED291" s="683">
        <f>IF(EB291=0,0,IF(EB291-EB290&lt;0,(EB291-EB290),0))</f>
        <v>0</v>
      </c>
      <c r="EE291" s="682">
        <f t="shared" si="502"/>
        <v>2.7539722199999943</v>
      </c>
      <c r="EF291" s="681">
        <f t="shared" si="461"/>
        <v>11.339616999999528</v>
      </c>
      <c r="EG291" s="680">
        <f t="shared" si="503"/>
        <v>0.24286289563396268</v>
      </c>
      <c r="EH291" s="679">
        <f>SUM(EE$278:EE291)/SUM(EF$278:EF291)</f>
        <v>0.16236680208038723</v>
      </c>
      <c r="EI291" s="678"/>
      <c r="EJ291" s="166">
        <f t="shared" si="462"/>
        <v>258</v>
      </c>
      <c r="EK291" s="677">
        <f t="shared" si="463"/>
        <v>156</v>
      </c>
      <c r="EL291" s="676">
        <f t="shared" si="464"/>
        <v>67.547900000000823</v>
      </c>
      <c r="EM291" s="675">
        <f t="shared" si="504"/>
        <v>3.8195117834898915</v>
      </c>
      <c r="EN291" s="674">
        <f>SUM(EK$7:EK291)/SUM(EL$7:EL291)</f>
        <v>1.0524314535862456</v>
      </c>
      <c r="EO291" s="673"/>
    </row>
    <row r="292" spans="1:146" ht="16.5" thickTop="1" thickBot="1" x14ac:dyDescent="0.3">
      <c r="A292" s="668">
        <f>[2]Sheet1!A141</f>
        <v>45792</v>
      </c>
      <c r="C292" s="672"/>
      <c r="D292" s="744">
        <f t="shared" si="396"/>
        <v>39550</v>
      </c>
      <c r="E292" s="743">
        <f t="shared" si="469"/>
        <v>0</v>
      </c>
      <c r="F292" s="743"/>
      <c r="G292" s="742">
        <f t="shared" si="470"/>
        <v>0</v>
      </c>
      <c r="H292" s="741"/>
      <c r="I292" s="740">
        <v>0</v>
      </c>
      <c r="J292" s="740">
        <v>0</v>
      </c>
      <c r="K292" s="739">
        <f t="shared" si="471"/>
        <v>0</v>
      </c>
      <c r="L292" s="738" t="e">
        <f t="shared" si="472"/>
        <v>#REF!</v>
      </c>
      <c r="M292" s="738">
        <v>0</v>
      </c>
      <c r="N292" s="739">
        <v>0</v>
      </c>
      <c r="O292" s="739">
        <v>0</v>
      </c>
      <c r="P292" s="737">
        <f>[2]Sheet1!Q141</f>
        <v>44</v>
      </c>
      <c r="Q292" s="737">
        <f>[2]Sheet1!R141</f>
        <v>38</v>
      </c>
      <c r="R292" s="736">
        <f t="shared" si="473"/>
        <v>6</v>
      </c>
      <c r="S292" s="1154">
        <f t="shared" si="474"/>
        <v>36</v>
      </c>
      <c r="T292" s="408">
        <f>[2]Sheet1!T141</f>
        <v>0</v>
      </c>
      <c r="U292" s="736">
        <f>[2]Sheet1!V141</f>
        <v>0</v>
      </c>
      <c r="V292" s="734"/>
      <c r="W292" s="739">
        <f>[2]Sheet1!X141</f>
        <v>0</v>
      </c>
      <c r="X292" s="743">
        <f>[2]Sheet1!Y141</f>
        <v>0</v>
      </c>
      <c r="Y292" s="739" t="str">
        <f t="shared" si="475"/>
        <v xml:space="preserve"> </v>
      </c>
      <c r="Z292" s="733">
        <f t="shared" si="476"/>
        <v>173</v>
      </c>
      <c r="AA292" s="732">
        <f>[2]Sheet1!AA141</f>
        <v>0</v>
      </c>
      <c r="AB292" s="731">
        <f>[2]Sheet1!AC141</f>
        <v>0</v>
      </c>
      <c r="AC292" s="730">
        <f>[2]Sheet1!AD141</f>
        <v>34</v>
      </c>
      <c r="AD292" s="730">
        <f>[2]Sheet1!AE141</f>
        <v>32</v>
      </c>
      <c r="AE292" s="739">
        <f t="shared" si="477"/>
        <v>2</v>
      </c>
      <c r="AF292" s="733">
        <f t="shared" si="478"/>
        <v>108</v>
      </c>
      <c r="AG292" s="739">
        <v>111</v>
      </c>
      <c r="AH292" s="731">
        <f>[2]Sheet1!AH141</f>
        <v>0</v>
      </c>
      <c r="AI292" s="731">
        <f>[2]Sheet1!AI141</f>
        <v>36</v>
      </c>
      <c r="AJ292" s="731">
        <f>[2]Sheet1!AJ141</f>
        <v>32</v>
      </c>
      <c r="AK292" s="729">
        <f t="shared" si="466"/>
        <v>4</v>
      </c>
      <c r="AL292" s="731">
        <f t="shared" si="479"/>
        <v>30</v>
      </c>
      <c r="AM292" s="731"/>
      <c r="AN292" s="731"/>
      <c r="AO292" s="731">
        <f>[2]Sheet1!AL141</f>
        <v>0</v>
      </c>
      <c r="AP292" s="731"/>
      <c r="AQ292" s="728">
        <f>[2]Sheet1!K141+[2]Sheet1!L141/12</f>
        <v>6.416666666666667</v>
      </c>
      <c r="AR292" s="727">
        <f>[2]Sheet1!M141</f>
        <v>341</v>
      </c>
      <c r="AS292" s="726">
        <f>[2]Sheet1!N141+[2]Sheet1!O141/12</f>
        <v>6.333333333333333</v>
      </c>
      <c r="AT292" s="725">
        <f>[2]Sheet1!P141</f>
        <v>327</v>
      </c>
      <c r="AU292" s="724">
        <f t="shared" si="480"/>
        <v>668</v>
      </c>
      <c r="AV292" s="723">
        <f t="shared" si="481"/>
        <v>-180</v>
      </c>
      <c r="AW292" s="722"/>
      <c r="AX292" s="722"/>
      <c r="AY292" s="721">
        <f>[2]Sheet1!B141</f>
        <v>1820</v>
      </c>
      <c r="AZ292" s="720">
        <f>[2]Sheet1!C141</f>
        <v>0</v>
      </c>
      <c r="BA292" s="662">
        <f>[2]Sheet1!D141</f>
        <v>218</v>
      </c>
      <c r="BB292" s="662">
        <f>[2]Sheet1!E141</f>
        <v>275.24</v>
      </c>
      <c r="BC292" s="719"/>
      <c r="BD292" s="718">
        <f>[2]Sheet1!BJ141</f>
        <v>70313</v>
      </c>
      <c r="BE292" s="717">
        <f t="shared" si="482"/>
        <v>59</v>
      </c>
      <c r="BF292" s="1949">
        <f t="shared" si="456"/>
        <v>35.125</v>
      </c>
      <c r="BG292" s="716">
        <v>0.96</v>
      </c>
      <c r="BH292" s="715">
        <f t="shared" si="483"/>
        <v>2.3599999999999994</v>
      </c>
      <c r="BI292" s="715">
        <f t="shared" si="484"/>
        <v>56.64</v>
      </c>
      <c r="BJ292" s="714"/>
      <c r="BK292" s="713">
        <f>[2]Sheet1!EW141</f>
        <v>84</v>
      </c>
      <c r="BL292" s="713">
        <f>[2]Sheet1!EX141</f>
        <v>19</v>
      </c>
      <c r="BM292" s="712"/>
      <c r="BN292" s="711">
        <f>[2]Sheet1!CE141</f>
        <v>0</v>
      </c>
      <c r="BO292" s="710">
        <f t="shared" si="405"/>
        <v>0.8</v>
      </c>
      <c r="BP292" s="709">
        <f t="shared" si="485"/>
        <v>0</v>
      </c>
      <c r="BQ292" s="709">
        <f t="shared" si="486"/>
        <v>0</v>
      </c>
      <c r="BR292" s="708"/>
      <c r="BS292" s="712">
        <f>[2]Sheet1!CP141</f>
        <v>0</v>
      </c>
      <c r="BT292" s="712">
        <f>[2]Sheet1!CQ141</f>
        <v>0</v>
      </c>
      <c r="BU292" s="666">
        <f>[2]Sheet1!BR141</f>
        <v>0</v>
      </c>
      <c r="BV292" s="1774" t="s">
        <v>205</v>
      </c>
      <c r="BW292" s="726">
        <f>[2]Sheet1!BA141</f>
        <v>19.600000000000001</v>
      </c>
      <c r="BX292" s="1748">
        <f t="shared" si="457"/>
        <v>7.7</v>
      </c>
      <c r="BY292" s="1817">
        <f t="shared" si="465"/>
        <v>0.32083333333333336</v>
      </c>
      <c r="BZ292" s="1555">
        <f t="shared" si="506"/>
        <v>53.9</v>
      </c>
      <c r="CA292" s="665">
        <f t="shared" si="487"/>
        <v>0</v>
      </c>
      <c r="CB292" s="665">
        <f t="shared" si="488"/>
        <v>19.600000000000001</v>
      </c>
      <c r="CC292" s="706">
        <f t="shared" si="406"/>
        <v>0.43</v>
      </c>
      <c r="CD292" s="705">
        <f t="shared" si="489"/>
        <v>11.172000000000002</v>
      </c>
      <c r="CE292" s="710">
        <f t="shared" si="407"/>
        <v>0.05</v>
      </c>
      <c r="CF292" s="704">
        <f t="shared" si="490"/>
        <v>11.172000000000002</v>
      </c>
      <c r="CG292" s="1749" t="str">
        <f>[2]Sheet1!BI141</f>
        <v/>
      </c>
      <c r="CH292" s="704">
        <f>[2]Sheet1!BR141</f>
        <v>0</v>
      </c>
      <c r="CI292" s="1507" t="e">
        <f t="shared" si="458"/>
        <v>#VALUE!</v>
      </c>
      <c r="CJ292" s="704">
        <f t="shared" si="491"/>
        <v>8.427999999999999</v>
      </c>
      <c r="CK292" s="666">
        <f>[2]Sheet1!BS141</f>
        <v>72</v>
      </c>
      <c r="CL292" s="664">
        <f>[2]Sheet1!BU141</f>
        <v>20</v>
      </c>
      <c r="CM292" s="1465">
        <v>20.2</v>
      </c>
      <c r="CN292" s="1466">
        <v>2</v>
      </c>
      <c r="CO292" s="703">
        <f>[2]Sheet1!DC141</f>
        <v>71</v>
      </c>
      <c r="CP292" s="1466">
        <f>[2]Sheet1!DX141</f>
        <v>9627.7000000000007</v>
      </c>
      <c r="CQ292" s="703">
        <f t="shared" si="467"/>
        <v>0</v>
      </c>
      <c r="CR292" s="703">
        <f>[2]Sheet1!DM141</f>
        <v>0</v>
      </c>
      <c r="CS292" s="1119" t="e">
        <f t="shared" si="505"/>
        <v>#DIV/0!</v>
      </c>
      <c r="CT292" s="1142" t="str">
        <f t="shared" si="468"/>
        <v/>
      </c>
      <c r="CU292" s="950">
        <f t="shared" si="492"/>
        <v>0</v>
      </c>
      <c r="CV292" s="702">
        <f t="shared" si="408"/>
        <v>1</v>
      </c>
      <c r="CW292" s="701">
        <f t="shared" si="493"/>
        <v>0</v>
      </c>
      <c r="CX292" s="700">
        <f t="shared" si="494"/>
        <v>0</v>
      </c>
      <c r="CY292" s="699"/>
      <c r="CZ292" s="698">
        <f>[2]Sheet1!DN141</f>
        <v>80</v>
      </c>
      <c r="DA292" s="698">
        <f>[2]Sheet1!DO141</f>
        <v>21</v>
      </c>
      <c r="DB292" s="698">
        <f>[2]Sheet1!DQ141</f>
        <v>0</v>
      </c>
      <c r="DC292" s="697">
        <v>20.2</v>
      </c>
      <c r="DD292" s="1828"/>
      <c r="DE292" s="1828"/>
      <c r="DF292" s="1828"/>
      <c r="DG292" s="696">
        <f t="shared" si="409"/>
        <v>0.43</v>
      </c>
      <c r="DH292" s="695">
        <f t="shared" si="459"/>
        <v>20.2</v>
      </c>
      <c r="DI292" s="702">
        <f t="shared" si="410"/>
        <v>0.56999999999999995</v>
      </c>
      <c r="DJ292" s="694"/>
      <c r="DK292" s="694">
        <f t="shared" si="460"/>
        <v>4.9510200000000006</v>
      </c>
      <c r="DL292" s="694">
        <f t="shared" si="495"/>
        <v>11.513999999999999</v>
      </c>
      <c r="DM292" s="693"/>
      <c r="DN292" s="692">
        <f>[2]Sheet1!EB141</f>
        <v>60</v>
      </c>
      <c r="DO292" s="692">
        <f>[2]Sheet1!EC141</f>
        <v>19</v>
      </c>
      <c r="DP292" s="1448">
        <f>[2]Sheet1!ED141</f>
        <v>170</v>
      </c>
      <c r="DQ292" s="691"/>
      <c r="DR292" s="691"/>
      <c r="DS292" s="690">
        <f t="shared" si="496"/>
        <v>0</v>
      </c>
      <c r="DT292" s="690">
        <f t="shared" si="497"/>
        <v>0</v>
      </c>
      <c r="DU292" s="689">
        <f t="shared" si="498"/>
        <v>0</v>
      </c>
      <c r="DV292" s="688"/>
      <c r="DW292" s="1431"/>
      <c r="DX292" s="1426">
        <f>[2]Sheet1!BN141</f>
        <v>4</v>
      </c>
      <c r="DY292" s="686"/>
      <c r="DZ292" s="685">
        <f>[2]Sheet1!BP141</f>
        <v>2</v>
      </c>
      <c r="EA292" s="684">
        <f>[2]Sheet1!BQ141</f>
        <v>7.5</v>
      </c>
      <c r="EB292" s="683">
        <f t="shared" si="499"/>
        <v>86.750124929999998</v>
      </c>
      <c r="EC292" s="683">
        <f t="shared" si="500"/>
        <v>4.1309583299999986</v>
      </c>
      <c r="ED292" s="683">
        <f t="shared" si="501"/>
        <v>0</v>
      </c>
      <c r="EE292" s="682">
        <f t="shared" si="502"/>
        <v>4.1309583299999986</v>
      </c>
      <c r="EF292" s="681">
        <f t="shared" si="461"/>
        <v>18.483020000000003</v>
      </c>
      <c r="EG292" s="680">
        <f t="shared" si="503"/>
        <v>0.22350018178847383</v>
      </c>
      <c r="EH292" s="679">
        <f>SUM(EE$278:EE292)/SUM(EF$278:EF292)</f>
        <v>0.17060166001776017</v>
      </c>
      <c r="EI292" s="678"/>
      <c r="EJ292" s="166">
        <f t="shared" si="462"/>
        <v>95.240000000000009</v>
      </c>
      <c r="EK292" s="677">
        <f t="shared" si="463"/>
        <v>275.24</v>
      </c>
      <c r="EL292" s="676">
        <f t="shared" si="464"/>
        <v>76.581999999999994</v>
      </c>
      <c r="EM292" s="675">
        <f t="shared" si="504"/>
        <v>1.2436342743725681</v>
      </c>
      <c r="EN292" s="674">
        <f>SUM(EK$7:EK292)/SUM(EL$7:EL292)</f>
        <v>1.057631414494296</v>
      </c>
      <c r="EO292" s="673"/>
    </row>
    <row r="293" spans="1:146" ht="16.5" thickTop="1" thickBot="1" x14ac:dyDescent="0.3">
      <c r="A293" s="668">
        <f>[2]Sheet1!A142</f>
        <v>45793</v>
      </c>
      <c r="C293" s="745"/>
      <c r="D293" s="1468">
        <f t="shared" si="396"/>
        <v>39550</v>
      </c>
      <c r="E293" s="1469">
        <f t="shared" si="469"/>
        <v>0</v>
      </c>
      <c r="F293" s="1469"/>
      <c r="G293" s="1470">
        <f t="shared" si="470"/>
        <v>0</v>
      </c>
      <c r="H293" s="741"/>
      <c r="I293" s="1471">
        <v>0</v>
      </c>
      <c r="J293" s="1471">
        <v>0</v>
      </c>
      <c r="K293" s="1472">
        <f t="shared" si="471"/>
        <v>0</v>
      </c>
      <c r="L293" s="1473" t="e">
        <f t="shared" si="472"/>
        <v>#REF!</v>
      </c>
      <c r="M293" s="1473">
        <v>0</v>
      </c>
      <c r="N293" s="1472">
        <v>0</v>
      </c>
      <c r="O293" s="1472">
        <v>0</v>
      </c>
      <c r="P293" s="1474">
        <f>[2]Sheet1!Q142</f>
        <v>0</v>
      </c>
      <c r="Q293" s="1474">
        <f>[2]Sheet1!R142</f>
        <v>0</v>
      </c>
      <c r="R293" s="1475">
        <f t="shared" si="473"/>
        <v>0</v>
      </c>
      <c r="S293" s="1476">
        <f t="shared" si="474"/>
        <v>36</v>
      </c>
      <c r="T293" s="1477">
        <f>[2]Sheet1!T142</f>
        <v>0</v>
      </c>
      <c r="U293" s="1475">
        <f>[2]Sheet1!V142</f>
        <v>0</v>
      </c>
      <c r="V293" s="1478"/>
      <c r="W293" s="1472">
        <f>[2]Sheet1!X142</f>
        <v>0</v>
      </c>
      <c r="X293" s="1469">
        <f>[2]Sheet1!Y142</f>
        <v>0</v>
      </c>
      <c r="Y293" s="1472" t="str">
        <f t="shared" si="475"/>
        <v xml:space="preserve"> </v>
      </c>
      <c r="Z293" s="1479">
        <f t="shared" si="476"/>
        <v>173</v>
      </c>
      <c r="AA293" s="1480">
        <f>[2]Sheet1!AA142</f>
        <v>0</v>
      </c>
      <c r="AB293" s="1481">
        <f>[2]Sheet1!AC142</f>
        <v>0</v>
      </c>
      <c r="AC293" s="1482">
        <f>[2]Sheet1!AD142</f>
        <v>0</v>
      </c>
      <c r="AD293" s="1482">
        <f>[2]Sheet1!AE142</f>
        <v>0</v>
      </c>
      <c r="AE293" s="1472" t="str">
        <f t="shared" si="477"/>
        <v xml:space="preserve"> </v>
      </c>
      <c r="AF293" s="1479">
        <f t="shared" si="478"/>
        <v>108</v>
      </c>
      <c r="AG293" s="1472">
        <v>111</v>
      </c>
      <c r="AH293" s="1481">
        <f>[2]Sheet1!AH142</f>
        <v>0</v>
      </c>
      <c r="AI293" s="1481">
        <f>[2]Sheet1!AI142</f>
        <v>0</v>
      </c>
      <c r="AJ293" s="1481">
        <f>[2]Sheet1!AJ142</f>
        <v>0</v>
      </c>
      <c r="AK293" s="1483" t="str">
        <f t="shared" si="466"/>
        <v xml:space="preserve"> </v>
      </c>
      <c r="AL293" s="1481">
        <f t="shared" si="479"/>
        <v>30</v>
      </c>
      <c r="AM293" s="1481"/>
      <c r="AN293" s="1481"/>
      <c r="AO293" s="1481">
        <f>[2]Sheet1!AL142</f>
        <v>0</v>
      </c>
      <c r="AP293" s="1481"/>
      <c r="AQ293" s="1484">
        <f>[2]Sheet1!K142+[2]Sheet1!L142/12</f>
        <v>5.083333333333333</v>
      </c>
      <c r="AR293" s="1485">
        <f>[2]Sheet1!M142</f>
        <v>264</v>
      </c>
      <c r="AS293" s="1486">
        <f>[2]Sheet1!N142+[2]Sheet1!O142/12</f>
        <v>5</v>
      </c>
      <c r="AT293" s="1487">
        <f>[2]Sheet1!P142</f>
        <v>252</v>
      </c>
      <c r="AU293" s="1488">
        <f t="shared" si="480"/>
        <v>516</v>
      </c>
      <c r="AV293" s="1489">
        <f t="shared" si="481"/>
        <v>-152</v>
      </c>
      <c r="AW293" s="722"/>
      <c r="AX293" s="722"/>
      <c r="AY293" s="1490">
        <f>[2]Sheet1!B142</f>
        <v>1850</v>
      </c>
      <c r="AZ293" s="1491">
        <f>[2]Sheet1!C142</f>
        <v>0</v>
      </c>
      <c r="BA293" s="1492">
        <f>[2]Sheet1!D142</f>
        <v>216</v>
      </c>
      <c r="BB293" s="1492">
        <f>[2]Sheet1!E142</f>
        <v>212.21</v>
      </c>
      <c r="BC293" s="719"/>
      <c r="BD293" s="1493">
        <f>[2]Sheet1!BJ142</f>
        <v>70360</v>
      </c>
      <c r="BE293" s="1494">
        <f t="shared" si="482"/>
        <v>47</v>
      </c>
      <c r="BF293" s="1949">
        <f t="shared" si="456"/>
        <v>34.5</v>
      </c>
      <c r="BG293" s="1495">
        <v>0.96</v>
      </c>
      <c r="BH293" s="1496">
        <f t="shared" si="483"/>
        <v>1.8800000000000026</v>
      </c>
      <c r="BI293" s="1496">
        <f t="shared" si="484"/>
        <v>45.12</v>
      </c>
      <c r="BJ293" s="1497"/>
      <c r="BK293" s="1498">
        <f>[2]Sheet1!EW142</f>
        <v>88</v>
      </c>
      <c r="BL293" s="1498">
        <f>[2]Sheet1!EX142</f>
        <v>20</v>
      </c>
      <c r="BM293" s="712"/>
      <c r="BN293" s="1499">
        <f>[2]Sheet1!CE142</f>
        <v>20.9</v>
      </c>
      <c r="BO293" s="1500">
        <f t="shared" si="405"/>
        <v>0.8</v>
      </c>
      <c r="BP293" s="1501">
        <f t="shared" si="485"/>
        <v>4.18</v>
      </c>
      <c r="BQ293" s="1501">
        <f t="shared" si="486"/>
        <v>16.72</v>
      </c>
      <c r="BR293" s="1502"/>
      <c r="BS293" s="712">
        <f>[2]Sheet1!CP142</f>
        <v>90</v>
      </c>
      <c r="BT293" s="712">
        <f>[2]Sheet1!CQ142</f>
        <v>90</v>
      </c>
      <c r="BU293" s="666">
        <f>[2]Sheet1!BR142</f>
        <v>0</v>
      </c>
      <c r="BV293" s="1503" t="str">
        <f>[2]Sheet1!BE142</f>
        <v>n</v>
      </c>
      <c r="BW293" s="1486">
        <f>[2]Sheet1!BA142</f>
        <v>9.4</v>
      </c>
      <c r="BX293" s="1748">
        <f t="shared" si="457"/>
        <v>7.6285714285714281</v>
      </c>
      <c r="BY293" s="1817">
        <f t="shared" si="465"/>
        <v>0.31785714285714284</v>
      </c>
      <c r="BZ293" s="1555">
        <f t="shared" si="506"/>
        <v>53.4</v>
      </c>
      <c r="CA293" s="1504">
        <f t="shared" si="487"/>
        <v>0</v>
      </c>
      <c r="CB293" s="1504">
        <f t="shared" si="488"/>
        <v>9.4</v>
      </c>
      <c r="CC293" s="1505">
        <f t="shared" si="406"/>
        <v>0.43</v>
      </c>
      <c r="CD293" s="1506">
        <f t="shared" si="489"/>
        <v>5.3580000000000005</v>
      </c>
      <c r="CE293" s="1500">
        <f t="shared" si="407"/>
        <v>0.05</v>
      </c>
      <c r="CF293" s="1507">
        <f t="shared" si="490"/>
        <v>5.3580000000000005</v>
      </c>
      <c r="CG293" s="1749" t="str">
        <f>[2]Sheet1!BI142</f>
        <v/>
      </c>
      <c r="CH293" s="704">
        <f>[2]Sheet1!BR142</f>
        <v>0</v>
      </c>
      <c r="CI293" s="1507" t="e">
        <f t="shared" si="458"/>
        <v>#VALUE!</v>
      </c>
      <c r="CJ293" s="1507">
        <f t="shared" si="491"/>
        <v>4.0419999999999998</v>
      </c>
      <c r="CK293" s="666">
        <f>[2]Sheet1!BS142</f>
        <v>68</v>
      </c>
      <c r="CL293" s="664">
        <f>[2]Sheet1!BU142</f>
        <v>11</v>
      </c>
      <c r="CM293" s="1508">
        <f>[2]Sheet1!DA142</f>
        <v>16.100000000000001</v>
      </c>
      <c r="CN293" s="1466">
        <f>[2]Sheet1!DB142</f>
        <v>2</v>
      </c>
      <c r="CO293" s="703">
        <f>[2]Sheet1!DC142</f>
        <v>70</v>
      </c>
      <c r="CP293" s="1466">
        <f>[2]Sheet1!DX142</f>
        <v>9627.7000000000007</v>
      </c>
      <c r="CQ293" s="703">
        <f t="shared" si="467"/>
        <v>0</v>
      </c>
      <c r="CR293" s="703">
        <f>[2]Sheet1!DM142</f>
        <v>0</v>
      </c>
      <c r="CS293" s="1119" t="e">
        <f t="shared" si="505"/>
        <v>#DIV/0!</v>
      </c>
      <c r="CT293" s="1142" t="str">
        <f t="shared" si="468"/>
        <v/>
      </c>
      <c r="CU293" s="1509">
        <f t="shared" si="492"/>
        <v>0</v>
      </c>
      <c r="CV293" s="1510">
        <f t="shared" si="408"/>
        <v>1</v>
      </c>
      <c r="CW293" s="1511">
        <f t="shared" si="493"/>
        <v>0</v>
      </c>
      <c r="CX293" s="1512">
        <f t="shared" si="494"/>
        <v>0</v>
      </c>
      <c r="CY293" s="1513"/>
      <c r="CZ293" s="698">
        <f>[2]Sheet1!DN142</f>
        <v>80</v>
      </c>
      <c r="DA293" s="698">
        <f>[2]Sheet1!DO142</f>
        <v>22</v>
      </c>
      <c r="DB293" s="698">
        <f>[2]Sheet1!DQ142</f>
        <v>0</v>
      </c>
      <c r="DC293" s="697">
        <f>CM293</f>
        <v>16.100000000000001</v>
      </c>
      <c r="DD293" s="1838"/>
      <c r="DE293" s="1838"/>
      <c r="DF293" s="1838"/>
      <c r="DG293" s="1515">
        <f t="shared" si="409"/>
        <v>0.43</v>
      </c>
      <c r="DH293" s="1516">
        <f t="shared" si="459"/>
        <v>16.100000000000001</v>
      </c>
      <c r="DI293" s="1510">
        <f t="shared" si="410"/>
        <v>0.56999999999999995</v>
      </c>
      <c r="DJ293" s="1511"/>
      <c r="DK293" s="1511">
        <f t="shared" si="460"/>
        <v>3.9461100000000013</v>
      </c>
      <c r="DL293" s="1511">
        <f t="shared" si="495"/>
        <v>9.1769999999999996</v>
      </c>
      <c r="DM293" s="1517"/>
      <c r="DN293" s="692">
        <f>[2]Sheet1!EB142</f>
        <v>68</v>
      </c>
      <c r="DO293" s="692">
        <f>[2]Sheet1!EC142</f>
        <v>19</v>
      </c>
      <c r="DP293" s="1448">
        <f>[2]Sheet1!ED142</f>
        <v>170</v>
      </c>
      <c r="DQ293" s="1518"/>
      <c r="DR293" s="1518"/>
      <c r="DS293" s="1519">
        <f t="shared" si="496"/>
        <v>0</v>
      </c>
      <c r="DT293" s="1519">
        <f t="shared" si="497"/>
        <v>0</v>
      </c>
      <c r="DU293" s="1520">
        <f t="shared" si="498"/>
        <v>0</v>
      </c>
      <c r="DV293" s="688"/>
      <c r="DW293" s="1429"/>
      <c r="DX293" s="1521">
        <f>[2]Sheet1!BN142</f>
        <v>4</v>
      </c>
      <c r="DY293" s="1522"/>
      <c r="DZ293" s="1523">
        <f>[2]Sheet1!BP142</f>
        <v>2</v>
      </c>
      <c r="EA293" s="1524">
        <f>[2]Sheet1!BQ142</f>
        <v>11.5</v>
      </c>
      <c r="EB293" s="1525">
        <f t="shared" si="499"/>
        <v>97.766013810000004</v>
      </c>
      <c r="EC293" s="1525">
        <f t="shared" si="500"/>
        <v>11.015888880000006</v>
      </c>
      <c r="ED293" s="1525">
        <f t="shared" si="501"/>
        <v>0</v>
      </c>
      <c r="EE293" s="1526">
        <f t="shared" si="502"/>
        <v>11.015888880000006</v>
      </c>
      <c r="EF293" s="1527">
        <f t="shared" si="461"/>
        <v>15.364110000000004</v>
      </c>
      <c r="EG293" s="1528">
        <f t="shared" si="503"/>
        <v>0.71698841520921175</v>
      </c>
      <c r="EH293" s="679">
        <f>SUM(EE$278:EE293)/SUM(EF$278:EF293)</f>
        <v>0.22562135962736501</v>
      </c>
      <c r="EI293" s="1530"/>
      <c r="EJ293" s="166">
        <f t="shared" si="462"/>
        <v>60.210000000000008</v>
      </c>
      <c r="EK293" s="1531">
        <f t="shared" si="463"/>
        <v>212.21</v>
      </c>
      <c r="EL293" s="1532">
        <f t="shared" si="464"/>
        <v>75.058999999999997</v>
      </c>
      <c r="EM293" s="1533">
        <f t="shared" si="504"/>
        <v>0.80216896041780483</v>
      </c>
      <c r="EN293" s="1534">
        <f>SUM(EK$7:EK293)/SUM(EL$7:EL293)</f>
        <v>1.0611727950847449</v>
      </c>
      <c r="EO293" s="1535"/>
    </row>
    <row r="294" spans="1:146" s="366" customFormat="1" ht="15.75" thickBot="1" x14ac:dyDescent="0.3">
      <c r="A294" s="1602">
        <f>[2]Sheet1!A143</f>
        <v>45794</v>
      </c>
      <c r="C294" s="672"/>
      <c r="D294" s="744">
        <f t="shared" si="396"/>
        <v>39550</v>
      </c>
      <c r="E294" s="743">
        <f t="shared" si="469"/>
        <v>0</v>
      </c>
      <c r="F294" s="743"/>
      <c r="G294" s="742">
        <f t="shared" si="470"/>
        <v>0</v>
      </c>
      <c r="H294" s="1603"/>
      <c r="I294" s="740">
        <v>0</v>
      </c>
      <c r="J294" s="740">
        <v>0</v>
      </c>
      <c r="K294" s="739">
        <f t="shared" si="471"/>
        <v>0</v>
      </c>
      <c r="L294" s="738" t="e">
        <f t="shared" si="472"/>
        <v>#REF!</v>
      </c>
      <c r="M294" s="738">
        <v>0</v>
      </c>
      <c r="N294" s="739">
        <v>0</v>
      </c>
      <c r="O294" s="739">
        <v>0</v>
      </c>
      <c r="P294" s="737">
        <f>[2]Sheet1!Q143</f>
        <v>0</v>
      </c>
      <c r="Q294" s="737">
        <f>[2]Sheet1!R143</f>
        <v>0</v>
      </c>
      <c r="R294" s="736">
        <f t="shared" si="473"/>
        <v>0</v>
      </c>
      <c r="S294" s="1154">
        <f t="shared" si="474"/>
        <v>36</v>
      </c>
      <c r="T294" s="408">
        <f>[2]Sheet1!T143</f>
        <v>0</v>
      </c>
      <c r="U294" s="736">
        <f>[2]Sheet1!V143</f>
        <v>0</v>
      </c>
      <c r="V294" s="734"/>
      <c r="W294" s="739">
        <f>[2]Sheet1!X143</f>
        <v>0</v>
      </c>
      <c r="X294" s="743">
        <f>[2]Sheet1!Y143</f>
        <v>0</v>
      </c>
      <c r="Y294" s="739" t="str">
        <f t="shared" si="475"/>
        <v xml:space="preserve"> </v>
      </c>
      <c r="Z294" s="733">
        <f t="shared" si="476"/>
        <v>173</v>
      </c>
      <c r="AA294" s="1604">
        <f>[2]Sheet1!AA143</f>
        <v>0</v>
      </c>
      <c r="AB294" s="731">
        <f>[2]Sheet1!AC143</f>
        <v>0</v>
      </c>
      <c r="AC294" s="730">
        <f>[2]Sheet1!AD143</f>
        <v>0</v>
      </c>
      <c r="AD294" s="730">
        <f>[2]Sheet1!AE143</f>
        <v>0</v>
      </c>
      <c r="AE294" s="739" t="str">
        <f t="shared" si="477"/>
        <v xml:space="preserve"> </v>
      </c>
      <c r="AF294" s="733">
        <f t="shared" si="478"/>
        <v>108</v>
      </c>
      <c r="AG294" s="739">
        <v>111</v>
      </c>
      <c r="AH294" s="731">
        <f>[2]Sheet1!AH143</f>
        <v>0</v>
      </c>
      <c r="AI294" s="731">
        <f>[2]Sheet1!AI143</f>
        <v>0</v>
      </c>
      <c r="AJ294" s="731">
        <f>[2]Sheet1!AJ143</f>
        <v>0</v>
      </c>
      <c r="AK294" s="729" t="str">
        <f t="shared" si="466"/>
        <v xml:space="preserve"> </v>
      </c>
      <c r="AL294" s="731">
        <f t="shared" si="479"/>
        <v>30</v>
      </c>
      <c r="AM294" s="731"/>
      <c r="AN294" s="731"/>
      <c r="AO294" s="731">
        <f>[2]Sheet1!AL143</f>
        <v>0</v>
      </c>
      <c r="AP294" s="731"/>
      <c r="AQ294" s="728">
        <f>[2]Sheet1!K143+[2]Sheet1!L143/12</f>
        <v>5.5</v>
      </c>
      <c r="AR294" s="727">
        <f>[2]Sheet1!M143</f>
        <v>288</v>
      </c>
      <c r="AS294" s="726">
        <f>[2]Sheet1!N143+[2]Sheet1!O143/12</f>
        <v>5.291666666666667</v>
      </c>
      <c r="AT294" s="725">
        <f>[2]Sheet1!P143</f>
        <v>268</v>
      </c>
      <c r="AU294" s="724">
        <f t="shared" si="480"/>
        <v>556</v>
      </c>
      <c r="AV294" s="1605">
        <f t="shared" si="481"/>
        <v>40</v>
      </c>
      <c r="AW294" s="1606"/>
      <c r="AX294" s="1606"/>
      <c r="AY294" s="1607">
        <f>[2]Sheet1!B143</f>
        <v>0</v>
      </c>
      <c r="AZ294" s="1608">
        <f>[2]Sheet1!C143</f>
        <v>0</v>
      </c>
      <c r="BA294" s="1609">
        <f>[2]Sheet1!D143</f>
        <v>0</v>
      </c>
      <c r="BB294" s="1609">
        <f>[2]Sheet1!E143</f>
        <v>0</v>
      </c>
      <c r="BC294" s="1610"/>
      <c r="BD294" s="1611">
        <f>[2]Sheet1!BJ143</f>
        <v>70411</v>
      </c>
      <c r="BE294" s="1612">
        <f t="shared" si="482"/>
        <v>51</v>
      </c>
      <c r="BF294" s="1949">
        <f t="shared" si="456"/>
        <v>40.25</v>
      </c>
      <c r="BG294" s="1613">
        <v>0.96</v>
      </c>
      <c r="BH294" s="1614">
        <f t="shared" si="483"/>
        <v>2.0399999999999991</v>
      </c>
      <c r="BI294" s="1614">
        <f t="shared" si="484"/>
        <v>48.96</v>
      </c>
      <c r="BJ294" s="1615"/>
      <c r="BK294" s="713">
        <f>[2]Sheet1!EW143</f>
        <v>80</v>
      </c>
      <c r="BL294" s="713">
        <f>[2]Sheet1!EX143</f>
        <v>30</v>
      </c>
      <c r="BM294" s="1616"/>
      <c r="BN294" s="1617">
        <f>[2]Sheet1!CE143</f>
        <v>0</v>
      </c>
      <c r="BO294" s="1618">
        <f t="shared" si="405"/>
        <v>0.8</v>
      </c>
      <c r="BP294" s="1619">
        <f t="shared" si="485"/>
        <v>0</v>
      </c>
      <c r="BQ294" s="1619">
        <f t="shared" si="486"/>
        <v>0</v>
      </c>
      <c r="BR294" s="1620"/>
      <c r="BS294" s="1616">
        <f>[2]Sheet1!CP143</f>
        <v>0</v>
      </c>
      <c r="BT294" s="1616">
        <f>[2]Sheet1!CQ143</f>
        <v>0</v>
      </c>
      <c r="BU294" s="1621">
        <f>[2]Sheet1!BR143</f>
        <v>0</v>
      </c>
      <c r="BV294" s="665" t="str">
        <f>[2]Sheet1!BE143</f>
        <v>n</v>
      </c>
      <c r="BW294" s="713">
        <f>[2]Sheet1!BA143</f>
        <v>0</v>
      </c>
      <c r="BX294" s="1748">
        <f t="shared" si="457"/>
        <v>7.6285714285714281</v>
      </c>
      <c r="BY294" s="1817">
        <f t="shared" si="465"/>
        <v>0.31785714285714284</v>
      </c>
      <c r="BZ294" s="1555">
        <f t="shared" si="506"/>
        <v>53.4</v>
      </c>
      <c r="CA294" s="665">
        <f t="shared" si="487"/>
        <v>0</v>
      </c>
      <c r="CB294" s="665">
        <f t="shared" si="488"/>
        <v>0</v>
      </c>
      <c r="CC294" s="706">
        <f t="shared" si="406"/>
        <v>0.43</v>
      </c>
      <c r="CD294" s="1622">
        <f t="shared" si="489"/>
        <v>0</v>
      </c>
      <c r="CE294" s="1618">
        <f t="shared" si="407"/>
        <v>0.05</v>
      </c>
      <c r="CF294" s="1623">
        <f t="shared" si="490"/>
        <v>0</v>
      </c>
      <c r="CG294" s="1749">
        <f>[2]Sheet1!BI143</f>
        <v>0</v>
      </c>
      <c r="CH294" s="704">
        <f>[2]Sheet1!BR143</f>
        <v>0</v>
      </c>
      <c r="CI294" s="1507">
        <f t="shared" si="458"/>
        <v>0</v>
      </c>
      <c r="CJ294" s="1623">
        <f t="shared" si="491"/>
        <v>0</v>
      </c>
      <c r="CK294" s="666">
        <f>[2]Sheet1!BS143</f>
        <v>61</v>
      </c>
      <c r="CL294" s="664">
        <f>[2]Sheet1!BU143</f>
        <v>37</v>
      </c>
      <c r="CM294" s="1624">
        <f>[2]Sheet1!DA143</f>
        <v>0</v>
      </c>
      <c r="CN294" s="1625">
        <f>[2]Sheet1!DB143</f>
        <v>0</v>
      </c>
      <c r="CO294" s="1626">
        <f>[2]Sheet1!DC143</f>
        <v>69</v>
      </c>
      <c r="CP294" s="1625">
        <f>[2]Sheet1!DX143</f>
        <v>9627.7000000000007</v>
      </c>
      <c r="CQ294" s="1626">
        <f t="shared" si="467"/>
        <v>0</v>
      </c>
      <c r="CR294" s="1626">
        <f>[2]Sheet1!DM143</f>
        <v>0</v>
      </c>
      <c r="CS294" s="1627" t="e">
        <f t="shared" si="505"/>
        <v>#DIV/0!</v>
      </c>
      <c r="CT294" s="1628" t="str">
        <f t="shared" si="468"/>
        <v/>
      </c>
      <c r="CU294" s="1629">
        <f t="shared" si="492"/>
        <v>0</v>
      </c>
      <c r="CV294" s="1630">
        <f t="shared" si="408"/>
        <v>1</v>
      </c>
      <c r="CW294" s="1631">
        <f t="shared" si="493"/>
        <v>0</v>
      </c>
      <c r="CX294" s="1632">
        <f t="shared" si="494"/>
        <v>0</v>
      </c>
      <c r="CY294" s="1633"/>
      <c r="CZ294" s="1634">
        <f>[2]Sheet1!DN143</f>
        <v>76</v>
      </c>
      <c r="DA294" s="1634">
        <f>[2]Sheet1!DO143</f>
        <v>40</v>
      </c>
      <c r="DB294" s="1634">
        <f>[2]Sheet1!DQ143</f>
        <v>0</v>
      </c>
      <c r="DC294" s="1635">
        <v>0</v>
      </c>
      <c r="DD294" s="1839"/>
      <c r="DE294" s="1839"/>
      <c r="DF294" s="1839"/>
      <c r="DG294" s="1636">
        <f t="shared" si="409"/>
        <v>0.43</v>
      </c>
      <c r="DH294" s="1637">
        <f t="shared" si="459"/>
        <v>0</v>
      </c>
      <c r="DI294" s="1630">
        <f t="shared" si="410"/>
        <v>0.56999999999999995</v>
      </c>
      <c r="DJ294" s="1638"/>
      <c r="DK294" s="1638">
        <f t="shared" si="460"/>
        <v>0</v>
      </c>
      <c r="DL294" s="1638">
        <f t="shared" si="495"/>
        <v>0</v>
      </c>
      <c r="DM294" s="1639"/>
      <c r="DN294" s="1640">
        <f>[2]Sheet1!EB143</f>
        <v>60</v>
      </c>
      <c r="DO294" s="1640">
        <f>[2]Sheet1!EC143</f>
        <v>39</v>
      </c>
      <c r="DP294" s="1641">
        <f>[2]Sheet1!ED143</f>
        <v>0</v>
      </c>
      <c r="DQ294" s="1642"/>
      <c r="DR294" s="1642"/>
      <c r="DS294" s="1643">
        <f t="shared" si="496"/>
        <v>0</v>
      </c>
      <c r="DT294" s="1643">
        <f t="shared" si="497"/>
        <v>0</v>
      </c>
      <c r="DU294" s="1644">
        <f t="shared" si="498"/>
        <v>0</v>
      </c>
      <c r="DV294" s="1645"/>
      <c r="DW294" s="1646"/>
      <c r="DX294" s="1647">
        <f>[2]Sheet1!BN143</f>
        <v>4</v>
      </c>
      <c r="DY294" s="1648"/>
      <c r="DZ294" s="1649">
        <f>[2]Sheet1!BP143</f>
        <v>3</v>
      </c>
      <c r="EA294" s="1650">
        <f>[2]Sheet1!BQ143</f>
        <v>1</v>
      </c>
      <c r="EB294" s="1651">
        <f t="shared" si="499"/>
        <v>101.89697214</v>
      </c>
      <c r="EC294" s="1651">
        <f t="shared" si="500"/>
        <v>4.1309583299999986</v>
      </c>
      <c r="ED294" s="1651">
        <f t="shared" si="501"/>
        <v>0</v>
      </c>
      <c r="EE294" s="1652">
        <f t="shared" si="502"/>
        <v>4.1309583299999986</v>
      </c>
      <c r="EF294" s="1653">
        <f t="shared" si="461"/>
        <v>2.0399999999999991</v>
      </c>
      <c r="EG294" s="1654">
        <f t="shared" si="503"/>
        <v>2.024979573529412</v>
      </c>
      <c r="EH294" s="679">
        <f>SUM(EE$278:EE294)/SUM(EF$278:EF294)</f>
        <v>0.24936188222389685</v>
      </c>
      <c r="EI294" s="1655"/>
      <c r="EJ294" s="226">
        <f t="shared" si="462"/>
        <v>40</v>
      </c>
      <c r="EK294" s="1656">
        <f t="shared" si="463"/>
        <v>0</v>
      </c>
      <c r="EL294" s="1657">
        <f t="shared" si="464"/>
        <v>48.96</v>
      </c>
      <c r="EM294" s="1658">
        <f t="shared" si="504"/>
        <v>0.81699346405228757</v>
      </c>
      <c r="EN294" s="1659">
        <f>SUM(EK$7:EK294)/SUM(EL$7:EL294)</f>
        <v>1.0597893785784858</v>
      </c>
      <c r="EO294" s="1660"/>
      <c r="EP294" s="183"/>
    </row>
    <row r="295" spans="1:146" s="394" customFormat="1" ht="16.5" thickTop="1" thickBot="1" x14ac:dyDescent="0.3">
      <c r="A295" s="1661">
        <f>[2]Sheet1!A144</f>
        <v>45795</v>
      </c>
      <c r="C295" s="672"/>
      <c r="D295" s="744">
        <f t="shared" si="396"/>
        <v>39550</v>
      </c>
      <c r="E295" s="743">
        <f t="shared" si="469"/>
        <v>0</v>
      </c>
      <c r="F295" s="743"/>
      <c r="G295" s="742">
        <f t="shared" si="470"/>
        <v>0</v>
      </c>
      <c r="H295" s="1662"/>
      <c r="I295" s="740">
        <v>0</v>
      </c>
      <c r="J295" s="740">
        <v>0</v>
      </c>
      <c r="K295" s="739">
        <f t="shared" si="471"/>
        <v>0</v>
      </c>
      <c r="L295" s="738" t="e">
        <f t="shared" si="472"/>
        <v>#REF!</v>
      </c>
      <c r="M295" s="738">
        <v>0</v>
      </c>
      <c r="N295" s="739">
        <v>0</v>
      </c>
      <c r="O295" s="739">
        <v>0</v>
      </c>
      <c r="P295" s="737">
        <f>[2]Sheet1!Q144</f>
        <v>0</v>
      </c>
      <c r="Q295" s="737">
        <f>[2]Sheet1!R144</f>
        <v>0</v>
      </c>
      <c r="R295" s="736">
        <f t="shared" si="473"/>
        <v>0</v>
      </c>
      <c r="S295" s="1154">
        <f t="shared" si="474"/>
        <v>36</v>
      </c>
      <c r="T295" s="408">
        <f>[2]Sheet1!T144</f>
        <v>0</v>
      </c>
      <c r="U295" s="736">
        <f>[2]Sheet1!V144</f>
        <v>0</v>
      </c>
      <c r="V295" s="734"/>
      <c r="W295" s="739">
        <f>[2]Sheet1!X144</f>
        <v>0</v>
      </c>
      <c r="X295" s="743">
        <f>[2]Sheet1!Y144</f>
        <v>0</v>
      </c>
      <c r="Y295" s="739" t="str">
        <f t="shared" si="475"/>
        <v xml:space="preserve"> </v>
      </c>
      <c r="Z295" s="733">
        <f t="shared" si="476"/>
        <v>173</v>
      </c>
      <c r="AA295" s="732">
        <f>[2]Sheet1!AA144</f>
        <v>0</v>
      </c>
      <c r="AB295" s="731">
        <f>[2]Sheet1!AC144</f>
        <v>0</v>
      </c>
      <c r="AC295" s="730">
        <f>[2]Sheet1!AD144</f>
        <v>0</v>
      </c>
      <c r="AD295" s="730">
        <f>[2]Sheet1!AE144</f>
        <v>0</v>
      </c>
      <c r="AE295" s="739" t="str">
        <f t="shared" si="477"/>
        <v xml:space="preserve"> </v>
      </c>
      <c r="AF295" s="733">
        <f t="shared" si="478"/>
        <v>108</v>
      </c>
      <c r="AG295" s="739">
        <v>111</v>
      </c>
      <c r="AH295" s="731">
        <f>[2]Sheet1!AH144</f>
        <v>0</v>
      </c>
      <c r="AI295" s="731">
        <f>[2]Sheet1!AI144</f>
        <v>0</v>
      </c>
      <c r="AJ295" s="731">
        <f>[2]Sheet1!AJ144</f>
        <v>0</v>
      </c>
      <c r="AK295" s="729" t="str">
        <f t="shared" si="466"/>
        <v xml:space="preserve"> </v>
      </c>
      <c r="AL295" s="731">
        <f t="shared" si="479"/>
        <v>30</v>
      </c>
      <c r="AM295" s="731"/>
      <c r="AN295" s="731"/>
      <c r="AO295" s="731">
        <f>[2]Sheet1!AL144</f>
        <v>0</v>
      </c>
      <c r="AP295" s="731"/>
      <c r="AQ295" s="728">
        <f>[2]Sheet1!K144+[2]Sheet1!L144/12</f>
        <v>5.75</v>
      </c>
      <c r="AR295" s="727">
        <f>[2]Sheet1!M144</f>
        <v>303</v>
      </c>
      <c r="AS295" s="726">
        <f>[2]Sheet1!N144+[2]Sheet1!O144/12</f>
        <v>5.416666666666667</v>
      </c>
      <c r="AT295" s="725">
        <f>[2]Sheet1!P144</f>
        <v>275</v>
      </c>
      <c r="AU295" s="724">
        <f t="shared" si="480"/>
        <v>578</v>
      </c>
      <c r="AV295" s="1663">
        <f t="shared" si="481"/>
        <v>22</v>
      </c>
      <c r="AW295" s="1664"/>
      <c r="AX295" s="1664"/>
      <c r="AY295" s="721">
        <f>[2]Sheet1!B144</f>
        <v>0</v>
      </c>
      <c r="AZ295" s="720">
        <f>[2]Sheet1!C144</f>
        <v>0</v>
      </c>
      <c r="BA295" s="662">
        <f>[2]Sheet1!D144</f>
        <v>0</v>
      </c>
      <c r="BB295" s="662">
        <f>[2]Sheet1!E144</f>
        <v>8.1999999999999993</v>
      </c>
      <c r="BC295" s="1665"/>
      <c r="BD295" s="1666">
        <f>[2]Sheet1!BJ144</f>
        <v>70446</v>
      </c>
      <c r="BE295" s="1667">
        <f t="shared" si="482"/>
        <v>35</v>
      </c>
      <c r="BF295" s="1949">
        <f t="shared" si="456"/>
        <v>44.625</v>
      </c>
      <c r="BG295" s="832">
        <v>0.96</v>
      </c>
      <c r="BH295" s="833">
        <f t="shared" si="483"/>
        <v>1.3999999999999986</v>
      </c>
      <c r="BI295" s="833">
        <f t="shared" si="484"/>
        <v>33.6</v>
      </c>
      <c r="BJ295" s="834"/>
      <c r="BK295" s="713">
        <f>[2]Sheet1!EW144</f>
        <v>70</v>
      </c>
      <c r="BL295" s="713">
        <f>[2]Sheet1!EX144</f>
        <v>30</v>
      </c>
      <c r="BM295" s="1668"/>
      <c r="BN295" s="1669">
        <f>[2]Sheet1!CE144</f>
        <v>0</v>
      </c>
      <c r="BO295" s="710">
        <f t="shared" si="405"/>
        <v>0.8</v>
      </c>
      <c r="BP295" s="709">
        <f t="shared" si="485"/>
        <v>0</v>
      </c>
      <c r="BQ295" s="709">
        <f t="shared" si="486"/>
        <v>0</v>
      </c>
      <c r="BR295" s="708"/>
      <c r="BS295" s="1668">
        <f>[2]Sheet1!CP144</f>
        <v>0</v>
      </c>
      <c r="BT295" s="1668">
        <f>[2]Sheet1!CQ144</f>
        <v>0</v>
      </c>
      <c r="BU295" s="1670">
        <f>[2]Sheet1!BR144</f>
        <v>0</v>
      </c>
      <c r="BV295" s="707" t="str">
        <f>[2]Sheet1!BE144</f>
        <v>n</v>
      </c>
      <c r="BW295" s="713">
        <f>[2]Sheet1!BA144</f>
        <v>0</v>
      </c>
      <c r="BX295" s="1748">
        <f t="shared" si="457"/>
        <v>7.6285714285714281</v>
      </c>
      <c r="BY295" s="1817">
        <f t="shared" si="465"/>
        <v>0.31785714285714284</v>
      </c>
      <c r="BZ295" s="1555">
        <f t="shared" si="506"/>
        <v>53.4</v>
      </c>
      <c r="CA295" s="665">
        <f t="shared" si="487"/>
        <v>0</v>
      </c>
      <c r="CB295" s="665">
        <f t="shared" si="488"/>
        <v>0</v>
      </c>
      <c r="CC295" s="706">
        <f t="shared" si="406"/>
        <v>0.43</v>
      </c>
      <c r="CD295" s="705">
        <f t="shared" si="489"/>
        <v>0</v>
      </c>
      <c r="CE295" s="710">
        <f t="shared" si="407"/>
        <v>0.05</v>
      </c>
      <c r="CF295" s="704">
        <f t="shared" si="490"/>
        <v>0</v>
      </c>
      <c r="CG295" s="1749">
        <f>[2]Sheet1!BI144</f>
        <v>0</v>
      </c>
      <c r="CH295" s="704">
        <f>[2]Sheet1!BR144</f>
        <v>0</v>
      </c>
      <c r="CI295" s="1507">
        <f t="shared" si="458"/>
        <v>0</v>
      </c>
      <c r="CJ295" s="704">
        <f t="shared" si="491"/>
        <v>0</v>
      </c>
      <c r="CK295" s="666">
        <f>[2]Sheet1!BS144</f>
        <v>62</v>
      </c>
      <c r="CL295" s="664">
        <f>[2]Sheet1!BU144</f>
        <v>52</v>
      </c>
      <c r="CM295" s="1671">
        <f>[2]Sheet1!DA144</f>
        <v>0</v>
      </c>
      <c r="CN295" s="1672">
        <f>[2]Sheet1!DB144</f>
        <v>0</v>
      </c>
      <c r="CO295" s="1673">
        <f>[2]Sheet1!DC144</f>
        <v>65</v>
      </c>
      <c r="CP295" s="1672">
        <f>[2]Sheet1!DX144</f>
        <v>9627.7000000000007</v>
      </c>
      <c r="CQ295" s="1673">
        <f t="shared" si="467"/>
        <v>0</v>
      </c>
      <c r="CR295" s="1673">
        <f>[2]Sheet1!DM144</f>
        <v>0</v>
      </c>
      <c r="CS295" s="1674" t="e">
        <f t="shared" si="505"/>
        <v>#DIV/0!</v>
      </c>
      <c r="CT295" s="1675" t="str">
        <f t="shared" si="468"/>
        <v/>
      </c>
      <c r="CU295" s="950">
        <f t="shared" si="492"/>
        <v>0</v>
      </c>
      <c r="CV295" s="1200">
        <f t="shared" si="408"/>
        <v>1</v>
      </c>
      <c r="CW295" s="701">
        <f t="shared" si="493"/>
        <v>0</v>
      </c>
      <c r="CX295" s="700">
        <f t="shared" si="494"/>
        <v>0</v>
      </c>
      <c r="CY295" s="699"/>
      <c r="CZ295" s="1676">
        <f>[2]Sheet1!DN144</f>
        <v>65</v>
      </c>
      <c r="DA295" s="1676">
        <f>[2]Sheet1!DO144</f>
        <v>44</v>
      </c>
      <c r="DB295" s="1676">
        <f>[2]Sheet1!DQ144</f>
        <v>30</v>
      </c>
      <c r="DC295" s="1677">
        <v>0</v>
      </c>
      <c r="DD295" s="1840"/>
      <c r="DE295" s="1840"/>
      <c r="DF295" s="1840"/>
      <c r="DG295" s="1678">
        <f t="shared" si="409"/>
        <v>0.43</v>
      </c>
      <c r="DH295" s="1679">
        <f t="shared" si="459"/>
        <v>0</v>
      </c>
      <c r="DI295" s="1200">
        <f t="shared" si="410"/>
        <v>0.56999999999999995</v>
      </c>
      <c r="DJ295" s="701"/>
      <c r="DK295" s="701">
        <f t="shared" si="460"/>
        <v>0</v>
      </c>
      <c r="DL295" s="701">
        <f t="shared" si="495"/>
        <v>0</v>
      </c>
      <c r="DM295" s="1680"/>
      <c r="DN295" s="1681">
        <f>[2]Sheet1!EB144</f>
        <v>0</v>
      </c>
      <c r="DO295" s="1681">
        <f>[2]Sheet1!EC144</f>
        <v>0</v>
      </c>
      <c r="DP295" s="1682">
        <f>[2]Sheet1!ED144</f>
        <v>0</v>
      </c>
      <c r="DQ295" s="1683"/>
      <c r="DR295" s="1683"/>
      <c r="DS295" s="1684">
        <f t="shared" si="496"/>
        <v>0</v>
      </c>
      <c r="DT295" s="1684">
        <f t="shared" si="497"/>
        <v>0</v>
      </c>
      <c r="DU295" s="1685">
        <f t="shared" si="498"/>
        <v>0</v>
      </c>
      <c r="DV295" s="1686"/>
      <c r="DW295" s="1431"/>
      <c r="DX295" s="1426">
        <f>[2]Sheet1!BN144</f>
        <v>4</v>
      </c>
      <c r="DY295" s="686"/>
      <c r="DZ295" s="1687">
        <f>[2]Sheet1!BP144</f>
        <v>3</v>
      </c>
      <c r="EA295" s="1688">
        <f>[2]Sheet1!BQ144</f>
        <v>1</v>
      </c>
      <c r="EB295" s="1689">
        <f t="shared" si="499"/>
        <v>101.89697214</v>
      </c>
      <c r="EC295" s="1689">
        <f t="shared" si="500"/>
        <v>0</v>
      </c>
      <c r="ED295" s="1689">
        <f t="shared" si="501"/>
        <v>0</v>
      </c>
      <c r="EE295" s="1690">
        <f t="shared" si="502"/>
        <v>0</v>
      </c>
      <c r="EF295" s="1691">
        <f t="shared" si="461"/>
        <v>1.3999999999999986</v>
      </c>
      <c r="EG295" s="1692">
        <f t="shared" si="503"/>
        <v>0</v>
      </c>
      <c r="EH295" s="679">
        <f>SUM(EE$278:EE295)/SUM(EF$278:EF295)</f>
        <v>0.24712426445563004</v>
      </c>
      <c r="EI295" s="1693"/>
      <c r="EJ295" s="217">
        <f t="shared" si="462"/>
        <v>30.2</v>
      </c>
      <c r="EK295" s="1694">
        <f t="shared" si="463"/>
        <v>8.1999999999999993</v>
      </c>
      <c r="EL295" s="1695">
        <f t="shared" si="464"/>
        <v>33.6</v>
      </c>
      <c r="EM295" s="1696">
        <f t="shared" si="504"/>
        <v>0.89880952380952372</v>
      </c>
      <c r="EN295" s="1697">
        <f>SUM(EK$7:EK295)/SUM(EL$7:EL295)</f>
        <v>1.059060208177804</v>
      </c>
      <c r="EO295" s="1698"/>
      <c r="EP295" s="215"/>
    </row>
    <row r="296" spans="1:146" ht="15.75" thickBot="1" x14ac:dyDescent="0.3">
      <c r="A296" s="668">
        <f>[2]Sheet1!A145</f>
        <v>45796</v>
      </c>
      <c r="C296" s="1536"/>
      <c r="D296" s="1537">
        <f t="shared" si="396"/>
        <v>39550</v>
      </c>
      <c r="E296" s="1538">
        <f t="shared" si="469"/>
        <v>0</v>
      </c>
      <c r="F296" s="1538"/>
      <c r="G296" s="1539">
        <f t="shared" si="470"/>
        <v>0</v>
      </c>
      <c r="H296" s="741"/>
      <c r="I296" s="1540">
        <v>0</v>
      </c>
      <c r="J296" s="1540">
        <v>0</v>
      </c>
      <c r="K296" s="1541">
        <f t="shared" si="471"/>
        <v>0</v>
      </c>
      <c r="L296" s="1542" t="e">
        <f t="shared" si="472"/>
        <v>#REF!</v>
      </c>
      <c r="M296" s="1542">
        <v>0</v>
      </c>
      <c r="N296" s="1541">
        <v>0</v>
      </c>
      <c r="O296" s="1541">
        <v>0</v>
      </c>
      <c r="P296" s="1543">
        <f>[2]Sheet1!Q145</f>
        <v>48</v>
      </c>
      <c r="Q296" s="1543">
        <f>[2]Sheet1!R145</f>
        <v>42</v>
      </c>
      <c r="R296" s="1544">
        <f t="shared" si="473"/>
        <v>6</v>
      </c>
      <c r="S296" s="1545">
        <f t="shared" si="474"/>
        <v>37</v>
      </c>
      <c r="T296" s="1546">
        <f>[2]Sheet1!T145</f>
        <v>0</v>
      </c>
      <c r="U296" s="1544">
        <f>[2]Sheet1!V145</f>
        <v>0</v>
      </c>
      <c r="V296" s="1547"/>
      <c r="W296" s="1541">
        <f>[2]Sheet1!X145</f>
        <v>38</v>
      </c>
      <c r="X296" s="1538">
        <f>[2]Sheet1!Y145</f>
        <v>38</v>
      </c>
      <c r="Y296" s="1541">
        <f t="shared" si="475"/>
        <v>0</v>
      </c>
      <c r="Z296" s="1548">
        <f t="shared" si="476"/>
        <v>174</v>
      </c>
      <c r="AA296" s="1549">
        <f>[2]Sheet1!AA145</f>
        <v>0</v>
      </c>
      <c r="AB296" s="1550">
        <f>[2]Sheet1!AC145</f>
        <v>0</v>
      </c>
      <c r="AC296" s="1551">
        <f>[2]Sheet1!AD145</f>
        <v>38</v>
      </c>
      <c r="AD296" s="1551">
        <f>[2]Sheet1!AE145</f>
        <v>38</v>
      </c>
      <c r="AE296" s="1541">
        <f t="shared" si="477"/>
        <v>0</v>
      </c>
      <c r="AF296" s="1548">
        <f t="shared" si="478"/>
        <v>109</v>
      </c>
      <c r="AG296" s="1541">
        <v>111</v>
      </c>
      <c r="AH296" s="1550">
        <f>[2]Sheet1!AH145</f>
        <v>0</v>
      </c>
      <c r="AI296" s="1550">
        <f>[2]Sheet1!AI145</f>
        <v>0</v>
      </c>
      <c r="AJ296" s="1550">
        <f>[2]Sheet1!AJ145</f>
        <v>0</v>
      </c>
      <c r="AK296" s="1552" t="str">
        <f t="shared" si="466"/>
        <v xml:space="preserve"> </v>
      </c>
      <c r="AL296" s="1550">
        <f t="shared" si="479"/>
        <v>30</v>
      </c>
      <c r="AM296" s="1550"/>
      <c r="AN296" s="1550"/>
      <c r="AO296" s="1550">
        <f>[2]Sheet1!AL145</f>
        <v>0</v>
      </c>
      <c r="AP296" s="1550"/>
      <c r="AQ296" s="1553">
        <f>[2]Sheet1!K145+[2]Sheet1!L145/12</f>
        <v>5.833333333333333</v>
      </c>
      <c r="AR296" s="1554">
        <f>[2]Sheet1!M145</f>
        <v>307</v>
      </c>
      <c r="AS296" s="1555">
        <f>[2]Sheet1!N145+[2]Sheet1!O145/12</f>
        <v>6.25</v>
      </c>
      <c r="AT296" s="1556">
        <f>[2]Sheet1!P145</f>
        <v>322</v>
      </c>
      <c r="AU296" s="1557">
        <f t="shared" si="480"/>
        <v>629</v>
      </c>
      <c r="AV296" s="1558">
        <f t="shared" si="481"/>
        <v>51</v>
      </c>
      <c r="AW296" s="722"/>
      <c r="AX296" s="722"/>
      <c r="AY296" s="1559">
        <f>[2]Sheet1!B145</f>
        <v>1675</v>
      </c>
      <c r="AZ296" s="1560">
        <f>[2]Sheet1!C145</f>
        <v>0</v>
      </c>
      <c r="BA296" s="1561">
        <f>[2]Sheet1!D145</f>
        <v>189</v>
      </c>
      <c r="BB296" s="1561">
        <f>[2]Sheet1!E145</f>
        <v>174</v>
      </c>
      <c r="BC296" s="719"/>
      <c r="BD296" s="1562">
        <f>[2]Sheet1!BJ145</f>
        <v>70492</v>
      </c>
      <c r="BE296" s="1563">
        <f t="shared" si="482"/>
        <v>46</v>
      </c>
      <c r="BF296" s="1949">
        <f t="shared" ref="BF296:BF307" si="507">AVERAGE(BE289:BE296)</f>
        <v>50.375</v>
      </c>
      <c r="BG296" s="1564">
        <v>0.96</v>
      </c>
      <c r="BH296" s="1565">
        <f t="shared" si="483"/>
        <v>1.8400000000000034</v>
      </c>
      <c r="BI296" s="1565">
        <f t="shared" si="484"/>
        <v>44.16</v>
      </c>
      <c r="BJ296" s="1566"/>
      <c r="BK296" s="836">
        <f>[2]Sheet1!EW145</f>
        <v>75</v>
      </c>
      <c r="BL296" s="836">
        <f>[2]Sheet1!EX145</f>
        <v>15</v>
      </c>
      <c r="BM296" s="712"/>
      <c r="BN296" s="1567">
        <f>[2]Sheet1!CE145</f>
        <v>0</v>
      </c>
      <c r="BO296" s="1568">
        <f t="shared" si="405"/>
        <v>0.8</v>
      </c>
      <c r="BP296" s="1569">
        <f t="shared" si="485"/>
        <v>0</v>
      </c>
      <c r="BQ296" s="1569">
        <f t="shared" si="486"/>
        <v>0</v>
      </c>
      <c r="BR296" s="1570"/>
      <c r="BS296" s="712">
        <f>[2]Sheet1!CP145</f>
        <v>80</v>
      </c>
      <c r="BT296" s="712">
        <f>[2]Sheet1!CQ145</f>
        <v>120</v>
      </c>
      <c r="BU296" s="666">
        <f>[2]Sheet1!BR145</f>
        <v>0</v>
      </c>
      <c r="BV296" s="707" t="str">
        <f>[2]Sheet1!BE145</f>
        <v>n</v>
      </c>
      <c r="BW296" s="1555">
        <f>[2]Sheet1!BA145</f>
        <v>12.4</v>
      </c>
      <c r="BX296" s="1748">
        <f t="shared" ref="BX296:BX306" si="508">BZ296/7</f>
        <v>9.4</v>
      </c>
      <c r="BY296" s="1817">
        <f t="shared" si="465"/>
        <v>0.39166666666666666</v>
      </c>
      <c r="BZ296" s="1555">
        <f t="shared" si="506"/>
        <v>65.8</v>
      </c>
      <c r="CA296" s="707">
        <f t="shared" si="487"/>
        <v>0</v>
      </c>
      <c r="CB296" s="707">
        <f t="shared" si="488"/>
        <v>12.4</v>
      </c>
      <c r="CC296" s="1571">
        <f t="shared" si="406"/>
        <v>0.43</v>
      </c>
      <c r="CD296" s="1572">
        <f t="shared" si="489"/>
        <v>7.0680000000000014</v>
      </c>
      <c r="CE296" s="1568">
        <f t="shared" si="407"/>
        <v>0.05</v>
      </c>
      <c r="CF296" s="1573">
        <f t="shared" si="490"/>
        <v>7.0680000000000014</v>
      </c>
      <c r="CG296" s="1749" t="str">
        <f>[2]Sheet1!BI145</f>
        <v/>
      </c>
      <c r="CH296" s="704">
        <f>[2]Sheet1!BR145</f>
        <v>0</v>
      </c>
      <c r="CI296" s="1507" t="e">
        <f t="shared" si="458"/>
        <v>#VALUE!</v>
      </c>
      <c r="CJ296" s="1573">
        <f t="shared" si="491"/>
        <v>5.331999999999999</v>
      </c>
      <c r="CK296" s="666">
        <f>[2]Sheet1!BS145</f>
        <v>60</v>
      </c>
      <c r="CL296" s="664">
        <f>[2]Sheet1!BU145</f>
        <v>27</v>
      </c>
      <c r="CM296" s="1574">
        <f>[2]Sheet1!DA145</f>
        <v>184</v>
      </c>
      <c r="CN296" s="1466">
        <f>[2]Sheet1!DB145</f>
        <v>1</v>
      </c>
      <c r="CO296" s="703">
        <f>[2]Sheet1!DC145</f>
        <v>80</v>
      </c>
      <c r="CP296" s="1466">
        <f>[2]Sheet1!DX145</f>
        <v>9650.2999999999993</v>
      </c>
      <c r="CQ296" s="703">
        <f t="shared" si="467"/>
        <v>22.599999999998545</v>
      </c>
      <c r="CR296" s="703">
        <f>[2]Sheet1!DM145</f>
        <v>0</v>
      </c>
      <c r="CS296" s="1119">
        <f t="shared" si="505"/>
        <v>8.1415929203545065</v>
      </c>
      <c r="CT296" s="1142" t="str">
        <f t="shared" si="468"/>
        <v/>
      </c>
      <c r="CU296" s="1575">
        <f t="shared" si="492"/>
        <v>184</v>
      </c>
      <c r="CV296" s="1576">
        <f t="shared" si="408"/>
        <v>1</v>
      </c>
      <c r="CW296" s="1577">
        <f t="shared" si="493"/>
        <v>0</v>
      </c>
      <c r="CX296" s="1578">
        <f t="shared" si="494"/>
        <v>184</v>
      </c>
      <c r="CY296" s="1579"/>
      <c r="CZ296" s="698">
        <f>[2]Sheet1!DN145</f>
        <v>90</v>
      </c>
      <c r="DA296" s="698">
        <f>[2]Sheet1!DO145</f>
        <v>32</v>
      </c>
      <c r="DB296" s="698">
        <f>[2]Sheet1!DQ145</f>
        <v>30</v>
      </c>
      <c r="DC296" s="1580">
        <v>0</v>
      </c>
      <c r="DD296" s="1841"/>
      <c r="DE296" s="1841"/>
      <c r="DF296" s="1841"/>
      <c r="DG296" s="1581">
        <f t="shared" si="409"/>
        <v>0.43</v>
      </c>
      <c r="DH296" s="1582">
        <f t="shared" si="459"/>
        <v>0</v>
      </c>
      <c r="DI296" s="1576">
        <f t="shared" si="410"/>
        <v>0.56999999999999995</v>
      </c>
      <c r="DJ296" s="1583"/>
      <c r="DK296" s="1583">
        <f t="shared" si="460"/>
        <v>0</v>
      </c>
      <c r="DL296" s="1583">
        <f t="shared" si="495"/>
        <v>0</v>
      </c>
      <c r="DM296" s="1584"/>
      <c r="DN296" s="692">
        <f>[2]Sheet1!EB145</f>
        <v>80</v>
      </c>
      <c r="DO296" s="692">
        <f>[2]Sheet1!EC145</f>
        <v>30</v>
      </c>
      <c r="DP296" s="1448" t="str">
        <f>[2]Sheet1!ED145</f>
        <v>cold</v>
      </c>
      <c r="DQ296" s="1585"/>
      <c r="DR296" s="1585"/>
      <c r="DS296" s="1586">
        <f t="shared" si="496"/>
        <v>0</v>
      </c>
      <c r="DT296" s="1586">
        <f t="shared" si="497"/>
        <v>0</v>
      </c>
      <c r="DU296" s="1587">
        <f t="shared" si="498"/>
        <v>0</v>
      </c>
      <c r="DV296" s="688"/>
      <c r="DW296" s="1431"/>
      <c r="DX296" s="1588">
        <f>[2]Sheet1!BN145</f>
        <v>4</v>
      </c>
      <c r="DY296" s="1589"/>
      <c r="DZ296" s="1590">
        <f>[2]Sheet1!BP145</f>
        <v>3</v>
      </c>
      <c r="EA296" s="1591">
        <f>[2]Sheet1!BQ145</f>
        <v>11</v>
      </c>
      <c r="EB296" s="1592">
        <f t="shared" si="499"/>
        <v>129.43669434</v>
      </c>
      <c r="EC296" s="1592">
        <f t="shared" si="500"/>
        <v>27.5397222</v>
      </c>
      <c r="ED296" s="1592">
        <f t="shared" si="501"/>
        <v>0</v>
      </c>
      <c r="EE296" s="1312">
        <f t="shared" si="502"/>
        <v>27.5397222</v>
      </c>
      <c r="EF296" s="1593">
        <f t="shared" si="461"/>
        <v>8.9080000000000048</v>
      </c>
      <c r="EG296" s="1594">
        <f t="shared" si="503"/>
        <v>3.0915718679838329</v>
      </c>
      <c r="EH296" s="679">
        <f>SUM(EE$278:EE296)/SUM(EF$278:EF296)</f>
        <v>0.40075969806900691</v>
      </c>
      <c r="EI296" s="1596"/>
      <c r="EJ296" s="166">
        <f t="shared" si="462"/>
        <v>225</v>
      </c>
      <c r="EK296" s="1597">
        <f t="shared" si="463"/>
        <v>174</v>
      </c>
      <c r="EL296" s="1598">
        <f t="shared" si="464"/>
        <v>233.49199999999999</v>
      </c>
      <c r="EM296" s="1599">
        <f t="shared" si="504"/>
        <v>0.96363044558271804</v>
      </c>
      <c r="EN296" s="1600">
        <f>SUM(EK$7:EK296)/SUM(EL$7:EL296)</f>
        <v>1.0571226911499312</v>
      </c>
      <c r="EO296" s="1601"/>
    </row>
    <row r="297" spans="1:146" ht="16.5" thickTop="1" thickBot="1" x14ac:dyDescent="0.3">
      <c r="A297" s="668">
        <f>[2]Sheet1!A146</f>
        <v>45797</v>
      </c>
      <c r="C297" s="672"/>
      <c r="D297" s="744">
        <f t="shared" si="396"/>
        <v>39550</v>
      </c>
      <c r="E297" s="743">
        <f t="shared" si="469"/>
        <v>0</v>
      </c>
      <c r="F297" s="743"/>
      <c r="G297" s="742">
        <f t="shared" si="470"/>
        <v>0</v>
      </c>
      <c r="H297" s="741"/>
      <c r="I297" s="740">
        <v>0</v>
      </c>
      <c r="J297" s="740">
        <v>0</v>
      </c>
      <c r="K297" s="739">
        <f t="shared" si="471"/>
        <v>0</v>
      </c>
      <c r="L297" s="738" t="e">
        <f t="shared" si="472"/>
        <v>#REF!</v>
      </c>
      <c r="M297" s="738">
        <v>0</v>
      </c>
      <c r="N297" s="739">
        <v>0</v>
      </c>
      <c r="O297" s="739">
        <v>0</v>
      </c>
      <c r="P297" s="737">
        <f>[2]Sheet1!Q146</f>
        <v>44</v>
      </c>
      <c r="Q297" s="737">
        <f>[2]Sheet1!R146</f>
        <v>40</v>
      </c>
      <c r="R297" s="736">
        <f t="shared" si="473"/>
        <v>4</v>
      </c>
      <c r="S297" s="1154">
        <f t="shared" si="474"/>
        <v>38</v>
      </c>
      <c r="T297" s="408">
        <f>[2]Sheet1!T146</f>
        <v>0</v>
      </c>
      <c r="U297" s="736">
        <f>[2]Sheet1!V146</f>
        <v>0</v>
      </c>
      <c r="V297" s="734"/>
      <c r="W297" s="739">
        <f>[2]Sheet1!X146</f>
        <v>35</v>
      </c>
      <c r="X297" s="743">
        <f>[2]Sheet1!Y146</f>
        <v>34</v>
      </c>
      <c r="Y297" s="739">
        <f t="shared" si="475"/>
        <v>1</v>
      </c>
      <c r="Z297" s="733">
        <f t="shared" si="476"/>
        <v>175</v>
      </c>
      <c r="AA297" s="732">
        <f>[2]Sheet1!AA146</f>
        <v>0</v>
      </c>
      <c r="AB297" s="731">
        <f>[2]Sheet1!AC146</f>
        <v>0</v>
      </c>
      <c r="AC297" s="730">
        <f>[2]Sheet1!AD146</f>
        <v>39</v>
      </c>
      <c r="AD297" s="730">
        <f>[2]Sheet1!AE146</f>
        <v>36</v>
      </c>
      <c r="AE297" s="739">
        <f t="shared" si="477"/>
        <v>3</v>
      </c>
      <c r="AF297" s="733">
        <f t="shared" si="478"/>
        <v>110</v>
      </c>
      <c r="AG297" s="739">
        <v>111</v>
      </c>
      <c r="AH297" s="731">
        <f>[2]Sheet1!AH146</f>
        <v>0</v>
      </c>
      <c r="AI297" s="731">
        <f>[2]Sheet1!AI146</f>
        <v>0</v>
      </c>
      <c r="AJ297" s="731">
        <f>[2]Sheet1!AJ146</f>
        <v>0</v>
      </c>
      <c r="AK297" s="729" t="str">
        <f t="shared" si="466"/>
        <v xml:space="preserve"> </v>
      </c>
      <c r="AL297" s="731">
        <f t="shared" si="479"/>
        <v>30</v>
      </c>
      <c r="AM297" s="731"/>
      <c r="AN297" s="731"/>
      <c r="AO297" s="731">
        <f>[2]Sheet1!AL146</f>
        <v>0</v>
      </c>
      <c r="AP297" s="731"/>
      <c r="AQ297" s="728">
        <f>[2]Sheet1!K146+[2]Sheet1!L146/12</f>
        <v>6.583333333333333</v>
      </c>
      <c r="AR297" s="727">
        <f>[2]Sheet1!M146</f>
        <v>350</v>
      </c>
      <c r="AS297" s="726">
        <f>[2]Sheet1!N146+[2]Sheet1!O146/12</f>
        <v>6.416666666666667</v>
      </c>
      <c r="AT297" s="725">
        <f>[2]Sheet1!P146</f>
        <v>331</v>
      </c>
      <c r="AU297" s="724">
        <f t="shared" si="480"/>
        <v>681</v>
      </c>
      <c r="AV297" s="723">
        <f t="shared" si="481"/>
        <v>52</v>
      </c>
      <c r="AW297" s="722"/>
      <c r="AX297" s="722"/>
      <c r="AY297" s="721">
        <f>[2]Sheet1!B146</f>
        <v>1710</v>
      </c>
      <c r="AZ297" s="720">
        <f>[2]Sheet1!C146</f>
        <v>0</v>
      </c>
      <c r="BA297" s="662">
        <f>[2]Sheet1!D146</f>
        <v>195</v>
      </c>
      <c r="BB297" s="662">
        <f>[2]Sheet1!E146</f>
        <v>226.22</v>
      </c>
      <c r="BC297" s="719"/>
      <c r="BD297" s="718">
        <f>[2]Sheet1!BJ146</f>
        <v>70549</v>
      </c>
      <c r="BE297" s="717">
        <f t="shared" si="482"/>
        <v>57</v>
      </c>
      <c r="BF297" s="1949">
        <f t="shared" si="507"/>
        <v>48.875</v>
      </c>
      <c r="BG297" s="716">
        <v>0.96</v>
      </c>
      <c r="BH297" s="715">
        <f t="shared" si="483"/>
        <v>2.2800000000000011</v>
      </c>
      <c r="BI297" s="715">
        <f t="shared" si="484"/>
        <v>54.72</v>
      </c>
      <c r="BJ297" s="714"/>
      <c r="BK297" s="713">
        <f>[2]Sheet1!EW146</f>
        <v>80</v>
      </c>
      <c r="BL297" s="713">
        <f>[2]Sheet1!EX146</f>
        <v>20</v>
      </c>
      <c r="BM297" s="712"/>
      <c r="BN297" s="711">
        <f>[2]Sheet1!CE146</f>
        <v>0</v>
      </c>
      <c r="BO297" s="710">
        <f t="shared" si="405"/>
        <v>0.8</v>
      </c>
      <c r="BP297" s="709">
        <f t="shared" si="485"/>
        <v>0</v>
      </c>
      <c r="BQ297" s="709">
        <f t="shared" si="486"/>
        <v>0</v>
      </c>
      <c r="BR297" s="708"/>
      <c r="BS297" s="712">
        <f>[2]Sheet1!CP146</f>
        <v>90</v>
      </c>
      <c r="BT297" s="712">
        <f>[2]Sheet1!CQ146</f>
        <v>130</v>
      </c>
      <c r="BU297" s="666">
        <f>[2]Sheet1!BR146</f>
        <v>0</v>
      </c>
      <c r="BV297" s="707" t="str">
        <f>[2]Sheet1!BE146</f>
        <v>n</v>
      </c>
      <c r="BW297" s="726">
        <f>[2]Sheet1!BA146</f>
        <v>19.100000000000001</v>
      </c>
      <c r="BX297" s="1748">
        <f t="shared" si="508"/>
        <v>10.242857142857144</v>
      </c>
      <c r="BY297" s="1817">
        <f t="shared" si="465"/>
        <v>0.42678571428571432</v>
      </c>
      <c r="BZ297" s="1555">
        <f t="shared" si="506"/>
        <v>71.7</v>
      </c>
      <c r="CA297" s="665">
        <f t="shared" si="487"/>
        <v>0</v>
      </c>
      <c r="CB297" s="665">
        <f t="shared" si="488"/>
        <v>19.100000000000001</v>
      </c>
      <c r="CC297" s="706">
        <f t="shared" si="406"/>
        <v>0.43</v>
      </c>
      <c r="CD297" s="705">
        <f t="shared" si="489"/>
        <v>10.887000000000002</v>
      </c>
      <c r="CE297" s="710">
        <f t="shared" si="407"/>
        <v>0.05</v>
      </c>
      <c r="CF297" s="704">
        <f t="shared" si="490"/>
        <v>10.887000000000002</v>
      </c>
      <c r="CG297" s="1749" t="str">
        <f>[2]Sheet1!BI146</f>
        <v/>
      </c>
      <c r="CH297" s="704">
        <f>[2]Sheet1!BR146</f>
        <v>0</v>
      </c>
      <c r="CI297" s="1507" t="e">
        <f t="shared" si="458"/>
        <v>#VALUE!</v>
      </c>
      <c r="CJ297" s="704">
        <f t="shared" si="491"/>
        <v>8.2129999999999992</v>
      </c>
      <c r="CK297" s="666">
        <f>[2]Sheet1!BS146</f>
        <v>70</v>
      </c>
      <c r="CL297" s="664">
        <f>[2]Sheet1!BU146</f>
        <v>14</v>
      </c>
      <c r="CM297" s="1465">
        <f>[2]Sheet1!DA146</f>
        <v>216.7</v>
      </c>
      <c r="CN297" s="1466" t="str">
        <f>[2]Sheet1!DB146</f>
        <v>1&amp;2</v>
      </c>
      <c r="CO297" s="703">
        <f>[2]Sheet1!DC146</f>
        <v>71</v>
      </c>
      <c r="CP297" s="1466">
        <f>[2]Sheet1!DX146</f>
        <v>9679.2999999999993</v>
      </c>
      <c r="CQ297" s="703">
        <f t="shared" si="467"/>
        <v>29</v>
      </c>
      <c r="CR297" s="703">
        <f>[2]Sheet1!DM146</f>
        <v>0</v>
      </c>
      <c r="CS297" s="1119">
        <f t="shared" si="505"/>
        <v>6.0586206896551724</v>
      </c>
      <c r="CT297" s="1142" t="str">
        <f t="shared" si="468"/>
        <v/>
      </c>
      <c r="CU297" s="950">
        <f t="shared" si="492"/>
        <v>175.7</v>
      </c>
      <c r="CV297" s="702">
        <f t="shared" si="408"/>
        <v>1</v>
      </c>
      <c r="CW297" s="701">
        <f t="shared" si="493"/>
        <v>0</v>
      </c>
      <c r="CX297" s="700">
        <f t="shared" si="494"/>
        <v>175.7</v>
      </c>
      <c r="CY297" s="699"/>
      <c r="CZ297" s="698">
        <f>[2]Sheet1!DN146</f>
        <v>86</v>
      </c>
      <c r="DA297" s="698">
        <f>[2]Sheet1!DO146</f>
        <v>16</v>
      </c>
      <c r="DB297" s="698">
        <f>[2]Sheet1!DQ146</f>
        <v>30</v>
      </c>
      <c r="DC297" s="697">
        <v>41</v>
      </c>
      <c r="DD297" s="1828"/>
      <c r="DE297" s="1828"/>
      <c r="DF297" s="1828"/>
      <c r="DG297" s="696">
        <f t="shared" si="409"/>
        <v>0.43</v>
      </c>
      <c r="DH297" s="695">
        <f t="shared" si="459"/>
        <v>41</v>
      </c>
      <c r="DI297" s="702">
        <f t="shared" si="410"/>
        <v>0.56999999999999995</v>
      </c>
      <c r="DJ297" s="694"/>
      <c r="DK297" s="694">
        <f t="shared" si="460"/>
        <v>10.049100000000003</v>
      </c>
      <c r="DL297" s="694">
        <f t="shared" si="495"/>
        <v>23.369999999999997</v>
      </c>
      <c r="DM297" s="693"/>
      <c r="DN297" s="692">
        <f>[2]Sheet1!EB146</f>
        <v>70</v>
      </c>
      <c r="DO297" s="692">
        <f>[2]Sheet1!EC146</f>
        <v>18</v>
      </c>
      <c r="DP297" s="1448">
        <f>[2]Sheet1!ED146</f>
        <v>170</v>
      </c>
      <c r="DQ297" s="691"/>
      <c r="DR297" s="691"/>
      <c r="DS297" s="690">
        <f t="shared" si="496"/>
        <v>0</v>
      </c>
      <c r="DT297" s="690">
        <f t="shared" si="497"/>
        <v>0</v>
      </c>
      <c r="DU297" s="689">
        <f t="shared" si="498"/>
        <v>0</v>
      </c>
      <c r="DV297" s="688"/>
      <c r="DW297" s="1431"/>
      <c r="DX297" s="1426">
        <f>[2]Sheet1!BN146</f>
        <v>4</v>
      </c>
      <c r="DY297" s="686"/>
      <c r="DZ297" s="685">
        <f>[2]Sheet1!BP146</f>
        <v>4</v>
      </c>
      <c r="EA297" s="684">
        <f>[2]Sheet1!BQ146</f>
        <v>5</v>
      </c>
      <c r="EB297" s="683">
        <f t="shared" si="499"/>
        <v>145.96052766</v>
      </c>
      <c r="EC297" s="683">
        <f t="shared" si="500"/>
        <v>16.523833319999994</v>
      </c>
      <c r="ED297" s="683">
        <f t="shared" si="501"/>
        <v>0</v>
      </c>
      <c r="EE297" s="682">
        <f t="shared" si="502"/>
        <v>16.523833319999994</v>
      </c>
      <c r="EF297" s="681">
        <f t="shared" si="461"/>
        <v>23.216100000000004</v>
      </c>
      <c r="EG297" s="680">
        <f t="shared" si="503"/>
        <v>0.71174027162184827</v>
      </c>
      <c r="EH297" s="679">
        <f>SUM(EE$278:EE297)/SUM(EF$278:EF297)</f>
        <v>0.43913383458806915</v>
      </c>
      <c r="EI297" s="678"/>
      <c r="EJ297" s="166">
        <f t="shared" si="462"/>
        <v>278.22000000000003</v>
      </c>
      <c r="EK297" s="677">
        <f t="shared" si="463"/>
        <v>226.22</v>
      </c>
      <c r="EL297" s="676">
        <f t="shared" si="464"/>
        <v>262.00299999999999</v>
      </c>
      <c r="EM297" s="675">
        <f t="shared" si="504"/>
        <v>1.061896237829338</v>
      </c>
      <c r="EN297" s="674">
        <f>SUM(EK$7:EK297)/SUM(EL$7:EL297)</f>
        <v>1.0557901523775157</v>
      </c>
      <c r="EO297" s="673"/>
    </row>
    <row r="298" spans="1:146" ht="16.5" thickTop="1" thickBot="1" x14ac:dyDescent="0.3">
      <c r="A298" s="668">
        <f>[2]Sheet1!A147</f>
        <v>45798</v>
      </c>
      <c r="C298" s="672"/>
      <c r="D298" s="744">
        <f t="shared" si="396"/>
        <v>39550</v>
      </c>
      <c r="E298" s="743">
        <f t="shared" si="469"/>
        <v>0</v>
      </c>
      <c r="F298" s="743"/>
      <c r="G298" s="742">
        <f t="shared" si="470"/>
        <v>0</v>
      </c>
      <c r="H298" s="741"/>
      <c r="I298" s="740">
        <v>0</v>
      </c>
      <c r="J298" s="740">
        <v>0</v>
      </c>
      <c r="K298" s="739">
        <f t="shared" si="471"/>
        <v>0</v>
      </c>
      <c r="L298" s="738" t="e">
        <f t="shared" si="472"/>
        <v>#REF!</v>
      </c>
      <c r="M298" s="738">
        <v>0</v>
      </c>
      <c r="N298" s="739">
        <v>0</v>
      </c>
      <c r="O298" s="739">
        <v>0</v>
      </c>
      <c r="P298" s="737">
        <f>[2]Sheet1!Q147</f>
        <v>0</v>
      </c>
      <c r="Q298" s="737">
        <f>[2]Sheet1!R147</f>
        <v>0</v>
      </c>
      <c r="R298" s="736">
        <f t="shared" si="473"/>
        <v>0</v>
      </c>
      <c r="S298" s="1154">
        <f t="shared" si="474"/>
        <v>38</v>
      </c>
      <c r="T298" s="408">
        <f>[2]Sheet1!T147</f>
        <v>0</v>
      </c>
      <c r="U298" s="736">
        <f>[2]Sheet1!V147</f>
        <v>0</v>
      </c>
      <c r="V298" s="734"/>
      <c r="W298" s="739">
        <f>[2]Sheet1!X147</f>
        <v>0</v>
      </c>
      <c r="X298" s="743">
        <f>[2]Sheet1!Y147</f>
        <v>0</v>
      </c>
      <c r="Y298" s="739" t="str">
        <f t="shared" si="475"/>
        <v xml:space="preserve"> </v>
      </c>
      <c r="Z298" s="733">
        <f t="shared" si="476"/>
        <v>175</v>
      </c>
      <c r="AA298" s="732">
        <f>[2]Sheet1!AA147</f>
        <v>0</v>
      </c>
      <c r="AB298" s="731">
        <f>[2]Sheet1!AC147</f>
        <v>0</v>
      </c>
      <c r="AC298" s="730">
        <f>[2]Sheet1!AD147</f>
        <v>0</v>
      </c>
      <c r="AD298" s="730">
        <f>[2]Sheet1!AE147</f>
        <v>0</v>
      </c>
      <c r="AE298" s="739" t="str">
        <f t="shared" si="477"/>
        <v xml:space="preserve"> </v>
      </c>
      <c r="AF298" s="733">
        <f t="shared" si="478"/>
        <v>110</v>
      </c>
      <c r="AG298" s="739">
        <v>111</v>
      </c>
      <c r="AH298" s="731">
        <f>[2]Sheet1!AH147</f>
        <v>0</v>
      </c>
      <c r="AI298" s="731">
        <f>[2]Sheet1!AI147</f>
        <v>0</v>
      </c>
      <c r="AJ298" s="731">
        <f>[2]Sheet1!AJ147</f>
        <v>0</v>
      </c>
      <c r="AK298" s="729" t="str">
        <f t="shared" si="466"/>
        <v xml:space="preserve"> </v>
      </c>
      <c r="AL298" s="731">
        <f t="shared" si="479"/>
        <v>30</v>
      </c>
      <c r="AM298" s="731"/>
      <c r="AN298" s="731"/>
      <c r="AO298" s="731">
        <f>[2]Sheet1!AL147</f>
        <v>0</v>
      </c>
      <c r="AP298" s="731"/>
      <c r="AQ298" s="728">
        <f>[2]Sheet1!K147+[2]Sheet1!L147/12</f>
        <v>6.833333333333333</v>
      </c>
      <c r="AR298" s="727">
        <f>[2]Sheet1!M147</f>
        <v>365</v>
      </c>
      <c r="AS298" s="726">
        <f>[2]Sheet1!N147+[2]Sheet1!O147/12</f>
        <v>6.666666666666667</v>
      </c>
      <c r="AT298" s="725">
        <f>[2]Sheet1!P147</f>
        <v>354</v>
      </c>
      <c r="AU298" s="724">
        <f t="shared" si="480"/>
        <v>719</v>
      </c>
      <c r="AV298" s="723">
        <f t="shared" si="481"/>
        <v>38</v>
      </c>
      <c r="AW298" s="722"/>
      <c r="AX298" s="722"/>
      <c r="AY298" s="721">
        <f>[2]Sheet1!B147</f>
        <v>0</v>
      </c>
      <c r="AZ298" s="720">
        <f>[2]Sheet1!C147</f>
        <v>0</v>
      </c>
      <c r="BA298" s="662">
        <f>[2]Sheet1!D147</f>
        <v>0</v>
      </c>
      <c r="BB298" s="662">
        <f>[2]Sheet1!E147</f>
        <v>42</v>
      </c>
      <c r="BC298" s="719"/>
      <c r="BD298" s="718">
        <f>[2]Sheet1!BJ147</f>
        <v>70569</v>
      </c>
      <c r="BE298" s="717">
        <f t="shared" si="482"/>
        <v>20</v>
      </c>
      <c r="BF298" s="1949">
        <f t="shared" si="507"/>
        <v>43.625</v>
      </c>
      <c r="BG298" s="716">
        <v>0.96</v>
      </c>
      <c r="BH298" s="715">
        <f t="shared" si="483"/>
        <v>0.80000000000000071</v>
      </c>
      <c r="BI298" s="715">
        <f t="shared" si="484"/>
        <v>19.2</v>
      </c>
      <c r="BJ298" s="714"/>
      <c r="BK298" s="713">
        <f>[2]Sheet1!EW147</f>
        <v>60</v>
      </c>
      <c r="BL298" s="713">
        <f>[2]Sheet1!EX147</f>
        <v>15</v>
      </c>
      <c r="BM298" s="712"/>
      <c r="BN298" s="711">
        <f>[2]Sheet1!CE147</f>
        <v>0</v>
      </c>
      <c r="BO298" s="710">
        <f t="shared" si="405"/>
        <v>0.8</v>
      </c>
      <c r="BP298" s="709">
        <f t="shared" si="485"/>
        <v>0</v>
      </c>
      <c r="BQ298" s="709">
        <f t="shared" si="486"/>
        <v>0</v>
      </c>
      <c r="BR298" s="708"/>
      <c r="BS298" s="712">
        <f>[2]Sheet1!CP147</f>
        <v>0</v>
      </c>
      <c r="BT298" s="712">
        <f>[2]Sheet1!CQ147</f>
        <v>0</v>
      </c>
      <c r="BU298" s="666">
        <f>[2]Sheet1!BR147</f>
        <v>0</v>
      </c>
      <c r="BV298" s="707" t="str">
        <f>[2]Sheet1!BE147</f>
        <v>n</v>
      </c>
      <c r="BW298" s="726">
        <f>[2]Sheet1!BA147</f>
        <v>6.5</v>
      </c>
      <c r="BX298" s="1748">
        <f t="shared" si="508"/>
        <v>9.5714285714285712</v>
      </c>
      <c r="BY298" s="1817">
        <f t="shared" si="465"/>
        <v>0.39880952380952378</v>
      </c>
      <c r="BZ298" s="1555">
        <f t="shared" si="506"/>
        <v>67</v>
      </c>
      <c r="CA298" s="665">
        <f t="shared" si="487"/>
        <v>0</v>
      </c>
      <c r="CB298" s="665">
        <f t="shared" si="488"/>
        <v>6.5</v>
      </c>
      <c r="CC298" s="706">
        <f t="shared" si="406"/>
        <v>0.43</v>
      </c>
      <c r="CD298" s="705">
        <f t="shared" si="489"/>
        <v>3.7050000000000005</v>
      </c>
      <c r="CE298" s="710">
        <f t="shared" si="407"/>
        <v>0.05</v>
      </c>
      <c r="CF298" s="704">
        <f t="shared" si="490"/>
        <v>3.7050000000000005</v>
      </c>
      <c r="CG298" s="1749" t="str">
        <f>[2]Sheet1!BI147</f>
        <v/>
      </c>
      <c r="CH298" s="704">
        <f>[2]Sheet1!BR147</f>
        <v>0</v>
      </c>
      <c r="CI298" s="1507" t="e">
        <f t="shared" si="458"/>
        <v>#VALUE!</v>
      </c>
      <c r="CJ298" s="704">
        <f t="shared" si="491"/>
        <v>2.7949999999999995</v>
      </c>
      <c r="CK298" s="666">
        <f>[2]Sheet1!BS147</f>
        <v>50</v>
      </c>
      <c r="CL298" s="664">
        <f>[2]Sheet1!BU147</f>
        <v>25</v>
      </c>
      <c r="CM298" s="1465">
        <f>[2]Sheet1!DA147</f>
        <v>34.700000000000003</v>
      </c>
      <c r="CN298" s="1466" t="str">
        <f>[2]Sheet1!DB147</f>
        <v>1&amp;2</v>
      </c>
      <c r="CO298" s="703">
        <f>[2]Sheet1!DC147</f>
        <v>60</v>
      </c>
      <c r="CP298" s="1466">
        <f>[2]Sheet1!DX147</f>
        <v>9684</v>
      </c>
      <c r="CQ298" s="703">
        <f t="shared" si="467"/>
        <v>4.7000000000007276</v>
      </c>
      <c r="CR298" s="703">
        <f>[2]Sheet1!DM147</f>
        <v>0</v>
      </c>
      <c r="CS298" s="1119">
        <f t="shared" si="505"/>
        <v>5.2999999999991791</v>
      </c>
      <c r="CT298" s="1142" t="str">
        <f t="shared" si="468"/>
        <v/>
      </c>
      <c r="CU298" s="950">
        <v>24.91</v>
      </c>
      <c r="CV298" s="702">
        <f t="shared" si="408"/>
        <v>1</v>
      </c>
      <c r="CW298" s="701">
        <f t="shared" si="493"/>
        <v>0</v>
      </c>
      <c r="CX298" s="700">
        <f t="shared" si="494"/>
        <v>24.91</v>
      </c>
      <c r="CY298" s="699"/>
      <c r="CZ298" s="698">
        <f>[2]Sheet1!DN147</f>
        <v>60</v>
      </c>
      <c r="DA298" s="698">
        <f>[2]Sheet1!DO147</f>
        <v>20</v>
      </c>
      <c r="DB298" s="698">
        <f>[2]Sheet1!DQ147</f>
        <v>30</v>
      </c>
      <c r="DC298" s="697">
        <v>9.7899999999999991</v>
      </c>
      <c r="DD298" s="1828"/>
      <c r="DE298" s="1828"/>
      <c r="DF298" s="1828"/>
      <c r="DG298" s="696">
        <f t="shared" si="409"/>
        <v>0.43</v>
      </c>
      <c r="DH298" s="695">
        <f t="shared" si="459"/>
        <v>9.7899999999999991</v>
      </c>
      <c r="DI298" s="702">
        <f t="shared" si="410"/>
        <v>0.56999999999999995</v>
      </c>
      <c r="DJ298" s="694"/>
      <c r="DK298" s="694">
        <f t="shared" si="460"/>
        <v>2.3995290000000002</v>
      </c>
      <c r="DL298" s="694">
        <f t="shared" si="495"/>
        <v>5.5802999999999994</v>
      </c>
      <c r="DM298" s="693"/>
      <c r="DN298" s="692">
        <f>[2]Sheet1!EB147</f>
        <v>0</v>
      </c>
      <c r="DO298" s="692">
        <f>[2]Sheet1!EC147</f>
        <v>16</v>
      </c>
      <c r="DP298" s="1448">
        <f>[2]Sheet1!ED147</f>
        <v>170</v>
      </c>
      <c r="DQ298" s="691"/>
      <c r="DR298" s="691"/>
      <c r="DS298" s="690">
        <f t="shared" si="496"/>
        <v>0</v>
      </c>
      <c r="DT298" s="690">
        <f t="shared" si="497"/>
        <v>0</v>
      </c>
      <c r="DU298" s="689">
        <f t="shared" si="498"/>
        <v>0</v>
      </c>
      <c r="DV298" s="688"/>
      <c r="DW298" s="1431"/>
      <c r="DX298" s="1426">
        <f>[2]Sheet1!BN147</f>
        <v>4</v>
      </c>
      <c r="DY298" s="686"/>
      <c r="DZ298" s="685">
        <f>[2]Sheet1!BP147</f>
        <v>4</v>
      </c>
      <c r="EA298" s="684">
        <f>[2]Sheet1!BQ147</f>
        <v>6</v>
      </c>
      <c r="EB298" s="683">
        <f t="shared" si="499"/>
        <v>148.71449988000001</v>
      </c>
      <c r="EC298" s="683">
        <f t="shared" si="500"/>
        <v>2.7539722200000085</v>
      </c>
      <c r="ED298" s="683">
        <f t="shared" si="501"/>
        <v>0</v>
      </c>
      <c r="EE298" s="682">
        <f t="shared" si="502"/>
        <v>2.7539722200000085</v>
      </c>
      <c r="EF298" s="681">
        <f t="shared" si="461"/>
        <v>6.904529000000001</v>
      </c>
      <c r="EG298" s="680">
        <f t="shared" si="503"/>
        <v>0.39886460321913458</v>
      </c>
      <c r="EH298" s="679">
        <f>SUM(EE$278:EE298)/SUM(EF$278:EF298)</f>
        <v>0.43770832233912099</v>
      </c>
      <c r="EI298" s="678"/>
      <c r="EJ298" s="166">
        <f t="shared" si="462"/>
        <v>80</v>
      </c>
      <c r="EK298" s="677">
        <f t="shared" si="463"/>
        <v>42</v>
      </c>
      <c r="EL298" s="676">
        <f t="shared" si="464"/>
        <v>52.485300000000002</v>
      </c>
      <c r="EM298" s="675">
        <f t="shared" si="504"/>
        <v>1.5242363099763172</v>
      </c>
      <c r="EN298" s="674">
        <f>SUM(EK$7:EK298)/SUM(EL$7:EL298)</f>
        <v>1.055438436097643</v>
      </c>
      <c r="EO298" s="673"/>
    </row>
    <row r="299" spans="1:146" ht="16.5" thickTop="1" thickBot="1" x14ac:dyDescent="0.3">
      <c r="A299" s="668">
        <f>[2]Sheet1!A148</f>
        <v>45799</v>
      </c>
      <c r="C299" s="672"/>
      <c r="D299" s="744">
        <f t="shared" si="396"/>
        <v>39550</v>
      </c>
      <c r="E299" s="743">
        <f t="shared" si="469"/>
        <v>0</v>
      </c>
      <c r="F299" s="743"/>
      <c r="G299" s="742">
        <f t="shared" si="470"/>
        <v>0</v>
      </c>
      <c r="H299" s="741"/>
      <c r="I299" s="740">
        <v>0</v>
      </c>
      <c r="J299" s="740">
        <v>0</v>
      </c>
      <c r="K299" s="739">
        <f t="shared" si="471"/>
        <v>0</v>
      </c>
      <c r="L299" s="738" t="e">
        <f t="shared" si="472"/>
        <v>#REF!</v>
      </c>
      <c r="M299" s="738">
        <v>0</v>
      </c>
      <c r="N299" s="739">
        <v>0</v>
      </c>
      <c r="O299" s="739">
        <v>0</v>
      </c>
      <c r="P299" s="737">
        <f>[2]Sheet1!Q148</f>
        <v>50</v>
      </c>
      <c r="Q299" s="737">
        <f>[2]Sheet1!R148</f>
        <v>42</v>
      </c>
      <c r="R299" s="736">
        <f t="shared" si="473"/>
        <v>8</v>
      </c>
      <c r="S299" s="1154">
        <f t="shared" si="474"/>
        <v>39</v>
      </c>
      <c r="T299" s="408">
        <f>[2]Sheet1!T148</f>
        <v>0</v>
      </c>
      <c r="U299" s="736">
        <f>[2]Sheet1!V148</f>
        <v>0</v>
      </c>
      <c r="V299" s="734"/>
      <c r="W299" s="739">
        <f>[2]Sheet1!X148</f>
        <v>40</v>
      </c>
      <c r="X299" s="743">
        <f>[2]Sheet1!Y148</f>
        <v>38</v>
      </c>
      <c r="Y299" s="739">
        <f t="shared" si="475"/>
        <v>2</v>
      </c>
      <c r="Z299" s="733">
        <f t="shared" si="476"/>
        <v>176</v>
      </c>
      <c r="AA299" s="732">
        <f>[2]Sheet1!AA148</f>
        <v>0</v>
      </c>
      <c r="AB299" s="731">
        <f>[2]Sheet1!AC148</f>
        <v>0</v>
      </c>
      <c r="AC299" s="730">
        <f>[2]Sheet1!AD148</f>
        <v>36</v>
      </c>
      <c r="AD299" s="730">
        <f>[2]Sheet1!AE148</f>
        <v>38</v>
      </c>
      <c r="AE299" s="739">
        <f t="shared" si="477"/>
        <v>-2</v>
      </c>
      <c r="AF299" s="733">
        <f t="shared" si="478"/>
        <v>111</v>
      </c>
      <c r="AG299" s="739">
        <v>111</v>
      </c>
      <c r="AH299" s="731">
        <f>[2]Sheet1!AH148</f>
        <v>0</v>
      </c>
      <c r="AI299" s="731">
        <f>[2]Sheet1!AI148</f>
        <v>0</v>
      </c>
      <c r="AJ299" s="731">
        <f>[2]Sheet1!AJ148</f>
        <v>0</v>
      </c>
      <c r="AK299" s="729" t="str">
        <f t="shared" si="466"/>
        <v xml:space="preserve"> </v>
      </c>
      <c r="AL299" s="731">
        <f t="shared" si="479"/>
        <v>30</v>
      </c>
      <c r="AM299" s="731"/>
      <c r="AN299" s="731"/>
      <c r="AO299" s="731">
        <f>[2]Sheet1!AL148</f>
        <v>0</v>
      </c>
      <c r="AP299" s="731"/>
      <c r="AQ299" s="728">
        <f>[2]Sheet1!K148+[2]Sheet1!L148/12</f>
        <v>5.75</v>
      </c>
      <c r="AR299" s="727">
        <f>[2]Sheet1!M148</f>
        <v>302</v>
      </c>
      <c r="AS299" s="726">
        <f>[2]Sheet1!N148+[2]Sheet1!O148/12</f>
        <v>5.666666666666667</v>
      </c>
      <c r="AT299" s="725">
        <f>[2]Sheet1!P148</f>
        <v>284</v>
      </c>
      <c r="AU299" s="724">
        <f t="shared" si="480"/>
        <v>586</v>
      </c>
      <c r="AV299" s="723">
        <f t="shared" si="481"/>
        <v>-133</v>
      </c>
      <c r="AW299" s="722"/>
      <c r="AX299" s="722"/>
      <c r="AY299" s="721">
        <f>[2]Sheet1!B148</f>
        <v>1700</v>
      </c>
      <c r="AZ299" s="720">
        <f>[2]Sheet1!C148</f>
        <v>0</v>
      </c>
      <c r="BA299" s="662">
        <f>[2]Sheet1!D148</f>
        <v>187</v>
      </c>
      <c r="BB299" s="662">
        <f>[2]Sheet1!E148</f>
        <v>215</v>
      </c>
      <c r="BC299" s="719"/>
      <c r="BD299" s="718">
        <f>[2]Sheet1!BJ148</f>
        <v>70600</v>
      </c>
      <c r="BE299" s="717">
        <f t="shared" si="482"/>
        <v>31</v>
      </c>
      <c r="BF299" s="1949">
        <f t="shared" si="507"/>
        <v>43.25</v>
      </c>
      <c r="BG299" s="716">
        <v>0.96</v>
      </c>
      <c r="BH299" s="715">
        <f t="shared" si="483"/>
        <v>1.240000000000002</v>
      </c>
      <c r="BI299" s="715">
        <f t="shared" si="484"/>
        <v>29.759999999999998</v>
      </c>
      <c r="BJ299" s="714"/>
      <c r="BK299" s="713">
        <f>[2]Sheet1!EW148</f>
        <v>58</v>
      </c>
      <c r="BL299" s="713">
        <f>[2]Sheet1!EX148</f>
        <v>15</v>
      </c>
      <c r="BM299" s="712"/>
      <c r="BN299" s="711">
        <f>[2]Sheet1!CE148</f>
        <v>0</v>
      </c>
      <c r="BO299" s="710">
        <f t="shared" si="405"/>
        <v>0.8</v>
      </c>
      <c r="BP299" s="709">
        <f t="shared" si="485"/>
        <v>0</v>
      </c>
      <c r="BQ299" s="709">
        <f t="shared" si="486"/>
        <v>0</v>
      </c>
      <c r="BR299" s="708"/>
      <c r="BS299" s="712">
        <f>[2]Sheet1!CP148</f>
        <v>80</v>
      </c>
      <c r="BT299" s="712">
        <f>[2]Sheet1!CQ148</f>
        <v>140</v>
      </c>
      <c r="BU299" s="666">
        <f>[2]Sheet1!BR148</f>
        <v>0</v>
      </c>
      <c r="BV299" s="707" t="str">
        <f>[2]Sheet1!BE148</f>
        <v>n</v>
      </c>
      <c r="BW299" s="726">
        <f>[2]Sheet1!BA148</f>
        <v>0</v>
      </c>
      <c r="BX299" s="1748">
        <f t="shared" si="508"/>
        <v>6.7714285714285722</v>
      </c>
      <c r="BY299" s="1817">
        <f t="shared" si="465"/>
        <v>0.2821428571428572</v>
      </c>
      <c r="BZ299" s="1555">
        <f t="shared" si="506"/>
        <v>47.400000000000006</v>
      </c>
      <c r="CA299" s="665">
        <f t="shared" si="487"/>
        <v>0</v>
      </c>
      <c r="CB299" s="665">
        <f t="shared" si="488"/>
        <v>0</v>
      </c>
      <c r="CC299" s="706">
        <f t="shared" si="406"/>
        <v>0.43</v>
      </c>
      <c r="CD299" s="705">
        <f t="shared" si="489"/>
        <v>0</v>
      </c>
      <c r="CE299" s="710">
        <f t="shared" si="407"/>
        <v>0.05</v>
      </c>
      <c r="CF299" s="704">
        <f t="shared" si="490"/>
        <v>0</v>
      </c>
      <c r="CG299" s="1749">
        <f>[2]Sheet1!BI148</f>
        <v>0</v>
      </c>
      <c r="CH299" s="704">
        <f>[2]Sheet1!BR148</f>
        <v>0</v>
      </c>
      <c r="CI299" s="1507">
        <f t="shared" si="458"/>
        <v>0</v>
      </c>
      <c r="CJ299" s="704">
        <f t="shared" si="491"/>
        <v>0</v>
      </c>
      <c r="CK299" s="666">
        <f>[2]Sheet1!BS148</f>
        <v>40</v>
      </c>
      <c r="CL299" s="664">
        <f>[2]Sheet1!BU148</f>
        <v>40</v>
      </c>
      <c r="CM299" s="1465">
        <f>[2]Sheet1!DA148</f>
        <v>12</v>
      </c>
      <c r="CN299" s="1466" t="str">
        <f>[2]Sheet1!DB148</f>
        <v>1&amp;2</v>
      </c>
      <c r="CO299" s="703">
        <f>[2]Sheet1!DC148</f>
        <v>42</v>
      </c>
      <c r="CP299" s="1466">
        <f>[2]Sheet1!DX148</f>
        <v>9685</v>
      </c>
      <c r="CQ299" s="703">
        <f t="shared" si="467"/>
        <v>1</v>
      </c>
      <c r="CR299" s="703">
        <f>[2]Sheet1!DM148</f>
        <v>0</v>
      </c>
      <c r="CS299" s="1119">
        <f t="shared" si="505"/>
        <v>5.4</v>
      </c>
      <c r="CT299" s="1142" t="str">
        <f t="shared" si="468"/>
        <v/>
      </c>
      <c r="CU299" s="950">
        <v>5.4</v>
      </c>
      <c r="CV299" s="702">
        <f t="shared" si="408"/>
        <v>1</v>
      </c>
      <c r="CW299" s="701">
        <f t="shared" si="493"/>
        <v>0</v>
      </c>
      <c r="CX299" s="700">
        <f t="shared" si="494"/>
        <v>5.4</v>
      </c>
      <c r="CY299" s="699"/>
      <c r="CZ299" s="698">
        <f>[2]Sheet1!DN148</f>
        <v>50</v>
      </c>
      <c r="DA299" s="698">
        <f>[2]Sheet1!DO148</f>
        <v>25</v>
      </c>
      <c r="DB299" s="698">
        <f>[2]Sheet1!DQ148</f>
        <v>0</v>
      </c>
      <c r="DC299" s="697">
        <v>6.6</v>
      </c>
      <c r="DD299" s="1828"/>
      <c r="DE299" s="1828"/>
      <c r="DF299" s="1828"/>
      <c r="DG299" s="696">
        <f t="shared" si="409"/>
        <v>0.43</v>
      </c>
      <c r="DH299" s="695">
        <f t="shared" si="459"/>
        <v>6.6</v>
      </c>
      <c r="DI299" s="702">
        <f t="shared" si="410"/>
        <v>0.56999999999999995</v>
      </c>
      <c r="DJ299" s="694"/>
      <c r="DK299" s="694">
        <f t="shared" si="460"/>
        <v>1.6176600000000003</v>
      </c>
      <c r="DL299" s="694">
        <f t="shared" si="495"/>
        <v>3.7619999999999996</v>
      </c>
      <c r="DM299" s="693"/>
      <c r="DN299" s="692">
        <f>[2]Sheet1!EB148</f>
        <v>38</v>
      </c>
      <c r="DO299" s="692">
        <f>[2]Sheet1!EC148</f>
        <v>32</v>
      </c>
      <c r="DP299" s="1448" t="str">
        <f>[2]Sheet1!ED148</f>
        <v>cold</v>
      </c>
      <c r="DQ299" s="691"/>
      <c r="DR299" s="691"/>
      <c r="DS299" s="690">
        <f t="shared" si="496"/>
        <v>0</v>
      </c>
      <c r="DT299" s="690">
        <f t="shared" si="497"/>
        <v>0</v>
      </c>
      <c r="DU299" s="689">
        <f t="shared" si="498"/>
        <v>0</v>
      </c>
      <c r="DV299" s="688"/>
      <c r="DW299" s="1431"/>
      <c r="DX299" s="1426">
        <f>[2]Sheet1!BN148</f>
        <v>4</v>
      </c>
      <c r="DY299" s="686"/>
      <c r="DZ299" s="685">
        <f>[2]Sheet1!BP148</f>
        <v>4</v>
      </c>
      <c r="EA299" s="684">
        <f>[2]Sheet1!BQ148</f>
        <v>6</v>
      </c>
      <c r="EB299" s="683">
        <f t="shared" si="499"/>
        <v>148.71449988000001</v>
      </c>
      <c r="EC299" s="683">
        <f t="shared" si="500"/>
        <v>0</v>
      </c>
      <c r="ED299" s="683">
        <f t="shared" si="501"/>
        <v>0</v>
      </c>
      <c r="EE299" s="682">
        <f t="shared" si="502"/>
        <v>0</v>
      </c>
      <c r="EF299" s="681">
        <f t="shared" si="461"/>
        <v>2.8576600000000023</v>
      </c>
      <c r="EG299" s="680">
        <f t="shared" si="503"/>
        <v>0</v>
      </c>
      <c r="EH299" s="679">
        <f>SUM(EE$278:EE299)/SUM(EF$278:EF299)</f>
        <v>0.43138795778783168</v>
      </c>
      <c r="EI299" s="678"/>
      <c r="EJ299" s="166">
        <f t="shared" si="462"/>
        <v>82</v>
      </c>
      <c r="EK299" s="677">
        <f t="shared" si="463"/>
        <v>215</v>
      </c>
      <c r="EL299" s="676">
        <f t="shared" si="464"/>
        <v>38.921999999999997</v>
      </c>
      <c r="EM299" s="675">
        <f t="shared" si="504"/>
        <v>2.1067776578798623</v>
      </c>
      <c r="EN299" s="674">
        <f>SUM(EK$7:EK299)/SUM(EL$7:EL299)</f>
        <v>1.0599941730731179</v>
      </c>
      <c r="EO299" s="673"/>
    </row>
    <row r="300" spans="1:146" ht="16.5" thickTop="1" thickBot="1" x14ac:dyDescent="0.3">
      <c r="A300" s="668">
        <f>[2]Sheet1!A149</f>
        <v>45800</v>
      </c>
      <c r="C300" s="745"/>
      <c r="D300" s="1468">
        <f t="shared" si="396"/>
        <v>39550</v>
      </c>
      <c r="E300" s="1469">
        <f t="shared" si="469"/>
        <v>0</v>
      </c>
      <c r="F300" s="1469"/>
      <c r="G300" s="1470">
        <f t="shared" si="470"/>
        <v>0</v>
      </c>
      <c r="H300" s="741"/>
      <c r="I300" s="1471">
        <v>0</v>
      </c>
      <c r="J300" s="1471">
        <v>0</v>
      </c>
      <c r="K300" s="1472">
        <f t="shared" si="471"/>
        <v>0</v>
      </c>
      <c r="L300" s="1473" t="e">
        <f t="shared" si="472"/>
        <v>#REF!</v>
      </c>
      <c r="M300" s="1473">
        <v>0</v>
      </c>
      <c r="N300" s="1472">
        <v>0</v>
      </c>
      <c r="O300" s="1472">
        <v>0</v>
      </c>
      <c r="P300" s="1474">
        <f>[2]Sheet1!Q149</f>
        <v>0</v>
      </c>
      <c r="Q300" s="1474">
        <f>[2]Sheet1!R149</f>
        <v>0</v>
      </c>
      <c r="R300" s="1475">
        <f t="shared" si="473"/>
        <v>0</v>
      </c>
      <c r="S300" s="1476">
        <f t="shared" si="474"/>
        <v>39</v>
      </c>
      <c r="T300" s="1477">
        <f>[2]Sheet1!T149</f>
        <v>0</v>
      </c>
      <c r="U300" s="1475">
        <f>[2]Sheet1!V149</f>
        <v>0</v>
      </c>
      <c r="V300" s="1478"/>
      <c r="W300" s="1472">
        <f>[2]Sheet1!X149</f>
        <v>0</v>
      </c>
      <c r="X300" s="1469">
        <f>[2]Sheet1!Y149</f>
        <v>0</v>
      </c>
      <c r="Y300" s="1472" t="str">
        <f t="shared" si="475"/>
        <v xml:space="preserve"> </v>
      </c>
      <c r="Z300" s="1479">
        <f t="shared" si="476"/>
        <v>176</v>
      </c>
      <c r="AA300" s="1480">
        <f>[2]Sheet1!AA149</f>
        <v>0</v>
      </c>
      <c r="AB300" s="1481">
        <f>[2]Sheet1!AC149</f>
        <v>0</v>
      </c>
      <c r="AC300" s="1482">
        <f>[2]Sheet1!AD149</f>
        <v>0</v>
      </c>
      <c r="AD300" s="1482">
        <f>[2]Sheet1!AE149</f>
        <v>0</v>
      </c>
      <c r="AE300" s="1472" t="str">
        <f t="shared" si="477"/>
        <v xml:space="preserve"> </v>
      </c>
      <c r="AF300" s="1479">
        <f t="shared" si="478"/>
        <v>111</v>
      </c>
      <c r="AG300" s="1472">
        <v>111</v>
      </c>
      <c r="AH300" s="1481">
        <f>[2]Sheet1!AH149</f>
        <v>0</v>
      </c>
      <c r="AI300" s="1481">
        <f>[2]Sheet1!AI149</f>
        <v>7</v>
      </c>
      <c r="AJ300" s="1481">
        <f>[2]Sheet1!AJ149</f>
        <v>6</v>
      </c>
      <c r="AK300" s="1483">
        <f t="shared" si="466"/>
        <v>1</v>
      </c>
      <c r="AL300" s="1481">
        <f t="shared" si="479"/>
        <v>31</v>
      </c>
      <c r="AM300" s="1481"/>
      <c r="AN300" s="1481"/>
      <c r="AO300" s="1481">
        <f>[2]Sheet1!AL149</f>
        <v>0</v>
      </c>
      <c r="AP300" s="1481"/>
      <c r="AQ300" s="1484">
        <f>[2]Sheet1!K149+[2]Sheet1!L149/12</f>
        <v>6.416666666666667</v>
      </c>
      <c r="AR300" s="1485">
        <f>[2]Sheet1!M149</f>
        <v>341</v>
      </c>
      <c r="AS300" s="1486">
        <f>[2]Sheet1!N149+[2]Sheet1!O149/12</f>
        <v>6.25</v>
      </c>
      <c r="AT300" s="1487">
        <f>[2]Sheet1!P149</f>
        <v>332</v>
      </c>
      <c r="AU300" s="1488">
        <f t="shared" si="480"/>
        <v>673</v>
      </c>
      <c r="AV300" s="1489">
        <f t="shared" si="481"/>
        <v>87</v>
      </c>
      <c r="AW300" s="722"/>
      <c r="AX300" s="722"/>
      <c r="AY300" s="1490">
        <f>[2]Sheet1!B149</f>
        <v>0</v>
      </c>
      <c r="AZ300" s="1491">
        <f>[2]Sheet1!C149</f>
        <v>0</v>
      </c>
      <c r="BA300" s="1492">
        <f>[2]Sheet1!D149</f>
        <v>0</v>
      </c>
      <c r="BB300" s="1492">
        <f>[2]Sheet1!E149</f>
        <v>0</v>
      </c>
      <c r="BC300" s="719"/>
      <c r="BD300" s="1493">
        <f>[2]Sheet1!BJ149</f>
        <v>70660</v>
      </c>
      <c r="BE300" s="1494">
        <f t="shared" si="482"/>
        <v>60</v>
      </c>
      <c r="BF300" s="1949">
        <f t="shared" si="507"/>
        <v>43.375</v>
      </c>
      <c r="BG300" s="1495">
        <v>0.96</v>
      </c>
      <c r="BH300" s="1496">
        <f t="shared" si="483"/>
        <v>2.4000000000000057</v>
      </c>
      <c r="BI300" s="1496">
        <f t="shared" si="484"/>
        <v>57.599999999999994</v>
      </c>
      <c r="BJ300" s="1497"/>
      <c r="BK300" s="1498">
        <f>[2]Sheet1!EW149</f>
        <v>70</v>
      </c>
      <c r="BL300" s="1498">
        <f>[2]Sheet1!EX149</f>
        <v>20</v>
      </c>
      <c r="BM300" s="712"/>
      <c r="BN300" s="1499">
        <f>[2]Sheet1!CE149</f>
        <v>0</v>
      </c>
      <c r="BO300" s="1500">
        <f t="shared" si="405"/>
        <v>0.8</v>
      </c>
      <c r="BP300" s="1501">
        <f t="shared" si="485"/>
        <v>0</v>
      </c>
      <c r="BQ300" s="1501">
        <f t="shared" si="486"/>
        <v>0</v>
      </c>
      <c r="BR300" s="1502"/>
      <c r="BS300" s="712">
        <f>[2]Sheet1!CP149</f>
        <v>0</v>
      </c>
      <c r="BT300" s="712">
        <f>[2]Sheet1!CQ149</f>
        <v>0</v>
      </c>
      <c r="BU300" s="666">
        <f>[2]Sheet1!BR149</f>
        <v>0</v>
      </c>
      <c r="BV300" s="1503" t="str">
        <f>[2]Sheet1!BE149</f>
        <v>n</v>
      </c>
      <c r="BW300" s="1486">
        <f>[2]Sheet1!BA149</f>
        <v>18.100000000000001</v>
      </c>
      <c r="BX300" s="1748">
        <f t="shared" si="508"/>
        <v>8.0142857142857142</v>
      </c>
      <c r="BY300" s="1817">
        <f t="shared" si="465"/>
        <v>0.33392857142857141</v>
      </c>
      <c r="BZ300" s="1555">
        <f t="shared" si="506"/>
        <v>56.1</v>
      </c>
      <c r="CA300" s="1504">
        <f t="shared" si="487"/>
        <v>0</v>
      </c>
      <c r="CB300" s="1504">
        <f t="shared" si="488"/>
        <v>18.100000000000001</v>
      </c>
      <c r="CC300" s="1505">
        <f t="shared" si="406"/>
        <v>0.43</v>
      </c>
      <c r="CD300" s="1506">
        <f t="shared" si="489"/>
        <v>10.317000000000002</v>
      </c>
      <c r="CE300" s="1500">
        <f t="shared" si="407"/>
        <v>0.05</v>
      </c>
      <c r="CF300" s="1507">
        <f t="shared" si="490"/>
        <v>10.317000000000002</v>
      </c>
      <c r="CG300" s="1749" t="str">
        <f>[2]Sheet1!BI149</f>
        <v/>
      </c>
      <c r="CH300" s="704">
        <f>[2]Sheet1!BR149</f>
        <v>0</v>
      </c>
      <c r="CI300" s="1507" t="e">
        <f t="shared" si="458"/>
        <v>#VALUE!</v>
      </c>
      <c r="CJ300" s="1507">
        <f t="shared" si="491"/>
        <v>7.7829999999999995</v>
      </c>
      <c r="CK300" s="666">
        <f>[2]Sheet1!BS149</f>
        <v>60</v>
      </c>
      <c r="CL300" s="664">
        <f>[2]Sheet1!BU149</f>
        <v>26</v>
      </c>
      <c r="CM300" s="1508">
        <f>[2]Sheet1!DA149</f>
        <v>35.4</v>
      </c>
      <c r="CN300" s="1466">
        <f>[2]Sheet1!DB149</f>
        <v>2</v>
      </c>
      <c r="CO300" s="703">
        <f>[2]Sheet1!DC149</f>
        <v>70</v>
      </c>
      <c r="CP300" s="1466">
        <f>[2]Sheet1!DX149</f>
        <v>9685</v>
      </c>
      <c r="CQ300" s="703">
        <f t="shared" si="467"/>
        <v>0</v>
      </c>
      <c r="CR300" s="703">
        <f>[2]Sheet1!DM149</f>
        <v>0</v>
      </c>
      <c r="CS300" s="1119" t="e">
        <f t="shared" si="505"/>
        <v>#DIV/0!</v>
      </c>
      <c r="CT300" s="1142" t="str">
        <f t="shared" si="468"/>
        <v/>
      </c>
      <c r="CU300" s="1509"/>
      <c r="CV300" s="1510">
        <f t="shared" si="408"/>
        <v>1</v>
      </c>
      <c r="CW300" s="1511">
        <f t="shared" si="493"/>
        <v>0</v>
      </c>
      <c r="CX300" s="1512">
        <f t="shared" si="494"/>
        <v>0</v>
      </c>
      <c r="CY300" s="1513"/>
      <c r="CZ300" s="698">
        <f>[2]Sheet1!DN149</f>
        <v>80</v>
      </c>
      <c r="DA300" s="698">
        <f>[2]Sheet1!DO149</f>
        <v>28</v>
      </c>
      <c r="DB300" s="698">
        <f>[2]Sheet1!DQ149</f>
        <v>0</v>
      </c>
      <c r="DC300" s="1514">
        <v>35.4</v>
      </c>
      <c r="DD300" s="1838"/>
      <c r="DE300" s="1838"/>
      <c r="DF300" s="1838"/>
      <c r="DG300" s="1515">
        <f t="shared" si="409"/>
        <v>0.43</v>
      </c>
      <c r="DH300" s="1516">
        <f t="shared" si="459"/>
        <v>35.4</v>
      </c>
      <c r="DI300" s="1510">
        <f t="shared" si="410"/>
        <v>0.56999999999999995</v>
      </c>
      <c r="DJ300" s="1511"/>
      <c r="DK300" s="1511">
        <f t="shared" si="460"/>
        <v>8.676540000000001</v>
      </c>
      <c r="DL300" s="1511">
        <f t="shared" si="495"/>
        <v>20.177999999999997</v>
      </c>
      <c r="DM300" s="1517"/>
      <c r="DN300" s="692">
        <f>[2]Sheet1!EB149</f>
        <v>0</v>
      </c>
      <c r="DO300" s="692">
        <f>[2]Sheet1!EC149</f>
        <v>30</v>
      </c>
      <c r="DP300" s="1448">
        <f>[2]Sheet1!ED149</f>
        <v>170</v>
      </c>
      <c r="DQ300" s="1518"/>
      <c r="DR300" s="1518"/>
      <c r="DS300" s="1519">
        <f t="shared" si="496"/>
        <v>0</v>
      </c>
      <c r="DT300" s="1519">
        <f t="shared" si="497"/>
        <v>0</v>
      </c>
      <c r="DU300" s="1520">
        <f t="shared" si="498"/>
        <v>0</v>
      </c>
      <c r="DV300" s="688"/>
      <c r="DW300" s="1429"/>
      <c r="DX300" s="1521">
        <f>[2]Sheet1!BN149</f>
        <v>4</v>
      </c>
      <c r="DY300" s="1522"/>
      <c r="DZ300" s="1649">
        <f>[2]Sheet1!BP149</f>
        <v>5</v>
      </c>
      <c r="EA300" s="1650">
        <f>[2]Sheet1!BQ149</f>
        <v>2</v>
      </c>
      <c r="EB300" s="1525">
        <f t="shared" si="499"/>
        <v>170.74627764000002</v>
      </c>
      <c r="EC300" s="1525">
        <f t="shared" si="500"/>
        <v>22.031777760000011</v>
      </c>
      <c r="ED300" s="1525">
        <f t="shared" si="501"/>
        <v>0</v>
      </c>
      <c r="EE300" s="1526">
        <f t="shared" si="502"/>
        <v>22.031777760000011</v>
      </c>
      <c r="EF300" s="1527">
        <f t="shared" si="461"/>
        <v>21.393540000000009</v>
      </c>
      <c r="EG300" s="1528">
        <f t="shared" si="503"/>
        <v>1.029833200115549</v>
      </c>
      <c r="EH300" s="679">
        <f>SUM(EE$278:EE300)/SUM(EF$278:EF300)</f>
        <v>0.48976936006249749</v>
      </c>
      <c r="EI300" s="1530"/>
      <c r="EJ300" s="166">
        <f t="shared" si="462"/>
        <v>87</v>
      </c>
      <c r="EK300" s="1531">
        <f t="shared" si="463"/>
        <v>0</v>
      </c>
      <c r="EL300" s="1532">
        <f t="shared" si="464"/>
        <v>85.560999999999993</v>
      </c>
      <c r="EM300" s="1533">
        <f t="shared" si="504"/>
        <v>1.0168184102570097</v>
      </c>
      <c r="EN300" s="1534">
        <f>SUM(EK$7:EK300)/SUM(EL$7:EL300)</f>
        <v>1.0576238059074368</v>
      </c>
      <c r="EO300" s="1535"/>
    </row>
    <row r="301" spans="1:146" s="366" customFormat="1" ht="15.75" thickBot="1" x14ac:dyDescent="0.3">
      <c r="A301" s="1602">
        <f>[2]Sheet1!A150</f>
        <v>45801</v>
      </c>
      <c r="C301" s="672"/>
      <c r="D301" s="744">
        <f t="shared" si="396"/>
        <v>39550</v>
      </c>
      <c r="E301" s="743">
        <f t="shared" si="469"/>
        <v>0</v>
      </c>
      <c r="F301" s="743"/>
      <c r="G301" s="742">
        <f t="shared" si="470"/>
        <v>0</v>
      </c>
      <c r="H301" s="1603"/>
      <c r="I301" s="740">
        <v>0</v>
      </c>
      <c r="J301" s="740">
        <v>0</v>
      </c>
      <c r="K301" s="739">
        <f t="shared" si="471"/>
        <v>0</v>
      </c>
      <c r="L301" s="738" t="e">
        <f t="shared" si="472"/>
        <v>#REF!</v>
      </c>
      <c r="M301" s="738">
        <v>0</v>
      </c>
      <c r="N301" s="739">
        <v>0</v>
      </c>
      <c r="O301" s="739">
        <v>0</v>
      </c>
      <c r="P301" s="737">
        <f>[2]Sheet1!Q150</f>
        <v>0</v>
      </c>
      <c r="Q301" s="737">
        <f>[2]Sheet1!R150</f>
        <v>0</v>
      </c>
      <c r="R301" s="736">
        <f t="shared" si="473"/>
        <v>0</v>
      </c>
      <c r="S301" s="1154">
        <f t="shared" si="474"/>
        <v>39</v>
      </c>
      <c r="T301" s="408">
        <f>[2]Sheet1!T150</f>
        <v>0</v>
      </c>
      <c r="U301" s="736">
        <f>[2]Sheet1!V150</f>
        <v>0</v>
      </c>
      <c r="V301" s="734"/>
      <c r="W301" s="739">
        <f>[2]Sheet1!X150</f>
        <v>0</v>
      </c>
      <c r="X301" s="743">
        <f>[2]Sheet1!Y150</f>
        <v>0</v>
      </c>
      <c r="Y301" s="739" t="str">
        <f t="shared" si="475"/>
        <v xml:space="preserve"> </v>
      </c>
      <c r="Z301" s="733">
        <f t="shared" si="476"/>
        <v>176</v>
      </c>
      <c r="AA301" s="1604">
        <f>[2]Sheet1!AA150</f>
        <v>0</v>
      </c>
      <c r="AB301" s="731">
        <f>[2]Sheet1!AC150</f>
        <v>0</v>
      </c>
      <c r="AC301" s="730">
        <f>[2]Sheet1!AD150</f>
        <v>0</v>
      </c>
      <c r="AD301" s="730">
        <f>[2]Sheet1!AE150</f>
        <v>0</v>
      </c>
      <c r="AE301" s="739" t="str">
        <f t="shared" si="477"/>
        <v xml:space="preserve"> </v>
      </c>
      <c r="AF301" s="733">
        <f t="shared" si="478"/>
        <v>111</v>
      </c>
      <c r="AG301" s="739">
        <v>111</v>
      </c>
      <c r="AH301" s="731">
        <f>[2]Sheet1!AH150</f>
        <v>0</v>
      </c>
      <c r="AI301" s="731">
        <f>[2]Sheet1!AI150</f>
        <v>7</v>
      </c>
      <c r="AJ301" s="731">
        <f>[2]Sheet1!AJ150</f>
        <v>6</v>
      </c>
      <c r="AK301" s="729">
        <f t="shared" si="466"/>
        <v>1</v>
      </c>
      <c r="AL301" s="731">
        <f t="shared" si="479"/>
        <v>32</v>
      </c>
      <c r="AM301" s="731"/>
      <c r="AN301" s="731"/>
      <c r="AO301" s="731">
        <f>[2]Sheet1!AL150</f>
        <v>0</v>
      </c>
      <c r="AP301" s="731"/>
      <c r="AQ301" s="728">
        <f>[2]Sheet1!K150+[2]Sheet1!L150/12</f>
        <v>6.75</v>
      </c>
      <c r="AR301" s="727">
        <f>[2]Sheet1!M150</f>
        <v>368</v>
      </c>
      <c r="AS301" s="726">
        <f>[2]Sheet1!N150+[2]Sheet1!O150/12</f>
        <v>7.083333333333333</v>
      </c>
      <c r="AT301" s="725">
        <f>[2]Sheet1!P150</f>
        <v>368</v>
      </c>
      <c r="AU301" s="724">
        <f t="shared" si="480"/>
        <v>736</v>
      </c>
      <c r="AV301" s="1605">
        <f t="shared" si="481"/>
        <v>63</v>
      </c>
      <c r="AW301" s="1606"/>
      <c r="AX301" s="1606"/>
      <c r="AY301" s="1607">
        <f>[2]Sheet1!B150</f>
        <v>0</v>
      </c>
      <c r="AZ301" s="1608">
        <f>[2]Sheet1!C150</f>
        <v>0</v>
      </c>
      <c r="BA301" s="1609">
        <f>[2]Sheet1!D150</f>
        <v>0</v>
      </c>
      <c r="BB301" s="1609">
        <f>[2]Sheet1!E150</f>
        <v>0</v>
      </c>
      <c r="BC301" s="1610"/>
      <c r="BD301" s="1611">
        <f>[2]Sheet1!BJ150</f>
        <v>70705</v>
      </c>
      <c r="BE301" s="1612">
        <f t="shared" si="482"/>
        <v>45</v>
      </c>
      <c r="BF301" s="1949">
        <f t="shared" si="507"/>
        <v>43.125</v>
      </c>
      <c r="BG301" s="1613">
        <v>0.96</v>
      </c>
      <c r="BH301" s="1614">
        <f t="shared" si="483"/>
        <v>1.8000000000000043</v>
      </c>
      <c r="BI301" s="1614">
        <f t="shared" si="484"/>
        <v>43.199999999999996</v>
      </c>
      <c r="BJ301" s="1615"/>
      <c r="BK301" s="713">
        <f>[2]Sheet1!EW150</f>
        <v>80</v>
      </c>
      <c r="BL301" s="713">
        <f>[2]Sheet1!EX150</f>
        <v>30</v>
      </c>
      <c r="BM301" s="1616"/>
      <c r="BN301" s="1617">
        <f>[2]Sheet1!CE150</f>
        <v>0</v>
      </c>
      <c r="BO301" s="1618">
        <f t="shared" si="405"/>
        <v>0.8</v>
      </c>
      <c r="BP301" s="1619">
        <f t="shared" si="485"/>
        <v>0</v>
      </c>
      <c r="BQ301" s="1619">
        <f t="shared" si="486"/>
        <v>0</v>
      </c>
      <c r="BR301" s="1620"/>
      <c r="BS301" s="1616">
        <f>[2]Sheet1!CP150</f>
        <v>80</v>
      </c>
      <c r="BT301" s="1616">
        <f>[2]Sheet1!CQ150</f>
        <v>145</v>
      </c>
      <c r="BU301" s="1621">
        <f>[2]Sheet1!BR150</f>
        <v>0</v>
      </c>
      <c r="BV301" s="665" t="str">
        <f>[2]Sheet1!BE150</f>
        <v>n</v>
      </c>
      <c r="BW301" s="726">
        <f>[2]Sheet1!BA150</f>
        <v>7.7</v>
      </c>
      <c r="BX301" s="1748">
        <f t="shared" si="508"/>
        <v>9.1142857142857157</v>
      </c>
      <c r="BY301" s="1817">
        <f t="shared" si="465"/>
        <v>0.3797619047619048</v>
      </c>
      <c r="BZ301" s="1555">
        <f t="shared" si="506"/>
        <v>63.800000000000004</v>
      </c>
      <c r="CA301" s="665">
        <f t="shared" si="487"/>
        <v>0</v>
      </c>
      <c r="CB301" s="665">
        <f t="shared" si="488"/>
        <v>7.7</v>
      </c>
      <c r="CC301" s="706">
        <f t="shared" si="406"/>
        <v>0.43</v>
      </c>
      <c r="CD301" s="1622">
        <f t="shared" si="489"/>
        <v>4.3890000000000002</v>
      </c>
      <c r="CE301" s="1618">
        <f t="shared" si="407"/>
        <v>0.05</v>
      </c>
      <c r="CF301" s="1623">
        <f t="shared" si="490"/>
        <v>4.3890000000000002</v>
      </c>
      <c r="CG301" s="1749">
        <f>[2]Sheet1!BI150</f>
        <v>0.95833333333575865</v>
      </c>
      <c r="CH301" s="704">
        <f>[2]Sheet1!BR150</f>
        <v>0</v>
      </c>
      <c r="CI301" s="1507">
        <f t="shared" si="458"/>
        <v>0.33478260869480492</v>
      </c>
      <c r="CJ301" s="1623">
        <f t="shared" si="491"/>
        <v>3.3109999999999999</v>
      </c>
      <c r="CK301" s="666">
        <f>[2]Sheet1!BS150</f>
        <v>64</v>
      </c>
      <c r="CL301" s="664">
        <f>[2]Sheet1!BU150</f>
        <v>35</v>
      </c>
      <c r="CM301" s="1624">
        <f>[2]Sheet1!DA150</f>
        <v>16.8</v>
      </c>
      <c r="CN301" s="1625">
        <f>[2]Sheet1!DB150</f>
        <v>2</v>
      </c>
      <c r="CO301" s="1626">
        <f>[2]Sheet1!DC150</f>
        <v>76</v>
      </c>
      <c r="CP301" s="1625">
        <f>[2]Sheet1!DX150</f>
        <v>9685</v>
      </c>
      <c r="CQ301" s="1626">
        <f t="shared" si="467"/>
        <v>0</v>
      </c>
      <c r="CR301" s="1626">
        <f>[2]Sheet1!DM150</f>
        <v>0</v>
      </c>
      <c r="CS301" s="1627" t="e">
        <f t="shared" si="505"/>
        <v>#DIV/0!</v>
      </c>
      <c r="CT301" s="1628" t="str">
        <f t="shared" si="468"/>
        <v/>
      </c>
      <c r="CU301" s="1629"/>
      <c r="CV301" s="1630">
        <f t="shared" si="408"/>
        <v>1</v>
      </c>
      <c r="CW301" s="1631">
        <f t="shared" si="493"/>
        <v>0</v>
      </c>
      <c r="CX301" s="1632">
        <f t="shared" si="494"/>
        <v>0</v>
      </c>
      <c r="CY301" s="1633"/>
      <c r="CZ301" s="1634">
        <f>[2]Sheet1!DN150</f>
        <v>80</v>
      </c>
      <c r="DA301" s="1634">
        <f>[2]Sheet1!DO150</f>
        <v>26</v>
      </c>
      <c r="DB301" s="1634">
        <f>[2]Sheet1!DQ150</f>
        <v>0</v>
      </c>
      <c r="DC301" s="1635">
        <v>16.8</v>
      </c>
      <c r="DD301" s="1839"/>
      <c r="DE301" s="1839"/>
      <c r="DF301" s="1839"/>
      <c r="DG301" s="1636">
        <f t="shared" si="409"/>
        <v>0.43</v>
      </c>
      <c r="DH301" s="1637">
        <f t="shared" si="459"/>
        <v>16.8</v>
      </c>
      <c r="DI301" s="1630">
        <f t="shared" si="410"/>
        <v>0.56999999999999995</v>
      </c>
      <c r="DJ301" s="1638"/>
      <c r="DK301" s="1638">
        <f t="shared" si="460"/>
        <v>4.1176800000000018</v>
      </c>
      <c r="DL301" s="1638">
        <f t="shared" si="495"/>
        <v>9.5759999999999987</v>
      </c>
      <c r="DM301" s="1639"/>
      <c r="DN301" s="1640">
        <f>[2]Sheet1!EB150</f>
        <v>70</v>
      </c>
      <c r="DO301" s="1640">
        <f>[2]Sheet1!EC150</f>
        <v>30</v>
      </c>
      <c r="DP301" s="1641">
        <f>[2]Sheet1!ED150</f>
        <v>170</v>
      </c>
      <c r="DQ301" s="1642"/>
      <c r="DR301" s="1642"/>
      <c r="DS301" s="1643">
        <f t="shared" si="496"/>
        <v>0</v>
      </c>
      <c r="DT301" s="1643">
        <f t="shared" si="497"/>
        <v>0</v>
      </c>
      <c r="DU301" s="1644">
        <f t="shared" si="498"/>
        <v>0</v>
      </c>
      <c r="DV301" s="1645"/>
      <c r="DW301" s="1646"/>
      <c r="DX301" s="1647">
        <f>[2]Sheet1!BN150</f>
        <v>4</v>
      </c>
      <c r="DY301" s="1648"/>
      <c r="DZ301" s="1649">
        <f>[2]Sheet1!BP150</f>
        <v>5</v>
      </c>
      <c r="EA301" s="1650">
        <f>[2]Sheet1!BQ150</f>
        <v>5</v>
      </c>
      <c r="EB301" s="1651">
        <f t="shared" si="499"/>
        <v>179.00819430000001</v>
      </c>
      <c r="EC301" s="1651">
        <f t="shared" si="500"/>
        <v>8.2619166599999971</v>
      </c>
      <c r="ED301" s="1651">
        <f t="shared" si="501"/>
        <v>0</v>
      </c>
      <c r="EE301" s="1652">
        <f t="shared" si="502"/>
        <v>8.2619166599999971</v>
      </c>
      <c r="EF301" s="1653">
        <f t="shared" si="461"/>
        <v>10.306680000000007</v>
      </c>
      <c r="EG301" s="1654">
        <f t="shared" si="503"/>
        <v>0.80160795328854606</v>
      </c>
      <c r="EH301" s="679">
        <f>SUM(EE$278:EE301)/SUM(EF$278:EF301)</f>
        <v>0.50376748755722289</v>
      </c>
      <c r="EI301" s="1655"/>
      <c r="EJ301" s="226">
        <f t="shared" si="462"/>
        <v>63</v>
      </c>
      <c r="EK301" s="1656">
        <f t="shared" si="463"/>
        <v>0</v>
      </c>
      <c r="EL301" s="1657">
        <f t="shared" si="464"/>
        <v>56.086999999999996</v>
      </c>
      <c r="EM301" s="1658">
        <f t="shared" si="504"/>
        <v>1.1232549432132224</v>
      </c>
      <c r="EN301" s="1659">
        <f>SUM(EK$7:EK301)/SUM(EL$7:EL301)</f>
        <v>1.0560757253222353</v>
      </c>
      <c r="EO301" s="1660"/>
      <c r="EP301" s="183"/>
    </row>
    <row r="302" spans="1:146" s="394" customFormat="1" ht="16.5" thickTop="1" thickBot="1" x14ac:dyDescent="0.3">
      <c r="A302" s="1661">
        <f>[2]Sheet1!A151</f>
        <v>45802</v>
      </c>
      <c r="C302" s="672"/>
      <c r="D302" s="744">
        <f t="shared" si="396"/>
        <v>39550</v>
      </c>
      <c r="E302" s="743">
        <f t="shared" si="469"/>
        <v>0</v>
      </c>
      <c r="F302" s="743"/>
      <c r="G302" s="742">
        <f t="shared" si="470"/>
        <v>0</v>
      </c>
      <c r="H302" s="1662"/>
      <c r="I302" s="740">
        <v>0</v>
      </c>
      <c r="J302" s="740">
        <v>0</v>
      </c>
      <c r="K302" s="739">
        <f t="shared" si="471"/>
        <v>0</v>
      </c>
      <c r="L302" s="738" t="e">
        <f t="shared" si="472"/>
        <v>#REF!</v>
      </c>
      <c r="M302" s="738">
        <v>0</v>
      </c>
      <c r="N302" s="739">
        <v>0</v>
      </c>
      <c r="O302" s="739">
        <v>0</v>
      </c>
      <c r="P302" s="737">
        <f>[2]Sheet1!Q151</f>
        <v>0</v>
      </c>
      <c r="Q302" s="737">
        <f>[2]Sheet1!R151</f>
        <v>0</v>
      </c>
      <c r="R302" s="736">
        <f t="shared" si="473"/>
        <v>0</v>
      </c>
      <c r="S302" s="1154">
        <f t="shared" si="474"/>
        <v>39</v>
      </c>
      <c r="T302" s="408">
        <f>[2]Sheet1!T151</f>
        <v>0</v>
      </c>
      <c r="U302" s="736">
        <f>[2]Sheet1!V151</f>
        <v>0</v>
      </c>
      <c r="V302" s="734"/>
      <c r="W302" s="739">
        <f>[2]Sheet1!X151</f>
        <v>0</v>
      </c>
      <c r="X302" s="743">
        <f>[2]Sheet1!Y151</f>
        <v>0</v>
      </c>
      <c r="Y302" s="739" t="str">
        <f t="shared" si="475"/>
        <v xml:space="preserve"> </v>
      </c>
      <c r="Z302" s="733">
        <f t="shared" si="476"/>
        <v>176</v>
      </c>
      <c r="AA302" s="732">
        <f>[2]Sheet1!AA151</f>
        <v>0</v>
      </c>
      <c r="AB302" s="731">
        <f>[2]Sheet1!AC151</f>
        <v>0</v>
      </c>
      <c r="AC302" s="730">
        <f>[2]Sheet1!AD151</f>
        <v>0</v>
      </c>
      <c r="AD302" s="730">
        <f>[2]Sheet1!AE151</f>
        <v>0</v>
      </c>
      <c r="AE302" s="739" t="str">
        <f t="shared" si="477"/>
        <v xml:space="preserve"> </v>
      </c>
      <c r="AF302" s="733">
        <f t="shared" si="478"/>
        <v>111</v>
      </c>
      <c r="AG302" s="739">
        <v>111</v>
      </c>
      <c r="AH302" s="731">
        <f>[2]Sheet1!AH151</f>
        <v>0</v>
      </c>
      <c r="AI302" s="731">
        <f>[2]Sheet1!AI151</f>
        <v>0</v>
      </c>
      <c r="AJ302" s="731">
        <f>[2]Sheet1!AJ151</f>
        <v>0</v>
      </c>
      <c r="AK302" s="729" t="str">
        <f t="shared" si="466"/>
        <v xml:space="preserve"> </v>
      </c>
      <c r="AL302" s="731">
        <f t="shared" si="479"/>
        <v>32</v>
      </c>
      <c r="AM302" s="731"/>
      <c r="AN302" s="731"/>
      <c r="AO302" s="731">
        <f>[2]Sheet1!AL151</f>
        <v>0</v>
      </c>
      <c r="AP302" s="731"/>
      <c r="AQ302" s="728">
        <f>[2]Sheet1!K151+[2]Sheet1!L151/12</f>
        <v>7.166666666666667</v>
      </c>
      <c r="AR302" s="727">
        <f>[2]Sheet1!M151</f>
        <v>384</v>
      </c>
      <c r="AS302" s="726">
        <f>[2]Sheet1!N151+[2]Sheet1!O151/12</f>
        <v>6.75</v>
      </c>
      <c r="AT302" s="725">
        <f>[2]Sheet1!P151</f>
        <v>350</v>
      </c>
      <c r="AU302" s="724">
        <f t="shared" si="480"/>
        <v>734</v>
      </c>
      <c r="AV302" s="1663">
        <f t="shared" si="481"/>
        <v>-2</v>
      </c>
      <c r="AW302" s="1664"/>
      <c r="AX302" s="1664"/>
      <c r="AY302" s="721">
        <f>[2]Sheet1!B151</f>
        <v>0</v>
      </c>
      <c r="AZ302" s="720">
        <f>[2]Sheet1!C151</f>
        <v>0</v>
      </c>
      <c r="BA302" s="662">
        <f>[2]Sheet1!D151</f>
        <v>0</v>
      </c>
      <c r="BB302" s="662">
        <f>[2]Sheet1!E151</f>
        <v>0</v>
      </c>
      <c r="BC302" s="1665"/>
      <c r="BD302" s="1666">
        <f>[2]Sheet1!BJ151</f>
        <v>70750</v>
      </c>
      <c r="BE302" s="1667">
        <f t="shared" si="482"/>
        <v>45</v>
      </c>
      <c r="BF302" s="1949">
        <f t="shared" si="507"/>
        <v>42.375</v>
      </c>
      <c r="BG302" s="832">
        <v>0.96</v>
      </c>
      <c r="BH302" s="833">
        <f t="shared" si="483"/>
        <v>1.8000000000000043</v>
      </c>
      <c r="BI302" s="833">
        <f t="shared" si="484"/>
        <v>43.199999999999996</v>
      </c>
      <c r="BJ302" s="834"/>
      <c r="BK302" s="713">
        <f>[2]Sheet1!EW151</f>
        <v>80</v>
      </c>
      <c r="BL302" s="713">
        <f>[2]Sheet1!EX151</f>
        <v>29</v>
      </c>
      <c r="BM302" s="1668"/>
      <c r="BN302" s="1669">
        <f>[2]Sheet1!CE151</f>
        <v>0</v>
      </c>
      <c r="BO302" s="710">
        <f t="shared" si="405"/>
        <v>0.8</v>
      </c>
      <c r="BP302" s="709">
        <f t="shared" si="485"/>
        <v>0</v>
      </c>
      <c r="BQ302" s="709">
        <f t="shared" si="486"/>
        <v>0</v>
      </c>
      <c r="BR302" s="708"/>
      <c r="BS302" s="1668">
        <f>[2]Sheet1!CP151</f>
        <v>0</v>
      </c>
      <c r="BT302" s="1668">
        <f>[2]Sheet1!CQ151</f>
        <v>0</v>
      </c>
      <c r="BU302" s="1670">
        <f>[2]Sheet1!BR151</f>
        <v>0</v>
      </c>
      <c r="BV302" s="707" t="str">
        <f>[2]Sheet1!BE151</f>
        <v>n</v>
      </c>
      <c r="BW302" s="726">
        <f>[2]Sheet1!BA151</f>
        <v>8.3000000000000007</v>
      </c>
      <c r="BX302" s="1748">
        <f t="shared" si="508"/>
        <v>10.3</v>
      </c>
      <c r="BY302" s="1817">
        <f t="shared" si="465"/>
        <v>0.4291666666666667</v>
      </c>
      <c r="BZ302" s="1555">
        <f t="shared" si="506"/>
        <v>72.100000000000009</v>
      </c>
      <c r="CA302" s="665">
        <f t="shared" si="487"/>
        <v>0</v>
      </c>
      <c r="CB302" s="665">
        <f t="shared" si="488"/>
        <v>8.3000000000000007</v>
      </c>
      <c r="CC302" s="706">
        <f t="shared" si="406"/>
        <v>0.43</v>
      </c>
      <c r="CD302" s="705">
        <f t="shared" si="489"/>
        <v>4.7310000000000008</v>
      </c>
      <c r="CE302" s="710">
        <f t="shared" si="407"/>
        <v>0.05</v>
      </c>
      <c r="CF302" s="704">
        <f t="shared" si="490"/>
        <v>4.7310000000000008</v>
      </c>
      <c r="CG302" s="1749">
        <f>[2]Sheet1!BI151</f>
        <v>0.97916666666424135</v>
      </c>
      <c r="CH302" s="704">
        <f>[2]Sheet1!BR151</f>
        <v>0</v>
      </c>
      <c r="CI302" s="1507">
        <f t="shared" si="458"/>
        <v>0.35319148936257699</v>
      </c>
      <c r="CJ302" s="704">
        <f t="shared" si="491"/>
        <v>3.569</v>
      </c>
      <c r="CK302" s="666">
        <f>[2]Sheet1!BS151</f>
        <v>71</v>
      </c>
      <c r="CL302" s="664">
        <f>[2]Sheet1!BU151</f>
        <v>45</v>
      </c>
      <c r="CM302" s="1671">
        <f>[2]Sheet1!DA151</f>
        <v>16</v>
      </c>
      <c r="CN302" s="1672">
        <f>[2]Sheet1!DB151</f>
        <v>2</v>
      </c>
      <c r="CO302" s="1673">
        <f>[2]Sheet1!DC151</f>
        <v>78</v>
      </c>
      <c r="CP302" s="1672">
        <f>[2]Sheet1!DX151</f>
        <v>9685</v>
      </c>
      <c r="CQ302" s="1673">
        <f t="shared" si="467"/>
        <v>0</v>
      </c>
      <c r="CR302" s="1673">
        <f>[2]Sheet1!DM151</f>
        <v>0</v>
      </c>
      <c r="CS302" s="1674" t="e">
        <f t="shared" si="505"/>
        <v>#DIV/0!</v>
      </c>
      <c r="CT302" s="1675" t="str">
        <f t="shared" si="468"/>
        <v/>
      </c>
      <c r="CU302" s="950"/>
      <c r="CV302" s="1200">
        <f t="shared" si="408"/>
        <v>1</v>
      </c>
      <c r="CW302" s="701">
        <f t="shared" si="493"/>
        <v>0</v>
      </c>
      <c r="CX302" s="700">
        <f t="shared" si="494"/>
        <v>0</v>
      </c>
      <c r="CY302" s="699"/>
      <c r="CZ302" s="1676">
        <f>[2]Sheet1!DN151</f>
        <v>82</v>
      </c>
      <c r="DA302" s="1676">
        <f>[2]Sheet1!DO151</f>
        <v>27</v>
      </c>
      <c r="DB302" s="1676">
        <f>[2]Sheet1!DQ151</f>
        <v>0</v>
      </c>
      <c r="DC302" s="1677">
        <v>16</v>
      </c>
      <c r="DD302" s="1840"/>
      <c r="DE302" s="1840"/>
      <c r="DF302" s="1840"/>
      <c r="DG302" s="1678">
        <f t="shared" si="409"/>
        <v>0.43</v>
      </c>
      <c r="DH302" s="1679">
        <f t="shared" si="459"/>
        <v>16</v>
      </c>
      <c r="DI302" s="1200">
        <f t="shared" si="410"/>
        <v>0.56999999999999995</v>
      </c>
      <c r="DJ302" s="701"/>
      <c r="DK302" s="701">
        <f t="shared" si="460"/>
        <v>3.9216000000000011</v>
      </c>
      <c r="DL302" s="701">
        <f t="shared" si="495"/>
        <v>9.1199999999999992</v>
      </c>
      <c r="DM302" s="1680"/>
      <c r="DN302" s="1681">
        <f>[2]Sheet1!EB151</f>
        <v>70</v>
      </c>
      <c r="DO302" s="1681">
        <f>[2]Sheet1!EC151</f>
        <v>26</v>
      </c>
      <c r="DP302" s="1682">
        <f>[2]Sheet1!ED151</f>
        <v>165</v>
      </c>
      <c r="DQ302" s="1683"/>
      <c r="DR302" s="1683"/>
      <c r="DS302" s="1684">
        <f t="shared" si="496"/>
        <v>0</v>
      </c>
      <c r="DT302" s="1684">
        <f t="shared" si="497"/>
        <v>0</v>
      </c>
      <c r="DU302" s="1685">
        <f t="shared" si="498"/>
        <v>0</v>
      </c>
      <c r="DV302" s="1686"/>
      <c r="DW302" s="1431"/>
      <c r="DX302" s="1426">
        <f>[2]Sheet1!BN151</f>
        <v>3</v>
      </c>
      <c r="DY302" s="686"/>
      <c r="DZ302" s="1687">
        <f>[2]Sheet1!BP151</f>
        <v>8</v>
      </c>
      <c r="EA302" s="1688">
        <f>[2]Sheet1!BQ151</f>
        <v>0.5</v>
      </c>
      <c r="EB302" s="1689">
        <f t="shared" si="499"/>
        <v>265.75831922999998</v>
      </c>
      <c r="EC302" s="1689">
        <f t="shared" si="500"/>
        <v>86.75012492999997</v>
      </c>
      <c r="ED302" s="1689">
        <f t="shared" si="501"/>
        <v>0</v>
      </c>
      <c r="EE302" s="1690">
        <f t="shared" si="502"/>
        <v>86.75012492999997</v>
      </c>
      <c r="EF302" s="1691">
        <f t="shared" si="461"/>
        <v>10.452600000000006</v>
      </c>
      <c r="EG302" s="1692">
        <f t="shared" si="503"/>
        <v>8.299382443602541</v>
      </c>
      <c r="EH302" s="679">
        <f>SUM(EE$278:EE302)/SUM(EF$278:EF302)</f>
        <v>0.84320650989702817</v>
      </c>
      <c r="EI302" s="1693"/>
      <c r="EJ302" s="217">
        <f t="shared" si="462"/>
        <v>-2</v>
      </c>
      <c r="EK302" s="1694">
        <f t="shared" si="463"/>
        <v>0</v>
      </c>
      <c r="EL302" s="1695">
        <f t="shared" si="464"/>
        <v>55.888999999999996</v>
      </c>
      <c r="EM302" s="1696">
        <f t="shared" si="504"/>
        <v>-3.5785217126804922E-2</v>
      </c>
      <c r="EN302" s="1697">
        <f>SUM(EK$7:EK302)/SUM(EL$7:EL302)</f>
        <v>1.0545376112399225</v>
      </c>
      <c r="EO302" s="1698"/>
      <c r="EP302" s="215"/>
    </row>
    <row r="303" spans="1:146" ht="15.75" thickBot="1" x14ac:dyDescent="0.3">
      <c r="A303" s="668">
        <f>[2]Sheet1!A152</f>
        <v>45803</v>
      </c>
      <c r="C303" s="1536"/>
      <c r="D303" s="1537">
        <f t="shared" si="396"/>
        <v>39550</v>
      </c>
      <c r="E303" s="1538">
        <f t="shared" si="469"/>
        <v>0</v>
      </c>
      <c r="F303" s="1538"/>
      <c r="G303" s="1539">
        <f t="shared" si="470"/>
        <v>0</v>
      </c>
      <c r="H303" s="741"/>
      <c r="I303" s="1540">
        <v>0</v>
      </c>
      <c r="J303" s="1540">
        <v>0</v>
      </c>
      <c r="K303" s="1541">
        <f t="shared" si="471"/>
        <v>0</v>
      </c>
      <c r="L303" s="1542" t="e">
        <f t="shared" si="472"/>
        <v>#REF!</v>
      </c>
      <c r="M303" s="1542">
        <v>0</v>
      </c>
      <c r="N303" s="1541">
        <v>0</v>
      </c>
      <c r="O303" s="1541">
        <v>0</v>
      </c>
      <c r="P303" s="1543">
        <f>[2]Sheet1!Q152</f>
        <v>50</v>
      </c>
      <c r="Q303" s="1543">
        <f>[2]Sheet1!R152</f>
        <v>43</v>
      </c>
      <c r="R303" s="1544">
        <f t="shared" si="473"/>
        <v>7</v>
      </c>
      <c r="S303" s="1545">
        <f t="shared" si="474"/>
        <v>40</v>
      </c>
      <c r="T303" s="1546">
        <f>[2]Sheet1!T152</f>
        <v>0</v>
      </c>
      <c r="U303" s="1544">
        <f>[2]Sheet1!V152</f>
        <v>0</v>
      </c>
      <c r="V303" s="1547"/>
      <c r="W303" s="1541">
        <f>[2]Sheet1!X152</f>
        <v>43</v>
      </c>
      <c r="X303" s="1538">
        <f>[2]Sheet1!Y152</f>
        <v>38</v>
      </c>
      <c r="Y303" s="1541">
        <f t="shared" si="475"/>
        <v>5</v>
      </c>
      <c r="Z303" s="1548">
        <f t="shared" si="476"/>
        <v>177</v>
      </c>
      <c r="AA303" s="1549">
        <f>[2]Sheet1!AA152</f>
        <v>0</v>
      </c>
      <c r="AB303" s="1550">
        <f>[2]Sheet1!AC152</f>
        <v>0</v>
      </c>
      <c r="AC303" s="1551">
        <f>[2]Sheet1!AD152</f>
        <v>38</v>
      </c>
      <c r="AD303" s="1551">
        <f>[2]Sheet1!AE152</f>
        <v>38</v>
      </c>
      <c r="AE303" s="1541">
        <f t="shared" si="477"/>
        <v>0</v>
      </c>
      <c r="AF303" s="1548">
        <f t="shared" si="478"/>
        <v>112</v>
      </c>
      <c r="AG303" s="1541">
        <v>111</v>
      </c>
      <c r="AH303" s="1550">
        <f>[2]Sheet1!AH152</f>
        <v>0</v>
      </c>
      <c r="AI303" s="1550">
        <f>[2]Sheet1!AI152</f>
        <v>0</v>
      </c>
      <c r="AJ303" s="1550">
        <f>[2]Sheet1!AJ152</f>
        <v>0</v>
      </c>
      <c r="AK303" s="1552" t="str">
        <f t="shared" si="466"/>
        <v xml:space="preserve"> </v>
      </c>
      <c r="AL303" s="1550">
        <f t="shared" si="479"/>
        <v>32</v>
      </c>
      <c r="AM303" s="1550"/>
      <c r="AN303" s="1550"/>
      <c r="AO303" s="1550">
        <f>[2]Sheet1!AL152</f>
        <v>0</v>
      </c>
      <c r="AP303" s="1550"/>
      <c r="AQ303" s="1553">
        <f>[2]Sheet1!K152+[2]Sheet1!L152/12</f>
        <v>6.208333333333333</v>
      </c>
      <c r="AR303" s="1554">
        <f>[2]Sheet1!M152</f>
        <v>326</v>
      </c>
      <c r="AS303" s="1555">
        <f>[2]Sheet1!N152+[2]Sheet1!O152/12</f>
        <v>6.125</v>
      </c>
      <c r="AT303" s="1556">
        <f>[2]Sheet1!P152</f>
        <v>313</v>
      </c>
      <c r="AU303" s="1557">
        <f t="shared" si="480"/>
        <v>639</v>
      </c>
      <c r="AV303" s="1558">
        <f t="shared" si="481"/>
        <v>-95</v>
      </c>
      <c r="AW303" s="722"/>
      <c r="AX303" s="722"/>
      <c r="AY303" s="1559">
        <f>[2]Sheet1!B152</f>
        <v>1720</v>
      </c>
      <c r="AZ303" s="1560">
        <f>[2]Sheet1!C152</f>
        <v>0</v>
      </c>
      <c r="BA303" s="1561">
        <f>[2]Sheet1!D152</f>
        <v>187</v>
      </c>
      <c r="BB303" s="1561">
        <f>[2]Sheet1!E152</f>
        <v>160</v>
      </c>
      <c r="BC303" s="719"/>
      <c r="BD303" s="1562">
        <f>[2]Sheet1!BJ152</f>
        <v>70788</v>
      </c>
      <c r="BE303" s="1563">
        <f t="shared" si="482"/>
        <v>38</v>
      </c>
      <c r="BF303" s="1949">
        <f t="shared" si="507"/>
        <v>42.75</v>
      </c>
      <c r="BG303" s="1564">
        <v>0.96</v>
      </c>
      <c r="BH303" s="1565">
        <f t="shared" si="483"/>
        <v>1.5200000000000031</v>
      </c>
      <c r="BI303" s="1565">
        <f t="shared" si="484"/>
        <v>36.479999999999997</v>
      </c>
      <c r="BJ303" s="1566"/>
      <c r="BK303" s="836">
        <f>[2]Sheet1!EW152</f>
        <v>80</v>
      </c>
      <c r="BL303" s="836">
        <f>[2]Sheet1!EX152</f>
        <v>25</v>
      </c>
      <c r="BM303" s="712"/>
      <c r="BN303" s="1567">
        <f>[2]Sheet1!CE152</f>
        <v>0</v>
      </c>
      <c r="BO303" s="1568">
        <f t="shared" si="405"/>
        <v>0.8</v>
      </c>
      <c r="BP303" s="1569">
        <f t="shared" si="485"/>
        <v>0</v>
      </c>
      <c r="BQ303" s="1569">
        <f t="shared" si="486"/>
        <v>0</v>
      </c>
      <c r="BR303" s="1570"/>
      <c r="BS303" s="712">
        <f>[2]Sheet1!CP152</f>
        <v>80</v>
      </c>
      <c r="BT303" s="712">
        <f>[2]Sheet1!CQ152</f>
        <v>130</v>
      </c>
      <c r="BU303" s="666">
        <f>[2]Sheet1!BR152</f>
        <v>0</v>
      </c>
      <c r="BV303" s="707" t="str">
        <f>[2]Sheet1!BE152</f>
        <v>n</v>
      </c>
      <c r="BW303" s="1555">
        <f>[2]Sheet1!BA152</f>
        <v>0</v>
      </c>
      <c r="BX303" s="1748">
        <f t="shared" si="508"/>
        <v>8.5285714285714285</v>
      </c>
      <c r="BY303" s="1817">
        <f t="shared" si="465"/>
        <v>0.35535714285714287</v>
      </c>
      <c r="BZ303" s="1555">
        <f t="shared" si="506"/>
        <v>59.7</v>
      </c>
      <c r="CA303" s="707">
        <f t="shared" si="487"/>
        <v>0</v>
      </c>
      <c r="CB303" s="707">
        <f t="shared" si="488"/>
        <v>0</v>
      </c>
      <c r="CC303" s="1571">
        <f t="shared" si="406"/>
        <v>0.43</v>
      </c>
      <c r="CD303" s="1572">
        <f t="shared" si="489"/>
        <v>0</v>
      </c>
      <c r="CE303" s="1568">
        <f t="shared" si="407"/>
        <v>0.05</v>
      </c>
      <c r="CF303" s="1573">
        <f t="shared" si="490"/>
        <v>0</v>
      </c>
      <c r="CG303" s="1749">
        <f>[2]Sheet1!BI152</f>
        <v>0</v>
      </c>
      <c r="CH303" s="704">
        <f>[2]Sheet1!BR152</f>
        <v>0</v>
      </c>
      <c r="CI303" s="1507">
        <f t="shared" si="458"/>
        <v>0</v>
      </c>
      <c r="CJ303" s="1573">
        <f t="shared" si="491"/>
        <v>0</v>
      </c>
      <c r="CK303" s="666">
        <f>[2]Sheet1!BS152</f>
        <v>60</v>
      </c>
      <c r="CL303" s="664">
        <f>[2]Sheet1!BU152</f>
        <v>45</v>
      </c>
      <c r="CM303" s="1574">
        <f>[2]Sheet1!DA152</f>
        <v>0</v>
      </c>
      <c r="CN303" s="1466">
        <f>[2]Sheet1!DB152</f>
        <v>0</v>
      </c>
      <c r="CO303" s="703">
        <f>[2]Sheet1!DC152</f>
        <v>65</v>
      </c>
      <c r="CP303" s="1466">
        <f>[2]Sheet1!DX152</f>
        <v>9685</v>
      </c>
      <c r="CQ303" s="703">
        <f t="shared" si="467"/>
        <v>0</v>
      </c>
      <c r="CR303" s="703">
        <f>[2]Sheet1!DM152</f>
        <v>0</v>
      </c>
      <c r="CS303" s="1119" t="e">
        <f t="shared" si="505"/>
        <v>#DIV/0!</v>
      </c>
      <c r="CT303" s="1142" t="str">
        <f t="shared" si="468"/>
        <v/>
      </c>
      <c r="CU303" s="1575"/>
      <c r="CV303" s="1576">
        <f t="shared" si="408"/>
        <v>1</v>
      </c>
      <c r="CW303" s="1577">
        <f t="shared" si="493"/>
        <v>0</v>
      </c>
      <c r="CX303" s="1578">
        <f t="shared" si="494"/>
        <v>0</v>
      </c>
      <c r="CY303" s="1579"/>
      <c r="CZ303" s="698">
        <f>[2]Sheet1!DN152</f>
        <v>70</v>
      </c>
      <c r="DA303" s="698">
        <f>[2]Sheet1!DO152</f>
        <v>32</v>
      </c>
      <c r="DB303" s="698">
        <f>[2]Sheet1!DQ152</f>
        <v>0</v>
      </c>
      <c r="DC303" s="1580">
        <v>0</v>
      </c>
      <c r="DD303" s="1841"/>
      <c r="DE303" s="1841"/>
      <c r="DF303" s="1841"/>
      <c r="DG303" s="1581">
        <f t="shared" si="409"/>
        <v>0.43</v>
      </c>
      <c r="DH303" s="1582">
        <f t="shared" si="459"/>
        <v>0</v>
      </c>
      <c r="DI303" s="1576">
        <f t="shared" si="410"/>
        <v>0.56999999999999995</v>
      </c>
      <c r="DJ303" s="1583"/>
      <c r="DK303" s="1583">
        <f t="shared" si="460"/>
        <v>0</v>
      </c>
      <c r="DL303" s="1583">
        <f t="shared" si="495"/>
        <v>0</v>
      </c>
      <c r="DM303" s="1584"/>
      <c r="DN303" s="692">
        <f>[2]Sheet1!EB152</f>
        <v>60</v>
      </c>
      <c r="DO303" s="692">
        <f>[2]Sheet1!EC152</f>
        <v>50</v>
      </c>
      <c r="DP303" s="1448">
        <f>[2]Sheet1!ED152</f>
        <v>0</v>
      </c>
      <c r="DQ303" s="1585"/>
      <c r="DR303" s="1585"/>
      <c r="DS303" s="1586">
        <f t="shared" si="496"/>
        <v>0</v>
      </c>
      <c r="DT303" s="1586">
        <f t="shared" si="497"/>
        <v>0</v>
      </c>
      <c r="DU303" s="1587">
        <f t="shared" si="498"/>
        <v>0</v>
      </c>
      <c r="DV303" s="688"/>
      <c r="DW303" s="1431"/>
      <c r="DX303" s="1588">
        <f>[2]Sheet1!BN152</f>
        <v>2</v>
      </c>
      <c r="DY303" s="1589"/>
      <c r="DZ303" s="1590">
        <f>[2]Sheet1!BP152</f>
        <v>8</v>
      </c>
      <c r="EA303" s="1591">
        <f>[2]Sheet1!BQ152</f>
        <v>1.5</v>
      </c>
      <c r="EB303" s="1592">
        <f t="shared" si="499"/>
        <v>268.51229145000002</v>
      </c>
      <c r="EC303" s="1592">
        <f t="shared" si="500"/>
        <v>2.7539722200000369</v>
      </c>
      <c r="ED303" s="1592">
        <f t="shared" si="501"/>
        <v>0</v>
      </c>
      <c r="EE303" s="1312">
        <f>EC303</f>
        <v>2.7539722200000369</v>
      </c>
      <c r="EF303" s="1593">
        <f t="shared" si="461"/>
        <v>1.5200000000000031</v>
      </c>
      <c r="EG303" s="1594">
        <f t="shared" si="503"/>
        <v>1.8118238289473889</v>
      </c>
      <c r="EH303" s="679">
        <f>SUM(EE$278:EE303)/SUM(EF$278:EF303)</f>
        <v>0.84930106006424499</v>
      </c>
      <c r="EI303" s="1596"/>
      <c r="EJ303" s="166">
        <f t="shared" si="462"/>
        <v>65</v>
      </c>
      <c r="EK303" s="1597">
        <f t="shared" si="463"/>
        <v>160</v>
      </c>
      <c r="EL303" s="1598">
        <f t="shared" si="464"/>
        <v>36.479999999999997</v>
      </c>
      <c r="EM303" s="1599">
        <f t="shared" si="504"/>
        <v>1.7817982456140353</v>
      </c>
      <c r="EN303" s="1600">
        <f>SUM(EK$7:EK303)/SUM(EL$7:EL303)</f>
        <v>1.0577016343879302</v>
      </c>
      <c r="EO303" s="1601"/>
    </row>
    <row r="304" spans="1:146" ht="16.5" thickTop="1" thickBot="1" x14ac:dyDescent="0.3">
      <c r="A304" s="668">
        <f>[2]Sheet1!A153</f>
        <v>45804</v>
      </c>
      <c r="C304" s="672"/>
      <c r="D304" s="744">
        <f t="shared" si="396"/>
        <v>39550</v>
      </c>
      <c r="E304" s="743">
        <f t="shared" ref="E304:E368" si="509">IF(D304=0,0,D304-D303)</f>
        <v>0</v>
      </c>
      <c r="F304" s="743"/>
      <c r="G304" s="742">
        <f t="shared" ref="G304:G368" si="510">E304/60/24*42</f>
        <v>0</v>
      </c>
      <c r="H304" s="741"/>
      <c r="I304" s="740">
        <v>0</v>
      </c>
      <c r="J304" s="740">
        <v>0</v>
      </c>
      <c r="K304" s="739">
        <f t="shared" ref="K304:K368" si="511">IF(10 = "bypass", 0, I304-J304)</f>
        <v>0</v>
      </c>
      <c r="L304" s="738" t="e">
        <f t="shared" ref="L304:L368" si="512">IF(OR(N304=0,N304="n"), L303+1,1)</f>
        <v>#REF!</v>
      </c>
      <c r="M304" s="738">
        <v>0</v>
      </c>
      <c r="N304" s="739">
        <v>0</v>
      </c>
      <c r="O304" s="739">
        <v>0</v>
      </c>
      <c r="P304" s="737">
        <f>[2]Sheet1!Q153</f>
        <v>44</v>
      </c>
      <c r="Q304" s="737">
        <f>[2]Sheet1!R153</f>
        <v>38</v>
      </c>
      <c r="R304" s="736">
        <f t="shared" ref="R304:R368" si="513">IF(Q304="bypass",0,P304-Q304)</f>
        <v>6</v>
      </c>
      <c r="S304" s="1154">
        <f t="shared" ref="S304:S368" si="514">IF(P304=0,S303,IF(U303&lt;&gt;0,1,S303+1))</f>
        <v>41</v>
      </c>
      <c r="T304" s="408">
        <f>[2]Sheet1!T153</f>
        <v>0</v>
      </c>
      <c r="U304" s="736">
        <f>[2]Sheet1!V153</f>
        <v>0</v>
      </c>
      <c r="V304" s="734"/>
      <c r="W304" s="739">
        <f>[2]Sheet1!X153</f>
        <v>34</v>
      </c>
      <c r="X304" s="743">
        <f>[2]Sheet1!Y153</f>
        <v>30</v>
      </c>
      <c r="Y304" s="739">
        <f t="shared" ref="Y304:Y368" si="515">IF(X304=0," ",W304-X304)</f>
        <v>4</v>
      </c>
      <c r="Z304" s="733">
        <f t="shared" ref="Z304:Z368" si="516">IF(W304=0,Z303,IF(AB303&lt;&gt;0,1,Z303+1))</f>
        <v>178</v>
      </c>
      <c r="AA304" s="732">
        <f>[2]Sheet1!AA153</f>
        <v>0</v>
      </c>
      <c r="AB304" s="731">
        <f>[2]Sheet1!AC153</f>
        <v>0</v>
      </c>
      <c r="AC304" s="730">
        <f>[2]Sheet1!AD153</f>
        <v>38</v>
      </c>
      <c r="AD304" s="730">
        <f>[2]Sheet1!AE153</f>
        <v>34</v>
      </c>
      <c r="AE304" s="739">
        <f t="shared" ref="AE304:AE368" si="517">IF(AD304=0," ",IF(TRIM(AC304)="off","1P bypass", AC304-AD304))</f>
        <v>4</v>
      </c>
      <c r="AF304" s="733">
        <f t="shared" ref="AF304:AF368" si="518">IF(AC304=0,AF303,IF(AH303&lt;&gt;0,1,AF303+1))</f>
        <v>113</v>
      </c>
      <c r="AG304" s="739">
        <v>111</v>
      </c>
      <c r="AH304" s="731">
        <f>[2]Sheet1!AH153</f>
        <v>0</v>
      </c>
      <c r="AI304" s="731">
        <f>[2]Sheet1!AI153</f>
        <v>0</v>
      </c>
      <c r="AJ304" s="731">
        <f>[2]Sheet1!AJ153</f>
        <v>0</v>
      </c>
      <c r="AK304" s="729" t="str">
        <f t="shared" ref="AK304:AK368" si="519">IF(AI304=0," ",IF(TRIM(AI304)="off","1P bypass", AI304-AJ304))</f>
        <v xml:space="preserve"> </v>
      </c>
      <c r="AL304" s="731">
        <f t="shared" ref="AL304:AL368" si="520">IF(AI304=0,AL303,IF(AO303&lt;&gt;0,1,AL303+1))</f>
        <v>32</v>
      </c>
      <c r="AM304" s="731"/>
      <c r="AN304" s="731"/>
      <c r="AO304" s="731">
        <f>[2]Sheet1!AL153</f>
        <v>0</v>
      </c>
      <c r="AP304" s="731"/>
      <c r="AQ304" s="728">
        <f>[2]Sheet1!K153+[2]Sheet1!L153/12</f>
        <v>4.916666666666667</v>
      </c>
      <c r="AR304" s="727">
        <f>[2]Sheet1!M153</f>
        <v>254</v>
      </c>
      <c r="AS304" s="726">
        <f>[2]Sheet1!N153+[2]Sheet1!O153/12</f>
        <v>4.833333333333333</v>
      </c>
      <c r="AT304" s="725">
        <f>[2]Sheet1!P153</f>
        <v>243</v>
      </c>
      <c r="AU304" s="724">
        <f t="shared" ref="AU304:AU368" si="521">AR304 + AT304</f>
        <v>497</v>
      </c>
      <c r="AV304" s="723">
        <f t="shared" ref="AV304:AV368" si="522">AU304-AU303</f>
        <v>-142</v>
      </c>
      <c r="AW304" s="722"/>
      <c r="AX304" s="722"/>
      <c r="AY304" s="721">
        <f>[2]Sheet1!B153</f>
        <v>1750</v>
      </c>
      <c r="AZ304" s="720">
        <f>[2]Sheet1!C153</f>
        <v>0</v>
      </c>
      <c r="BA304" s="662">
        <f>[2]Sheet1!D153</f>
        <v>190</v>
      </c>
      <c r="BB304" s="662">
        <f>[2]Sheet1!E153</f>
        <v>220.77</v>
      </c>
      <c r="BC304" s="719"/>
      <c r="BD304" s="718">
        <f>[2]Sheet1!BJ153</f>
        <v>70844</v>
      </c>
      <c r="BE304" s="717">
        <f t="shared" ref="BE304:BE368" si="523">IF(BD304=0,0,BD304-BD303)</f>
        <v>56</v>
      </c>
      <c r="BF304" s="1949">
        <f t="shared" si="507"/>
        <v>44</v>
      </c>
      <c r="BG304" s="716">
        <v>0.96</v>
      </c>
      <c r="BH304" s="715">
        <f>BE304-(BE304*BG304)</f>
        <v>2.240000000000002</v>
      </c>
      <c r="BI304" s="715">
        <f t="shared" ref="BI304:BI368" si="524">BE304*BG304</f>
        <v>53.76</v>
      </c>
      <c r="BJ304" s="714"/>
      <c r="BK304" s="713">
        <f>[2]Sheet1!EW153</f>
        <v>84</v>
      </c>
      <c r="BL304" s="713">
        <f>[2]Sheet1!EX153</f>
        <v>20</v>
      </c>
      <c r="BM304" s="712"/>
      <c r="BN304" s="711">
        <f>[2]Sheet1!CE153</f>
        <v>0</v>
      </c>
      <c r="BO304" s="710">
        <f t="shared" si="405"/>
        <v>0.8</v>
      </c>
      <c r="BP304" s="709">
        <f t="shared" ref="BP304:BP368" si="525">BN304-(BN304*BO304)</f>
        <v>0</v>
      </c>
      <c r="BQ304" s="709">
        <f t="shared" ref="BQ304:BQ368" si="526">BN304*BO304</f>
        <v>0</v>
      </c>
      <c r="BR304" s="708"/>
      <c r="BS304" s="712">
        <f>[2]Sheet1!CP153</f>
        <v>90</v>
      </c>
      <c r="BT304" s="712">
        <f>[2]Sheet1!CQ153</f>
        <v>140</v>
      </c>
      <c r="BU304" s="666">
        <f>[2]Sheet1!BR153</f>
        <v>0</v>
      </c>
      <c r="BV304" s="707" t="str">
        <f>[2]Sheet1!BE153</f>
        <v>n</v>
      </c>
      <c r="BW304" s="726">
        <f>[2]Sheet1!BA153</f>
        <v>15.7</v>
      </c>
      <c r="BX304" s="1748">
        <f t="shared" si="508"/>
        <v>8.0428571428571445</v>
      </c>
      <c r="BY304" s="1817">
        <f t="shared" si="465"/>
        <v>0.33511904761904771</v>
      </c>
      <c r="BZ304" s="1555">
        <f t="shared" si="506"/>
        <v>56.300000000000011</v>
      </c>
      <c r="CA304" s="665">
        <f t="shared" ref="CA304:CA368" si="527">BW304-CB304</f>
        <v>0</v>
      </c>
      <c r="CB304" s="665">
        <f t="shared" ref="CB304:CB368" si="528">BW304</f>
        <v>15.7</v>
      </c>
      <c r="CC304" s="706">
        <f t="shared" si="406"/>
        <v>0.43</v>
      </c>
      <c r="CD304" s="705">
        <f t="shared" ref="CD304:CD368" si="529">CB304*(1-CC304)</f>
        <v>8.9489999999999998</v>
      </c>
      <c r="CE304" s="710">
        <f t="shared" si="407"/>
        <v>0.05</v>
      </c>
      <c r="CF304" s="704">
        <f t="shared" ref="CF304:CF368" si="530">CD304</f>
        <v>8.9489999999999998</v>
      </c>
      <c r="CG304" s="1749">
        <f>[2]Sheet1!BI153</f>
        <v>1.1875</v>
      </c>
      <c r="CH304" s="704">
        <f>[2]Sheet1!BR153</f>
        <v>0</v>
      </c>
      <c r="CI304" s="1507">
        <f t="shared" si="458"/>
        <v>0.55087719298245608</v>
      </c>
      <c r="CJ304" s="704">
        <f t="shared" ref="CJ304:CJ368" si="531">CB304-CF304</f>
        <v>6.7509999999999994</v>
      </c>
      <c r="CK304" s="666">
        <f>[2]Sheet1!BS153</f>
        <v>74</v>
      </c>
      <c r="CL304" s="664">
        <f>[2]Sheet1!BU153</f>
        <v>29</v>
      </c>
      <c r="CM304" s="1465">
        <f>[2]Sheet1!DA153</f>
        <v>0</v>
      </c>
      <c r="CN304" s="1466">
        <f>[2]Sheet1!DB153</f>
        <v>0</v>
      </c>
      <c r="CO304" s="703">
        <f>[2]Sheet1!DC153</f>
        <v>70</v>
      </c>
      <c r="CP304" s="1466">
        <f>[2]Sheet1!DX153</f>
        <v>9685</v>
      </c>
      <c r="CQ304" s="703">
        <f t="shared" ref="CQ304:CQ368" si="532">IF(CP304=0, 0, CP304-CP303)</f>
        <v>0</v>
      </c>
      <c r="CR304" s="703">
        <f>[2]Sheet1!DM153</f>
        <v>0</v>
      </c>
      <c r="CS304" s="1119" t="e">
        <f t="shared" ref="CS304:CS368" si="533">CU304/CQ304</f>
        <v>#DIV/0!</v>
      </c>
      <c r="CT304" s="1142" t="str">
        <f t="shared" ref="CT304:CT368" si="534">IF(CR304=0, "", CS304/CR304)</f>
        <v/>
      </c>
      <c r="CU304" s="950"/>
      <c r="CV304" s="702">
        <f t="shared" si="408"/>
        <v>1</v>
      </c>
      <c r="CW304" s="701">
        <f t="shared" ref="CW304:CW368" si="535">CU304-(CU304*CV304)</f>
        <v>0</v>
      </c>
      <c r="CX304" s="700">
        <f t="shared" ref="CX304:CX368" si="536">CU304*CV304</f>
        <v>0</v>
      </c>
      <c r="CY304" s="699"/>
      <c r="CZ304" s="698">
        <f>[2]Sheet1!DN153</f>
        <v>80</v>
      </c>
      <c r="DA304" s="698">
        <f>[2]Sheet1!DO153</f>
        <v>46</v>
      </c>
      <c r="DB304" s="698">
        <f>[2]Sheet1!DQ153</f>
        <v>0</v>
      </c>
      <c r="DC304" s="697">
        <v>0</v>
      </c>
      <c r="DD304" s="1828"/>
      <c r="DE304" s="1828"/>
      <c r="DF304" s="1828"/>
      <c r="DG304" s="696">
        <f t="shared" si="409"/>
        <v>0.43</v>
      </c>
      <c r="DH304" s="695">
        <f t="shared" si="459"/>
        <v>0</v>
      </c>
      <c r="DI304" s="702">
        <f t="shared" si="410"/>
        <v>0.56999999999999995</v>
      </c>
      <c r="DJ304" s="694"/>
      <c r="DK304" s="694">
        <f t="shared" si="460"/>
        <v>0</v>
      </c>
      <c r="DL304" s="694">
        <f t="shared" ref="DL304:DL368" si="537">DH304*DI304</f>
        <v>0</v>
      </c>
      <c r="DM304" s="693"/>
      <c r="DN304" s="692">
        <f>[2]Sheet1!EB153</f>
        <v>60</v>
      </c>
      <c r="DO304" s="692">
        <f>[2]Sheet1!EC153</f>
        <v>55</v>
      </c>
      <c r="DP304" s="1448">
        <f>[2]Sheet1!ED153</f>
        <v>0</v>
      </c>
      <c r="DQ304" s="691"/>
      <c r="DR304" s="691"/>
      <c r="DS304" s="690">
        <f t="shared" ref="DS304:DS368" si="538">(DQ304*12+DR304)*2.75397222</f>
        <v>0</v>
      </c>
      <c r="DT304" s="690">
        <f t="shared" ref="DT304:DT368" si="539">IF(DS304-DS303&lt;0,0,IF(SUM(DQ304:DR304)&gt;0,DS304-DS303,0))</f>
        <v>0</v>
      </c>
      <c r="DU304" s="689">
        <f t="shared" ref="DU304:DU368" si="540">IF(DS304=0,0,IF(DS304-DS303&lt;0,DS304-DS303,0))</f>
        <v>0</v>
      </c>
      <c r="DV304" s="688"/>
      <c r="DW304" s="1431"/>
      <c r="DX304" s="1426">
        <f>[2]Sheet1!BN153</f>
        <v>3</v>
      </c>
      <c r="DY304" s="686"/>
      <c r="DZ304" s="685">
        <f>[2]Sheet1!BP153</f>
        <v>7</v>
      </c>
      <c r="EA304" s="684">
        <f>[2]Sheet1!BQ153</f>
        <v>11</v>
      </c>
      <c r="EB304" s="683">
        <f t="shared" ref="EB304:EB368" si="541">(DZ304*12+EA304)*2.75397222</f>
        <v>261.62736089999999</v>
      </c>
      <c r="EC304" s="683">
        <v>-7</v>
      </c>
      <c r="ED304" s="683">
        <v>0</v>
      </c>
      <c r="EE304" s="682">
        <f t="shared" ref="EE304:EE368" si="542">EC304</f>
        <v>-7</v>
      </c>
      <c r="EF304" s="681">
        <f t="shared" si="461"/>
        <v>11.189000000000002</v>
      </c>
      <c r="EG304" s="680">
        <f t="shared" ref="EG304:EG368" si="543">EE304/EF304</f>
        <v>-0.62561444275627842</v>
      </c>
      <c r="EH304" s="679">
        <f>SUM(EE$278:EE304)/SUM(EF$278:EF304)</f>
        <v>0.78401189457209475</v>
      </c>
      <c r="EI304" s="678"/>
      <c r="EJ304" s="166">
        <f t="shared" si="462"/>
        <v>78.77000000000001</v>
      </c>
      <c r="EK304" s="677">
        <f t="shared" si="463"/>
        <v>220.77</v>
      </c>
      <c r="EL304" s="676">
        <f t="shared" si="464"/>
        <v>60.510999999999996</v>
      </c>
      <c r="EM304" s="675">
        <f t="shared" ref="EM304:EM368" si="544">IF(EL304=0,0,EJ304/EL304)</f>
        <v>1.301746789839864</v>
      </c>
      <c r="EN304" s="674">
        <f>SUM(EK$7:EK304)/SUM(EL$7:EL304)</f>
        <v>1.061776625230173</v>
      </c>
      <c r="EO304" s="673"/>
    </row>
    <row r="305" spans="1:146" ht="16.5" thickTop="1" thickBot="1" x14ac:dyDescent="0.3">
      <c r="A305" s="668">
        <f>[2]Sheet1!A154</f>
        <v>45805</v>
      </c>
      <c r="C305" s="672"/>
      <c r="D305" s="744">
        <f t="shared" si="396"/>
        <v>39550</v>
      </c>
      <c r="E305" s="743">
        <f t="shared" si="509"/>
        <v>0</v>
      </c>
      <c r="F305" s="743"/>
      <c r="G305" s="742">
        <f t="shared" si="510"/>
        <v>0</v>
      </c>
      <c r="H305" s="741"/>
      <c r="I305" s="740">
        <v>0</v>
      </c>
      <c r="J305" s="740">
        <v>0</v>
      </c>
      <c r="K305" s="739">
        <f t="shared" si="511"/>
        <v>0</v>
      </c>
      <c r="L305" s="738" t="e">
        <f t="shared" si="512"/>
        <v>#REF!</v>
      </c>
      <c r="M305" s="738">
        <v>0</v>
      </c>
      <c r="N305" s="739">
        <v>0</v>
      </c>
      <c r="O305" s="739">
        <v>0</v>
      </c>
      <c r="P305" s="737">
        <f>[2]Sheet1!Q154</f>
        <v>0</v>
      </c>
      <c r="Q305" s="737">
        <f>[2]Sheet1!R154</f>
        <v>0</v>
      </c>
      <c r="R305" s="736">
        <f t="shared" si="513"/>
        <v>0</v>
      </c>
      <c r="S305" s="1154">
        <f t="shared" si="514"/>
        <v>41</v>
      </c>
      <c r="T305" s="408">
        <f>[2]Sheet1!T154</f>
        <v>0</v>
      </c>
      <c r="U305" s="736">
        <f>[2]Sheet1!V154</f>
        <v>0</v>
      </c>
      <c r="V305" s="734"/>
      <c r="W305" s="739">
        <f>[2]Sheet1!X154</f>
        <v>0</v>
      </c>
      <c r="X305" s="743">
        <f>[2]Sheet1!Y154</f>
        <v>0</v>
      </c>
      <c r="Y305" s="739" t="str">
        <f t="shared" si="515"/>
        <v xml:space="preserve"> </v>
      </c>
      <c r="Z305" s="733">
        <f t="shared" si="516"/>
        <v>178</v>
      </c>
      <c r="AA305" s="732">
        <f>[2]Sheet1!AA154</f>
        <v>0</v>
      </c>
      <c r="AB305" s="731">
        <f>[2]Sheet1!AC154</f>
        <v>0</v>
      </c>
      <c r="AC305" s="730">
        <f>[2]Sheet1!AD154</f>
        <v>0</v>
      </c>
      <c r="AD305" s="730">
        <f>[2]Sheet1!AE154</f>
        <v>0</v>
      </c>
      <c r="AE305" s="739" t="str">
        <f t="shared" si="517"/>
        <v xml:space="preserve"> </v>
      </c>
      <c r="AF305" s="733">
        <f t="shared" si="518"/>
        <v>113</v>
      </c>
      <c r="AG305" s="739">
        <v>111</v>
      </c>
      <c r="AH305" s="731">
        <f>[2]Sheet1!AH154</f>
        <v>0</v>
      </c>
      <c r="AI305" s="731">
        <f>[2]Sheet1!AI154</f>
        <v>0</v>
      </c>
      <c r="AJ305" s="731">
        <f>[2]Sheet1!AJ154</f>
        <v>0</v>
      </c>
      <c r="AK305" s="729" t="str">
        <f t="shared" si="519"/>
        <v xml:space="preserve"> </v>
      </c>
      <c r="AL305" s="731">
        <f t="shared" si="520"/>
        <v>32</v>
      </c>
      <c r="AM305" s="731"/>
      <c r="AN305" s="731"/>
      <c r="AO305" s="731">
        <f>[2]Sheet1!AL154</f>
        <v>0</v>
      </c>
      <c r="AP305" s="731"/>
      <c r="AQ305" s="728">
        <f>[2]Sheet1!K154+[2]Sheet1!L154/12</f>
        <v>5.666666666666667</v>
      </c>
      <c r="AR305" s="727">
        <f>[2]Sheet1!M154</f>
        <v>302</v>
      </c>
      <c r="AS305" s="726">
        <f>[2]Sheet1!N154+[2]Sheet1!O154/12</f>
        <v>5.416666666666667</v>
      </c>
      <c r="AT305" s="725">
        <f>[2]Sheet1!P154</f>
        <v>275</v>
      </c>
      <c r="AU305" s="724">
        <f t="shared" si="521"/>
        <v>577</v>
      </c>
      <c r="AV305" s="723">
        <f t="shared" si="522"/>
        <v>80</v>
      </c>
      <c r="AW305" s="722"/>
      <c r="AX305" s="722"/>
      <c r="AY305" s="721">
        <f>[2]Sheet1!B154</f>
        <v>0</v>
      </c>
      <c r="AZ305" s="720">
        <f>[2]Sheet1!C154</f>
        <v>0</v>
      </c>
      <c r="BA305" s="662">
        <f>[2]Sheet1!D154</f>
        <v>0</v>
      </c>
      <c r="BB305" s="662">
        <f>[2]Sheet1!E154</f>
        <v>0</v>
      </c>
      <c r="BC305" s="719"/>
      <c r="BD305" s="718">
        <f>[2]Sheet1!BJ154</f>
        <v>70883</v>
      </c>
      <c r="BE305" s="717">
        <f t="shared" si="523"/>
        <v>39</v>
      </c>
      <c r="BF305" s="1949">
        <f t="shared" si="507"/>
        <v>41.75</v>
      </c>
      <c r="BG305" s="716">
        <v>0.96</v>
      </c>
      <c r="BH305" s="715">
        <f>BE305-(BE305*BG305)</f>
        <v>1.5600000000000023</v>
      </c>
      <c r="BI305" s="715">
        <f t="shared" si="524"/>
        <v>37.44</v>
      </c>
      <c r="BJ305" s="714"/>
      <c r="BK305" s="713">
        <f>[2]Sheet1!EW154</f>
        <v>84</v>
      </c>
      <c r="BL305" s="713">
        <f>[2]Sheet1!EX154</f>
        <v>25</v>
      </c>
      <c r="BM305" s="712"/>
      <c r="BN305" s="711">
        <f>[2]Sheet1!CE154</f>
        <v>7.7770000000000001</v>
      </c>
      <c r="BO305" s="710">
        <f t="shared" si="405"/>
        <v>0.8</v>
      </c>
      <c r="BP305" s="709">
        <f t="shared" si="525"/>
        <v>1.5553999999999997</v>
      </c>
      <c r="BQ305" s="709">
        <f t="shared" si="526"/>
        <v>6.2216000000000005</v>
      </c>
      <c r="BR305" s="708"/>
      <c r="BS305" s="712">
        <f>[2]Sheet1!CP154</f>
        <v>100</v>
      </c>
      <c r="BT305" s="712">
        <f>[2]Sheet1!CQ154</f>
        <v>122</v>
      </c>
      <c r="BU305" s="666">
        <f>[2]Sheet1!BR154</f>
        <v>0</v>
      </c>
      <c r="BV305" s="707" t="str">
        <f>[2]Sheet1!BE154</f>
        <v>n</v>
      </c>
      <c r="BW305" s="726">
        <f>[2]Sheet1!BA154</f>
        <v>6.6</v>
      </c>
      <c r="BX305" s="1748">
        <f t="shared" si="508"/>
        <v>8.0571428571428569</v>
      </c>
      <c r="BY305" s="1817">
        <f t="shared" si="465"/>
        <v>0.33571428571428569</v>
      </c>
      <c r="BZ305" s="1555">
        <f t="shared" si="506"/>
        <v>56.4</v>
      </c>
      <c r="CA305" s="665">
        <f t="shared" si="527"/>
        <v>0</v>
      </c>
      <c r="CB305" s="665">
        <f t="shared" si="528"/>
        <v>6.6</v>
      </c>
      <c r="CC305" s="706">
        <f t="shared" si="406"/>
        <v>0.43</v>
      </c>
      <c r="CD305" s="705">
        <f t="shared" si="529"/>
        <v>3.762</v>
      </c>
      <c r="CE305" s="710">
        <f t="shared" si="407"/>
        <v>0.05</v>
      </c>
      <c r="CF305" s="704">
        <f t="shared" si="530"/>
        <v>3.762</v>
      </c>
      <c r="CG305" s="1749">
        <f>[2]Sheet1!BI154</f>
        <v>0.83333333333575865</v>
      </c>
      <c r="CH305" s="704">
        <f>[2]Sheet1!BR154</f>
        <v>0</v>
      </c>
      <c r="CI305" s="1507">
        <f t="shared" si="458"/>
        <v>0.32999999999903956</v>
      </c>
      <c r="CJ305" s="704">
        <f t="shared" si="531"/>
        <v>2.8379999999999996</v>
      </c>
      <c r="CK305" s="666">
        <f>[2]Sheet1!BS154</f>
        <v>70</v>
      </c>
      <c r="CL305" s="664">
        <f>[2]Sheet1!BU154</f>
        <v>36</v>
      </c>
      <c r="CM305" s="1465">
        <f>[2]Sheet1!DA154</f>
        <v>38.9</v>
      </c>
      <c r="CN305" s="1466">
        <f>[2]Sheet1!DB154</f>
        <v>2</v>
      </c>
      <c r="CO305" s="703">
        <f>[2]Sheet1!DC154</f>
        <v>75</v>
      </c>
      <c r="CP305" s="1466">
        <v>9685</v>
      </c>
      <c r="CQ305" s="703">
        <f t="shared" si="532"/>
        <v>0</v>
      </c>
      <c r="CR305" s="703">
        <f>[2]Sheet1!DM154</f>
        <v>0</v>
      </c>
      <c r="CS305" s="1119" t="e">
        <f t="shared" si="533"/>
        <v>#DIV/0!</v>
      </c>
      <c r="CT305" s="1142" t="str">
        <f t="shared" si="534"/>
        <v/>
      </c>
      <c r="CU305" s="950"/>
      <c r="CV305" s="702">
        <f t="shared" si="408"/>
        <v>1</v>
      </c>
      <c r="CW305" s="701">
        <f t="shared" si="535"/>
        <v>0</v>
      </c>
      <c r="CX305" s="700">
        <f t="shared" si="536"/>
        <v>0</v>
      </c>
      <c r="CY305" s="699"/>
      <c r="CZ305" s="698">
        <f>[2]Sheet1!DN154</f>
        <v>0</v>
      </c>
      <c r="DA305" s="698">
        <f>[2]Sheet1!DO154</f>
        <v>0</v>
      </c>
      <c r="DB305" s="698">
        <f>[2]Sheet1!DQ154</f>
        <v>0</v>
      </c>
      <c r="DC305" s="697">
        <v>38.9</v>
      </c>
      <c r="DD305" s="1828"/>
      <c r="DE305" s="1828"/>
      <c r="DF305" s="1828"/>
      <c r="DG305" s="696">
        <f t="shared" si="409"/>
        <v>0.43</v>
      </c>
      <c r="DH305" s="695">
        <f t="shared" si="459"/>
        <v>38.9</v>
      </c>
      <c r="DI305" s="702">
        <f t="shared" si="410"/>
        <v>0.56999999999999995</v>
      </c>
      <c r="DJ305" s="694"/>
      <c r="DK305" s="694">
        <f t="shared" si="460"/>
        <v>9.5343900000000019</v>
      </c>
      <c r="DL305" s="694">
        <f t="shared" si="537"/>
        <v>22.172999999999998</v>
      </c>
      <c r="DM305" s="693"/>
      <c r="DN305" s="692">
        <f>[2]Sheet1!EB154</f>
        <v>70</v>
      </c>
      <c r="DO305" s="692">
        <f>[2]Sheet1!EC154</f>
        <v>45</v>
      </c>
      <c r="DP305" s="1448">
        <f>[2]Sheet1!ED154</f>
        <v>170</v>
      </c>
      <c r="DQ305" s="691"/>
      <c r="DR305" s="691"/>
      <c r="DS305" s="690">
        <f t="shared" si="538"/>
        <v>0</v>
      </c>
      <c r="DT305" s="690">
        <f t="shared" si="539"/>
        <v>0</v>
      </c>
      <c r="DU305" s="689">
        <f t="shared" si="540"/>
        <v>0</v>
      </c>
      <c r="DV305" s="688"/>
      <c r="DW305" s="1431"/>
      <c r="DX305" s="1426">
        <f>[2]Sheet1!BN154</f>
        <v>3</v>
      </c>
      <c r="DY305" s="686"/>
      <c r="DZ305" s="685">
        <f>[2]Sheet1!BP154</f>
        <v>7</v>
      </c>
      <c r="EA305" s="684">
        <f>[2]Sheet1!BQ154</f>
        <v>11</v>
      </c>
      <c r="EB305" s="683">
        <f t="shared" si="541"/>
        <v>261.62736089999999</v>
      </c>
      <c r="EC305" s="683">
        <f t="shared" ref="EC305:EC368" si="545">IF(EB305-EB304&lt;0,0,IF(SUM(DZ305:EA305)&gt;0,EB305-EB304,0))</f>
        <v>0</v>
      </c>
      <c r="ED305" s="683">
        <f t="shared" ref="ED305:ED368" si="546">IF(EB305=0,0,IF(EB305-EB304&lt;0,(EB305-EB304),0))</f>
        <v>0</v>
      </c>
      <c r="EE305" s="682">
        <f t="shared" si="542"/>
        <v>0</v>
      </c>
      <c r="EF305" s="681">
        <f t="shared" si="461"/>
        <v>16.411790000000003</v>
      </c>
      <c r="EG305" s="680">
        <f t="shared" si="543"/>
        <v>0</v>
      </c>
      <c r="EH305" s="679">
        <f>SUM(EE$278:EE305)/SUM(EF$278:EF305)</f>
        <v>0.73621049022097684</v>
      </c>
      <c r="EI305" s="678"/>
      <c r="EJ305" s="166">
        <f t="shared" si="462"/>
        <v>80</v>
      </c>
      <c r="EK305" s="677">
        <f t="shared" si="463"/>
        <v>0</v>
      </c>
      <c r="EL305" s="676">
        <f t="shared" si="464"/>
        <v>68.672600000000003</v>
      </c>
      <c r="EM305" s="675">
        <f t="shared" si="544"/>
        <v>1.1649478831440778</v>
      </c>
      <c r="EN305" s="674">
        <f>SUM(EK$7:EK305)/SUM(EL$7:EL305)</f>
        <v>1.0598846609471451</v>
      </c>
      <c r="EO305" s="673"/>
    </row>
    <row r="306" spans="1:146" ht="16.5" thickTop="1" thickBot="1" x14ac:dyDescent="0.3">
      <c r="A306" s="668">
        <f>[2]Sheet1!A155</f>
        <v>45806</v>
      </c>
      <c r="C306" s="672"/>
      <c r="D306" s="744">
        <f t="shared" si="396"/>
        <v>39550</v>
      </c>
      <c r="E306" s="743">
        <f t="shared" si="509"/>
        <v>0</v>
      </c>
      <c r="F306" s="743"/>
      <c r="G306" s="742">
        <f t="shared" si="510"/>
        <v>0</v>
      </c>
      <c r="H306" s="741"/>
      <c r="I306" s="740">
        <v>0</v>
      </c>
      <c r="J306" s="740">
        <v>0</v>
      </c>
      <c r="K306" s="739">
        <f t="shared" si="511"/>
        <v>0</v>
      </c>
      <c r="L306" s="738" t="e">
        <f t="shared" si="512"/>
        <v>#REF!</v>
      </c>
      <c r="M306" s="738">
        <v>0</v>
      </c>
      <c r="N306" s="739">
        <v>0</v>
      </c>
      <c r="O306" s="739">
        <v>0</v>
      </c>
      <c r="P306" s="737">
        <f>[2]Sheet1!Q155</f>
        <v>0</v>
      </c>
      <c r="Q306" s="737">
        <f>[2]Sheet1!R155</f>
        <v>0</v>
      </c>
      <c r="R306" s="736">
        <f t="shared" si="513"/>
        <v>0</v>
      </c>
      <c r="S306" s="1154">
        <f t="shared" si="514"/>
        <v>41</v>
      </c>
      <c r="T306" s="408">
        <f>[2]Sheet1!T155</f>
        <v>0</v>
      </c>
      <c r="U306" s="736">
        <f>[2]Sheet1!V155</f>
        <v>0</v>
      </c>
      <c r="V306" s="734"/>
      <c r="W306" s="739">
        <f>[2]Sheet1!X155</f>
        <v>0</v>
      </c>
      <c r="X306" s="743">
        <f>[2]Sheet1!Y155</f>
        <v>0</v>
      </c>
      <c r="Y306" s="739" t="str">
        <f t="shared" si="515"/>
        <v xml:space="preserve"> </v>
      </c>
      <c r="Z306" s="733">
        <f t="shared" si="516"/>
        <v>178</v>
      </c>
      <c r="AA306" s="732">
        <f>[2]Sheet1!AA155</f>
        <v>0</v>
      </c>
      <c r="AB306" s="731">
        <f>[2]Sheet1!AC155</f>
        <v>0</v>
      </c>
      <c r="AC306" s="730">
        <f>[2]Sheet1!AD155</f>
        <v>0</v>
      </c>
      <c r="AD306" s="730">
        <f>[2]Sheet1!AE155</f>
        <v>0</v>
      </c>
      <c r="AE306" s="739" t="str">
        <f t="shared" si="517"/>
        <v xml:space="preserve"> </v>
      </c>
      <c r="AF306" s="733">
        <f t="shared" si="518"/>
        <v>113</v>
      </c>
      <c r="AG306" s="739">
        <v>111</v>
      </c>
      <c r="AH306" s="731">
        <f>[2]Sheet1!AH155</f>
        <v>0</v>
      </c>
      <c r="AI306" s="731">
        <f>[2]Sheet1!AI155</f>
        <v>11</v>
      </c>
      <c r="AJ306" s="731">
        <f>[2]Sheet1!AJ155</f>
        <v>9</v>
      </c>
      <c r="AK306" s="729">
        <f t="shared" si="519"/>
        <v>2</v>
      </c>
      <c r="AL306" s="731">
        <f t="shared" si="520"/>
        <v>33</v>
      </c>
      <c r="AM306" s="731"/>
      <c r="AN306" s="731"/>
      <c r="AO306" s="731">
        <f>[2]Sheet1!AL155</f>
        <v>0</v>
      </c>
      <c r="AP306" s="731"/>
      <c r="AQ306" s="728">
        <f>[2]Sheet1!K155+[2]Sheet1!L155/12</f>
        <v>5.583333333333333</v>
      </c>
      <c r="AR306" s="727">
        <f>[2]Sheet1!M155</f>
        <v>292</v>
      </c>
      <c r="AS306" s="726">
        <f>[2]Sheet1!N155+[2]Sheet1!O155/12</f>
        <v>6.833333333333333</v>
      </c>
      <c r="AT306" s="725">
        <f>[2]Sheet1!P155</f>
        <v>354</v>
      </c>
      <c r="AU306" s="724">
        <f t="shared" si="521"/>
        <v>646</v>
      </c>
      <c r="AV306" s="723">
        <f t="shared" si="522"/>
        <v>69</v>
      </c>
      <c r="AW306" s="722"/>
      <c r="AX306" s="722"/>
      <c r="AY306" s="721">
        <f>[2]Sheet1!B155</f>
        <v>0</v>
      </c>
      <c r="AZ306" s="720">
        <f>[2]Sheet1!C155</f>
        <v>0</v>
      </c>
      <c r="BA306" s="662">
        <f>[2]Sheet1!D155</f>
        <v>0</v>
      </c>
      <c r="BB306" s="662">
        <f>[2]Sheet1!E155</f>
        <v>0</v>
      </c>
      <c r="BC306" s="719"/>
      <c r="BD306" s="718">
        <f>[2]Sheet1!BJ155</f>
        <v>70929</v>
      </c>
      <c r="BE306" s="717">
        <f t="shared" si="523"/>
        <v>46</v>
      </c>
      <c r="BF306" s="1949">
        <f t="shared" si="507"/>
        <v>45</v>
      </c>
      <c r="BG306" s="716">
        <v>0.96</v>
      </c>
      <c r="BH306" s="715">
        <f>BE306-(BE306*BG306)</f>
        <v>1.8400000000000034</v>
      </c>
      <c r="BI306" s="715">
        <f t="shared" si="524"/>
        <v>44.16</v>
      </c>
      <c r="BJ306" s="714"/>
      <c r="BK306" s="713">
        <f>[2]Sheet1!EW155</f>
        <v>80</v>
      </c>
      <c r="BL306" s="713">
        <f>[2]Sheet1!EX155</f>
        <v>30</v>
      </c>
      <c r="BM306" s="712"/>
      <c r="BN306" s="711">
        <f>[2]Sheet1!CE155</f>
        <v>0</v>
      </c>
      <c r="BO306" s="710">
        <f t="shared" si="405"/>
        <v>0.8</v>
      </c>
      <c r="BP306" s="709">
        <f t="shared" si="525"/>
        <v>0</v>
      </c>
      <c r="BQ306" s="709">
        <f t="shared" si="526"/>
        <v>0</v>
      </c>
      <c r="BR306" s="708"/>
      <c r="BS306" s="712">
        <f>[2]Sheet1!CP155</f>
        <v>0</v>
      </c>
      <c r="BT306" s="712">
        <f>[2]Sheet1!CQ155</f>
        <v>0</v>
      </c>
      <c r="BU306" s="666">
        <f>[2]Sheet1!BR155</f>
        <v>0</v>
      </c>
      <c r="BV306" s="707" t="str">
        <f>[2]Sheet1!BE155</f>
        <v>n</v>
      </c>
      <c r="BW306" s="726">
        <f>[2]Sheet1!BA155</f>
        <v>14.8</v>
      </c>
      <c r="BX306" s="1748">
        <f t="shared" si="508"/>
        <v>10.171428571428573</v>
      </c>
      <c r="BY306" s="1817">
        <f t="shared" si="465"/>
        <v>0.42380952380952386</v>
      </c>
      <c r="BZ306" s="1555">
        <f t="shared" si="506"/>
        <v>71.2</v>
      </c>
      <c r="CA306" s="665">
        <f t="shared" si="527"/>
        <v>0</v>
      </c>
      <c r="CB306" s="665">
        <f t="shared" si="528"/>
        <v>14.8</v>
      </c>
      <c r="CC306" s="706">
        <f t="shared" si="406"/>
        <v>0.43</v>
      </c>
      <c r="CD306" s="705">
        <f t="shared" si="529"/>
        <v>8.4360000000000017</v>
      </c>
      <c r="CE306" s="710">
        <f t="shared" si="407"/>
        <v>0.05</v>
      </c>
      <c r="CF306" s="704">
        <f t="shared" si="530"/>
        <v>8.4360000000000017</v>
      </c>
      <c r="CG306" s="1749">
        <f>[2]Sheet1!BI155</f>
        <v>0.97916666666424135</v>
      </c>
      <c r="CH306" s="704">
        <f>[2]Sheet1!BR155</f>
        <v>0</v>
      </c>
      <c r="CI306" s="1507">
        <f t="shared" si="458"/>
        <v>0.62978723404411319</v>
      </c>
      <c r="CJ306" s="704">
        <f t="shared" si="531"/>
        <v>6.363999999999999</v>
      </c>
      <c r="CK306" s="666">
        <f>[2]Sheet1!BS155</f>
        <v>70</v>
      </c>
      <c r="CL306" s="664">
        <f>[2]Sheet1!BU155</f>
        <v>42</v>
      </c>
      <c r="CM306" s="1465">
        <f>[2]Sheet1!DA155</f>
        <v>17.600000000000001</v>
      </c>
      <c r="CN306" s="1466">
        <f>[2]Sheet1!DB155</f>
        <v>2</v>
      </c>
      <c r="CO306" s="703">
        <f>[2]Sheet1!DC155</f>
        <v>70</v>
      </c>
      <c r="CP306" s="1466">
        <v>9685</v>
      </c>
      <c r="CQ306" s="703">
        <f t="shared" si="532"/>
        <v>0</v>
      </c>
      <c r="CR306" s="703">
        <f>[2]Sheet1!DM155</f>
        <v>0</v>
      </c>
      <c r="CS306" s="1119" t="e">
        <f t="shared" si="533"/>
        <v>#DIV/0!</v>
      </c>
      <c r="CT306" s="1142" t="str">
        <f t="shared" si="534"/>
        <v/>
      </c>
      <c r="CU306" s="950"/>
      <c r="CV306" s="702">
        <f t="shared" si="408"/>
        <v>1</v>
      </c>
      <c r="CW306" s="701">
        <f t="shared" si="535"/>
        <v>0</v>
      </c>
      <c r="CX306" s="700">
        <f t="shared" si="536"/>
        <v>0</v>
      </c>
      <c r="CY306" s="699"/>
      <c r="CZ306" s="698">
        <f>[2]Sheet1!DN155</f>
        <v>0</v>
      </c>
      <c r="DA306" s="698">
        <f>[2]Sheet1!DO155</f>
        <v>0</v>
      </c>
      <c r="DB306" s="698">
        <f>[2]Sheet1!DQ155</f>
        <v>0</v>
      </c>
      <c r="DC306" s="697">
        <v>17.600000000000001</v>
      </c>
      <c r="DD306" s="1828"/>
      <c r="DE306" s="1828"/>
      <c r="DF306" s="1828"/>
      <c r="DG306" s="696">
        <f t="shared" si="409"/>
        <v>0.43</v>
      </c>
      <c r="DH306" s="695">
        <f t="shared" si="459"/>
        <v>17.600000000000001</v>
      </c>
      <c r="DI306" s="702">
        <f t="shared" si="410"/>
        <v>0.56999999999999995</v>
      </c>
      <c r="DJ306" s="694"/>
      <c r="DK306" s="694">
        <f t="shared" si="460"/>
        <v>4.3137600000000011</v>
      </c>
      <c r="DL306" s="694">
        <f t="shared" si="537"/>
        <v>10.032</v>
      </c>
      <c r="DM306" s="693"/>
      <c r="DN306" s="692">
        <f>[2]Sheet1!EB155</f>
        <v>70</v>
      </c>
      <c r="DO306" s="692">
        <f>[2]Sheet1!EC155</f>
        <v>40</v>
      </c>
      <c r="DP306" s="1448">
        <f>[2]Sheet1!ED155</f>
        <v>170</v>
      </c>
      <c r="DQ306" s="691"/>
      <c r="DR306" s="691"/>
      <c r="DS306" s="690">
        <f t="shared" si="538"/>
        <v>0</v>
      </c>
      <c r="DT306" s="690">
        <f t="shared" si="539"/>
        <v>0</v>
      </c>
      <c r="DU306" s="689">
        <f t="shared" si="540"/>
        <v>0</v>
      </c>
      <c r="DV306" s="688"/>
      <c r="DW306" s="1431"/>
      <c r="DX306" s="1426">
        <f>[2]Sheet1!BN155</f>
        <v>3</v>
      </c>
      <c r="DY306" s="686"/>
      <c r="DZ306" s="685">
        <f>[2]Sheet1!BP155</f>
        <v>7</v>
      </c>
      <c r="EA306" s="684">
        <f>[2]Sheet1!BQ155</f>
        <v>11</v>
      </c>
      <c r="EB306" s="683">
        <f t="shared" si="541"/>
        <v>261.62736089999999</v>
      </c>
      <c r="EC306" s="683">
        <f t="shared" si="545"/>
        <v>0</v>
      </c>
      <c r="ED306" s="683">
        <f t="shared" si="546"/>
        <v>0</v>
      </c>
      <c r="EE306" s="682">
        <f t="shared" si="542"/>
        <v>0</v>
      </c>
      <c r="EF306" s="681">
        <f t="shared" si="461"/>
        <v>14.589760000000005</v>
      </c>
      <c r="EG306" s="680">
        <f t="shared" si="543"/>
        <v>0</v>
      </c>
      <c r="EH306" s="679">
        <f>SUM(EE$278:EE306)/SUM(EF$278:EF306)</f>
        <v>0.6983585078405935</v>
      </c>
      <c r="EI306" s="678"/>
      <c r="EJ306" s="166">
        <f t="shared" si="462"/>
        <v>69</v>
      </c>
      <c r="EK306" s="677">
        <f t="shared" si="463"/>
        <v>0</v>
      </c>
      <c r="EL306" s="676">
        <f t="shared" si="464"/>
        <v>60.555999999999997</v>
      </c>
      <c r="EM306" s="675">
        <f t="shared" si="544"/>
        <v>1.1394411784133696</v>
      </c>
      <c r="EN306" s="674">
        <f>SUM(EK$7:EK306)/SUM(EL$7:EL306)</f>
        <v>1.0582218985002343</v>
      </c>
      <c r="EO306" s="673"/>
    </row>
    <row r="307" spans="1:146" ht="16.5" thickTop="1" thickBot="1" x14ac:dyDescent="0.3">
      <c r="A307" s="668">
        <f>[2]Sheet1!A156</f>
        <v>45807</v>
      </c>
      <c r="C307" s="745"/>
      <c r="D307" s="1468">
        <f t="shared" si="396"/>
        <v>39550</v>
      </c>
      <c r="E307" s="1469">
        <f t="shared" si="509"/>
        <v>0</v>
      </c>
      <c r="F307" s="1469"/>
      <c r="G307" s="1470">
        <f t="shared" si="510"/>
        <v>0</v>
      </c>
      <c r="H307" s="741"/>
      <c r="I307" s="1471">
        <v>0</v>
      </c>
      <c r="J307" s="1471">
        <v>0</v>
      </c>
      <c r="K307" s="1472">
        <f t="shared" si="511"/>
        <v>0</v>
      </c>
      <c r="L307" s="1473" t="e">
        <f t="shared" si="512"/>
        <v>#REF!</v>
      </c>
      <c r="M307" s="1473">
        <v>0</v>
      </c>
      <c r="N307" s="1472">
        <v>0</v>
      </c>
      <c r="O307" s="1472">
        <v>0</v>
      </c>
      <c r="P307" s="1474">
        <f>[2]Sheet1!Q156</f>
        <v>0</v>
      </c>
      <c r="Q307" s="1474">
        <f>[2]Sheet1!R156</f>
        <v>0</v>
      </c>
      <c r="R307" s="1475">
        <f t="shared" si="513"/>
        <v>0</v>
      </c>
      <c r="S307" s="1476">
        <f t="shared" si="514"/>
        <v>41</v>
      </c>
      <c r="T307" s="1477">
        <f>[2]Sheet1!T156</f>
        <v>0</v>
      </c>
      <c r="U307" s="1475">
        <f>[2]Sheet1!V156</f>
        <v>0</v>
      </c>
      <c r="V307" s="1478"/>
      <c r="W307" s="1472">
        <f>[2]Sheet1!X156</f>
        <v>0</v>
      </c>
      <c r="X307" s="1469">
        <f>[2]Sheet1!Y156</f>
        <v>0</v>
      </c>
      <c r="Y307" s="1472" t="str">
        <f t="shared" si="515"/>
        <v xml:space="preserve"> </v>
      </c>
      <c r="Z307" s="1479">
        <f t="shared" si="516"/>
        <v>178</v>
      </c>
      <c r="AA307" s="1480">
        <f>[2]Sheet1!AA156</f>
        <v>0</v>
      </c>
      <c r="AB307" s="1481">
        <f>[2]Sheet1!AC156</f>
        <v>0</v>
      </c>
      <c r="AC307" s="1482">
        <f>[2]Sheet1!AD156</f>
        <v>0</v>
      </c>
      <c r="AD307" s="1482">
        <f>[2]Sheet1!AE156</f>
        <v>0</v>
      </c>
      <c r="AE307" s="1472" t="str">
        <f t="shared" si="517"/>
        <v xml:space="preserve"> </v>
      </c>
      <c r="AF307" s="1479">
        <f t="shared" si="518"/>
        <v>113</v>
      </c>
      <c r="AG307" s="1472">
        <v>111</v>
      </c>
      <c r="AH307" s="1481">
        <f>[2]Sheet1!AH156</f>
        <v>0</v>
      </c>
      <c r="AI307" s="1481">
        <f>[2]Sheet1!AI156</f>
        <v>9</v>
      </c>
      <c r="AJ307" s="1481">
        <f>[2]Sheet1!AJ156</f>
        <v>4</v>
      </c>
      <c r="AK307" s="1483">
        <f t="shared" si="519"/>
        <v>5</v>
      </c>
      <c r="AL307" s="1481">
        <f t="shared" si="520"/>
        <v>34</v>
      </c>
      <c r="AM307" s="1481"/>
      <c r="AN307" s="1481"/>
      <c r="AO307" s="1481">
        <f>[2]Sheet1!AL156</f>
        <v>0</v>
      </c>
      <c r="AP307" s="1481"/>
      <c r="AQ307" s="1484">
        <f>[2]Sheet1!K156+[2]Sheet1!L156/12</f>
        <v>6.458333333333333</v>
      </c>
      <c r="AR307" s="1485">
        <f>[2]Sheet1!M156</f>
        <v>343</v>
      </c>
      <c r="AS307" s="1486">
        <f>[2]Sheet1!N156+[2]Sheet1!O156/12</f>
        <v>7.5</v>
      </c>
      <c r="AT307" s="1487">
        <f>[2]Sheet1!P156</f>
        <v>392</v>
      </c>
      <c r="AU307" s="1488">
        <f t="shared" si="521"/>
        <v>735</v>
      </c>
      <c r="AV307" s="1489">
        <f t="shared" si="522"/>
        <v>89</v>
      </c>
      <c r="AW307" s="722"/>
      <c r="AX307" s="722"/>
      <c r="AY307" s="1490">
        <f>[2]Sheet1!B156</f>
        <v>0</v>
      </c>
      <c r="AZ307" s="1491">
        <f>[2]Sheet1!C156</f>
        <v>0</v>
      </c>
      <c r="BA307" s="1492">
        <f>[2]Sheet1!D156</f>
        <v>0</v>
      </c>
      <c r="BB307" s="1492">
        <f>[2]Sheet1!E156</f>
        <v>0</v>
      </c>
      <c r="BC307" s="719"/>
      <c r="BD307" s="1493">
        <f>[2]Sheet1!BJ156</f>
        <v>70988</v>
      </c>
      <c r="BE307" s="1494">
        <f t="shared" si="523"/>
        <v>59</v>
      </c>
      <c r="BF307" s="1949">
        <f t="shared" si="507"/>
        <v>48.5</v>
      </c>
      <c r="BG307" s="1495">
        <v>0.96</v>
      </c>
      <c r="BH307" s="1496">
        <f>BE307-(BE307*BG307)</f>
        <v>2.3599999999999994</v>
      </c>
      <c r="BI307" s="1496">
        <f t="shared" si="524"/>
        <v>56.64</v>
      </c>
      <c r="BJ307" s="1497"/>
      <c r="BK307" s="1498">
        <f>[2]Sheet1!EW156</f>
        <v>85</v>
      </c>
      <c r="BL307" s="1498">
        <f>[2]Sheet1!EX156</f>
        <v>30</v>
      </c>
      <c r="BM307" s="712"/>
      <c r="BN307" s="1499">
        <f>[2]Sheet1!CE156</f>
        <v>0</v>
      </c>
      <c r="BO307" s="1500">
        <f t="shared" si="405"/>
        <v>0.8</v>
      </c>
      <c r="BP307" s="1501">
        <f t="shared" si="525"/>
        <v>0</v>
      </c>
      <c r="BQ307" s="1501">
        <f t="shared" si="526"/>
        <v>0</v>
      </c>
      <c r="BR307" s="1502"/>
      <c r="BS307" s="712">
        <f>[2]Sheet1!CP156</f>
        <v>0</v>
      </c>
      <c r="BT307" s="712">
        <f>[2]Sheet1!CQ156</f>
        <v>0</v>
      </c>
      <c r="BU307" s="666">
        <f>[2]Sheet1!BR156</f>
        <v>0</v>
      </c>
      <c r="BV307" s="1503" t="str">
        <f>[2]Sheet1!BE156</f>
        <v>n</v>
      </c>
      <c r="BW307" s="1486">
        <f>[2]Sheet1!BA156</f>
        <v>10.199999999999999</v>
      </c>
      <c r="BX307" s="1748">
        <f>BZ307/7</f>
        <v>9.0428571428571427</v>
      </c>
      <c r="BY307" s="1817">
        <f t="shared" si="465"/>
        <v>0.37678571428571428</v>
      </c>
      <c r="BZ307" s="1555">
        <f t="shared" si="506"/>
        <v>63.3</v>
      </c>
      <c r="CA307" s="1504">
        <f t="shared" si="527"/>
        <v>0</v>
      </c>
      <c r="CB307" s="1504">
        <f t="shared" si="528"/>
        <v>10.199999999999999</v>
      </c>
      <c r="CC307" s="1505">
        <f t="shared" si="406"/>
        <v>0.43</v>
      </c>
      <c r="CD307" s="1506">
        <f t="shared" si="529"/>
        <v>5.8140000000000001</v>
      </c>
      <c r="CE307" s="1500">
        <f t="shared" si="407"/>
        <v>0.05</v>
      </c>
      <c r="CF307" s="1507">
        <f t="shared" si="530"/>
        <v>5.8140000000000001</v>
      </c>
      <c r="CG307" s="1749">
        <f>[2]Sheet1!BI156</f>
        <v>1.2291666666715173</v>
      </c>
      <c r="CH307" s="704">
        <f>[2]Sheet1!BR156</f>
        <v>0</v>
      </c>
      <c r="CI307" s="1507">
        <f t="shared" si="458"/>
        <v>0.3457627118630423</v>
      </c>
      <c r="CJ307" s="1507">
        <f t="shared" si="531"/>
        <v>4.3859999999999992</v>
      </c>
      <c r="CK307" s="666">
        <f>[2]Sheet1!BS156</f>
        <v>72</v>
      </c>
      <c r="CL307" s="664">
        <f>[2]Sheet1!BU156</f>
        <v>41</v>
      </c>
      <c r="CM307" s="1508">
        <f>[2]Sheet1!DA156</f>
        <v>20.399999999999999</v>
      </c>
      <c r="CN307" s="1466">
        <f>[2]Sheet1!DB156</f>
        <v>2</v>
      </c>
      <c r="CO307" s="703">
        <f>[2]Sheet1!DC156</f>
        <v>79</v>
      </c>
      <c r="CP307" s="1466">
        <f>[2]Sheet1!DX156</f>
        <v>9685</v>
      </c>
      <c r="CQ307" s="703">
        <f t="shared" si="532"/>
        <v>0</v>
      </c>
      <c r="CR307" s="703">
        <f>[2]Sheet1!DM156</f>
        <v>0</v>
      </c>
      <c r="CS307" s="1119" t="e">
        <f t="shared" si="533"/>
        <v>#DIV/0!</v>
      </c>
      <c r="CT307" s="1142" t="str">
        <f t="shared" si="534"/>
        <v/>
      </c>
      <c r="CU307" s="1509"/>
      <c r="CV307" s="1510">
        <f t="shared" si="408"/>
        <v>1</v>
      </c>
      <c r="CW307" s="1511">
        <f t="shared" si="535"/>
        <v>0</v>
      </c>
      <c r="CX307" s="1512">
        <f t="shared" si="536"/>
        <v>0</v>
      </c>
      <c r="CY307" s="1513"/>
      <c r="CZ307" s="698">
        <f>[2]Sheet1!DN156</f>
        <v>85</v>
      </c>
      <c r="DA307" s="698">
        <f>[2]Sheet1!DO156</f>
        <v>41</v>
      </c>
      <c r="DB307" s="698">
        <f>[2]Sheet1!DQ156</f>
        <v>0</v>
      </c>
      <c r="DC307" s="1514">
        <v>20.399999999999999</v>
      </c>
      <c r="DD307" s="1838"/>
      <c r="DE307" s="1838"/>
      <c r="DF307" s="1838"/>
      <c r="DG307" s="1515">
        <f t="shared" si="409"/>
        <v>0.43</v>
      </c>
      <c r="DH307" s="1516">
        <f t="shared" si="459"/>
        <v>20.399999999999999</v>
      </c>
      <c r="DI307" s="1510">
        <f t="shared" si="410"/>
        <v>0.56999999999999995</v>
      </c>
      <c r="DJ307" s="1511"/>
      <c r="DK307" s="1511">
        <f t="shared" si="460"/>
        <v>5.0000400000000003</v>
      </c>
      <c r="DL307" s="1511">
        <f t="shared" si="537"/>
        <v>11.627999999999998</v>
      </c>
      <c r="DM307" s="1517"/>
      <c r="DN307" s="692">
        <f>[2]Sheet1!EB156</f>
        <v>70</v>
      </c>
      <c r="DO307" s="692">
        <f>[2]Sheet1!EC156</f>
        <v>42</v>
      </c>
      <c r="DP307" s="1448">
        <f>[2]Sheet1!ED156</f>
        <v>170</v>
      </c>
      <c r="DQ307" s="1518"/>
      <c r="DR307" s="1518"/>
      <c r="DS307" s="1519">
        <f t="shared" si="538"/>
        <v>0</v>
      </c>
      <c r="DT307" s="1519">
        <f t="shared" si="539"/>
        <v>0</v>
      </c>
      <c r="DU307" s="1520">
        <f t="shared" si="540"/>
        <v>0</v>
      </c>
      <c r="DV307" s="688"/>
      <c r="DW307" s="1429"/>
      <c r="DX307" s="1521">
        <f>[2]Sheet1!BN156</f>
        <v>3</v>
      </c>
      <c r="DY307" s="1522"/>
      <c r="DZ307" s="1523">
        <f>[2]Sheet1!BP156</f>
        <v>7</v>
      </c>
      <c r="EA307" s="1524">
        <f>[2]Sheet1!BQ156</f>
        <v>11</v>
      </c>
      <c r="EB307" s="1525">
        <f t="shared" si="541"/>
        <v>261.62736089999999</v>
      </c>
      <c r="EC307" s="1525">
        <f t="shared" si="545"/>
        <v>0</v>
      </c>
      <c r="ED307" s="1525">
        <f t="shared" si="546"/>
        <v>0</v>
      </c>
      <c r="EE307" s="1526">
        <f t="shared" si="542"/>
        <v>0</v>
      </c>
      <c r="EF307" s="1527">
        <f t="shared" si="461"/>
        <v>13.17404</v>
      </c>
      <c r="EG307" s="1528">
        <f t="shared" si="543"/>
        <v>0</v>
      </c>
      <c r="EH307" s="679">
        <f>SUM(EE$278:EE307)/SUM(EF$278:EF307)</f>
        <v>0.66737521774500663</v>
      </c>
      <c r="EI307" s="1530"/>
      <c r="EJ307" s="166">
        <f t="shared" si="462"/>
        <v>89</v>
      </c>
      <c r="EK307" s="1531">
        <f t="shared" si="463"/>
        <v>0</v>
      </c>
      <c r="EL307" s="1532">
        <f t="shared" si="464"/>
        <v>72.653999999999996</v>
      </c>
      <c r="EM307" s="1533">
        <f t="shared" si="544"/>
        <v>1.2249841715528396</v>
      </c>
      <c r="EN307" s="1534">
        <f>SUM(EK$7:EK307)/SUM(EL$7:EL307)</f>
        <v>1.0562338177594741</v>
      </c>
      <c r="EO307" s="1535"/>
    </row>
    <row r="308" spans="1:146" s="168" customFormat="1" ht="15.75" thickBot="1" x14ac:dyDescent="0.3">
      <c r="A308" s="1700">
        <f>[2]Sheet1!A157</f>
        <v>45808</v>
      </c>
      <c r="C308" s="672"/>
      <c r="D308" s="744">
        <f t="shared" si="396"/>
        <v>39550</v>
      </c>
      <c r="E308" s="743">
        <f t="shared" si="509"/>
        <v>0</v>
      </c>
      <c r="F308" s="743"/>
      <c r="G308" s="742">
        <f t="shared" si="510"/>
        <v>0</v>
      </c>
      <c r="H308" s="1701"/>
      <c r="I308" s="740">
        <v>0</v>
      </c>
      <c r="J308" s="740">
        <v>0</v>
      </c>
      <c r="K308" s="739">
        <f t="shared" si="511"/>
        <v>0</v>
      </c>
      <c r="L308" s="738" t="e">
        <f t="shared" si="512"/>
        <v>#REF!</v>
      </c>
      <c r="M308" s="738">
        <v>0</v>
      </c>
      <c r="N308" s="739">
        <v>0</v>
      </c>
      <c r="O308" s="739">
        <v>0</v>
      </c>
      <c r="P308" s="737">
        <f>[2]Sheet1!Q157</f>
        <v>43</v>
      </c>
      <c r="Q308" s="737">
        <f>[2]Sheet1!R157</f>
        <v>38</v>
      </c>
      <c r="R308" s="736">
        <f t="shared" si="513"/>
        <v>5</v>
      </c>
      <c r="S308" s="1154">
        <f t="shared" si="514"/>
        <v>42</v>
      </c>
      <c r="T308" s="408">
        <f>[2]Sheet1!T157</f>
        <v>0</v>
      </c>
      <c r="U308" s="736">
        <f>[2]Sheet1!V157</f>
        <v>0</v>
      </c>
      <c r="V308" s="734"/>
      <c r="W308" s="739">
        <f>[2]Sheet1!X157</f>
        <v>34</v>
      </c>
      <c r="X308" s="743">
        <f>[2]Sheet1!Y157</f>
        <v>32</v>
      </c>
      <c r="Y308" s="739">
        <f t="shared" si="515"/>
        <v>2</v>
      </c>
      <c r="Z308" s="733">
        <f t="shared" si="516"/>
        <v>179</v>
      </c>
      <c r="AA308" s="1604">
        <f>[2]Sheet1!AA157</f>
        <v>0</v>
      </c>
      <c r="AB308" s="731">
        <f>[2]Sheet1!AC157</f>
        <v>0</v>
      </c>
      <c r="AC308" s="730">
        <f>[2]Sheet1!AD157</f>
        <v>38</v>
      </c>
      <c r="AD308" s="730">
        <f>[2]Sheet1!AE157</f>
        <v>34</v>
      </c>
      <c r="AE308" s="739">
        <f t="shared" si="517"/>
        <v>4</v>
      </c>
      <c r="AF308" s="733">
        <f t="shared" si="518"/>
        <v>114</v>
      </c>
      <c r="AG308" s="739">
        <v>111</v>
      </c>
      <c r="AH308" s="731">
        <f>[2]Sheet1!AH157</f>
        <v>0</v>
      </c>
      <c r="AI308" s="731">
        <f>[2]Sheet1!AI157</f>
        <v>14</v>
      </c>
      <c r="AJ308" s="731">
        <f>[2]Sheet1!AJ157</f>
        <v>0</v>
      </c>
      <c r="AK308" s="729">
        <f t="shared" si="519"/>
        <v>14</v>
      </c>
      <c r="AL308" s="731">
        <f t="shared" si="520"/>
        <v>35</v>
      </c>
      <c r="AM308" s="731"/>
      <c r="AN308" s="731"/>
      <c r="AO308" s="731">
        <f>[2]Sheet1!AL157</f>
        <v>0</v>
      </c>
      <c r="AP308" s="731"/>
      <c r="AQ308" s="728">
        <f>[2]Sheet1!K157+[2]Sheet1!L157/12</f>
        <v>6.166666666666667</v>
      </c>
      <c r="AR308" s="727">
        <f>[2]Sheet1!M157</f>
        <v>326</v>
      </c>
      <c r="AS308" s="726">
        <f>[2]Sheet1!N157+[2]Sheet1!O157/12</f>
        <v>6.916666666666667</v>
      </c>
      <c r="AT308" s="725">
        <f>[2]Sheet1!P157</f>
        <v>359</v>
      </c>
      <c r="AU308" s="724">
        <f t="shared" si="521"/>
        <v>685</v>
      </c>
      <c r="AV308" s="1702">
        <f t="shared" si="522"/>
        <v>-50</v>
      </c>
      <c r="AW308" s="1703"/>
      <c r="AX308" s="1703"/>
      <c r="AY308" s="1607">
        <f>[2]Sheet1!B157</f>
        <v>1700</v>
      </c>
      <c r="AZ308" s="1608">
        <f>[2]Sheet1!C157</f>
        <v>0</v>
      </c>
      <c r="BA308" s="1609">
        <f>[2]Sheet1!D157</f>
        <v>188</v>
      </c>
      <c r="BB308" s="1609">
        <f>[2]Sheet1!E157</f>
        <v>135.29</v>
      </c>
      <c r="BC308" s="1704"/>
      <c r="BD308" s="1705">
        <f>[2]Sheet1!BJ157</f>
        <v>71036</v>
      </c>
      <c r="BE308" s="1706">
        <f t="shared" si="523"/>
        <v>48</v>
      </c>
      <c r="BF308" s="1949">
        <f t="shared" ref="BF308" si="547">AVERAGE(BE301:BE308)</f>
        <v>47</v>
      </c>
      <c r="BG308" s="1707">
        <v>0.96</v>
      </c>
      <c r="BH308" s="1708">
        <f>BE308-(BE308*BG308)</f>
        <v>1.9200000000000017</v>
      </c>
      <c r="BI308" s="1708">
        <f t="shared" si="524"/>
        <v>46.08</v>
      </c>
      <c r="BJ308" s="1709"/>
      <c r="BK308" s="713">
        <f>[2]Sheet1!EW157</f>
        <v>85</v>
      </c>
      <c r="BL308" s="713">
        <f>[2]Sheet1!EX157</f>
        <v>30</v>
      </c>
      <c r="BM308" s="1710"/>
      <c r="BN308" s="1711">
        <f>[2]Sheet1!CE157</f>
        <v>0</v>
      </c>
      <c r="BO308" s="1618">
        <f t="shared" si="405"/>
        <v>0.8</v>
      </c>
      <c r="BP308" s="1619">
        <f t="shared" si="525"/>
        <v>0</v>
      </c>
      <c r="BQ308" s="1619">
        <f t="shared" si="526"/>
        <v>0</v>
      </c>
      <c r="BR308" s="1620"/>
      <c r="BS308" s="1710">
        <f>[2]Sheet1!CP157</f>
        <v>0</v>
      </c>
      <c r="BT308" s="1710">
        <f>[2]Sheet1!CQ157</f>
        <v>0</v>
      </c>
      <c r="BU308" s="1712">
        <f>[2]Sheet1!BR157</f>
        <v>0</v>
      </c>
      <c r="BV308" s="665" t="str">
        <f>[2]Sheet1!BE157</f>
        <v>n</v>
      </c>
      <c r="BW308" s="726">
        <v>8.1999999999999993</v>
      </c>
      <c r="BX308" s="1748">
        <f>BZ308/7</f>
        <v>9.1142857142857157</v>
      </c>
      <c r="BY308" s="1817">
        <f t="shared" si="465"/>
        <v>0.3797619047619048</v>
      </c>
      <c r="BZ308" s="1555">
        <f t="shared" si="506"/>
        <v>63.800000000000011</v>
      </c>
      <c r="CA308" s="665">
        <f t="shared" si="527"/>
        <v>0</v>
      </c>
      <c r="CB308" s="665">
        <f t="shared" si="528"/>
        <v>8.1999999999999993</v>
      </c>
      <c r="CC308" s="706">
        <f t="shared" si="406"/>
        <v>0.43</v>
      </c>
      <c r="CD308" s="1622">
        <f t="shared" si="529"/>
        <v>4.6740000000000004</v>
      </c>
      <c r="CE308" s="1618">
        <f t="shared" si="407"/>
        <v>0.05</v>
      </c>
      <c r="CF308" s="1623">
        <f t="shared" si="530"/>
        <v>4.6740000000000004</v>
      </c>
      <c r="CG308" s="1749">
        <f>[2]Sheet1!BI157</f>
        <v>0.99305555555474712</v>
      </c>
      <c r="CH308" s="704">
        <f>[2]Sheet1!BR157</f>
        <v>0</v>
      </c>
      <c r="CI308" s="1507">
        <f>IF(OR(ISBLANK(CG308), CG308=0), 0, CB308 / (CG308 * 24))</f>
        <v>0.34405594405622414</v>
      </c>
      <c r="CJ308" s="1623">
        <f t="shared" si="531"/>
        <v>3.5259999999999989</v>
      </c>
      <c r="CK308" s="666">
        <f>[2]Sheet1!BS157</f>
        <v>70</v>
      </c>
      <c r="CL308" s="664">
        <f>[2]Sheet1!BU157</f>
        <v>30</v>
      </c>
      <c r="CM308" s="1714">
        <f>[2]Sheet1!DA157</f>
        <v>16</v>
      </c>
      <c r="CN308" s="1715">
        <f>[2]Sheet1!DB157</f>
        <v>2</v>
      </c>
      <c r="CO308" s="1716">
        <f>[2]Sheet1!DC157</f>
        <v>79</v>
      </c>
      <c r="CP308" s="1715">
        <f>[2]Sheet1!DX157</f>
        <v>0</v>
      </c>
      <c r="CQ308" s="1716">
        <f t="shared" si="532"/>
        <v>0</v>
      </c>
      <c r="CR308" s="1716">
        <f>[2]Sheet1!DM157</f>
        <v>0</v>
      </c>
      <c r="CS308" s="1717" t="e">
        <f t="shared" si="533"/>
        <v>#DIV/0!</v>
      </c>
      <c r="CT308" s="1718" t="str">
        <f t="shared" si="534"/>
        <v/>
      </c>
      <c r="CU308" s="1629"/>
      <c r="CV308" s="1719">
        <f t="shared" si="408"/>
        <v>1</v>
      </c>
      <c r="CW308" s="1631">
        <f t="shared" si="535"/>
        <v>0</v>
      </c>
      <c r="CX308" s="1632">
        <f t="shared" si="536"/>
        <v>0</v>
      </c>
      <c r="CY308" s="1633"/>
      <c r="CZ308" s="1720">
        <f>[2]Sheet1!DN157</f>
        <v>0</v>
      </c>
      <c r="DA308" s="1720">
        <f>[2]Sheet1!DO157</f>
        <v>0</v>
      </c>
      <c r="DB308" s="1720">
        <f>[2]Sheet1!DQ157</f>
        <v>0</v>
      </c>
      <c r="DC308" s="726">
        <v>16</v>
      </c>
      <c r="DD308" s="1842"/>
      <c r="DE308" s="1842"/>
      <c r="DF308" s="1842"/>
      <c r="DG308" s="1721">
        <f t="shared" si="409"/>
        <v>0.43</v>
      </c>
      <c r="DH308" s="1722">
        <f t="shared" si="459"/>
        <v>16</v>
      </c>
      <c r="DI308" s="1719">
        <f t="shared" si="410"/>
        <v>0.56999999999999995</v>
      </c>
      <c r="DJ308" s="1631"/>
      <c r="DK308" s="1631">
        <f t="shared" si="460"/>
        <v>3.9216000000000011</v>
      </c>
      <c r="DL308" s="1631">
        <f t="shared" si="537"/>
        <v>9.1199999999999992</v>
      </c>
      <c r="DM308" s="1723"/>
      <c r="DN308" s="1396">
        <f>[2]Sheet1!EB157</f>
        <v>75</v>
      </c>
      <c r="DO308" s="1396">
        <f>[2]Sheet1!EC157</f>
        <v>34</v>
      </c>
      <c r="DP308" s="1724">
        <f>[2]Sheet1!ED157</f>
        <v>170</v>
      </c>
      <c r="DQ308" s="1725"/>
      <c r="DR308" s="1725"/>
      <c r="DS308" s="1726">
        <f t="shared" si="538"/>
        <v>0</v>
      </c>
      <c r="DT308" s="1726">
        <f t="shared" si="539"/>
        <v>0</v>
      </c>
      <c r="DU308" s="1727">
        <f t="shared" si="540"/>
        <v>0</v>
      </c>
      <c r="DV308" s="1727"/>
      <c r="DW308" s="1646"/>
      <c r="DX308" s="1647">
        <f>[2]Sheet1!BN157</f>
        <v>4</v>
      </c>
      <c r="DY308" s="1648"/>
      <c r="DZ308" s="1728">
        <f>[2]Sheet1!BP157</f>
        <v>7</v>
      </c>
      <c r="EA308" s="1729">
        <f>[2]Sheet1!BQ157</f>
        <v>11</v>
      </c>
      <c r="EB308" s="1730">
        <f t="shared" si="541"/>
        <v>261.62736089999999</v>
      </c>
      <c r="EC308" s="1730">
        <f t="shared" si="545"/>
        <v>0</v>
      </c>
      <c r="ED308" s="1730">
        <v>-179</v>
      </c>
      <c r="EE308" s="1926">
        <f t="shared" si="542"/>
        <v>0</v>
      </c>
      <c r="EF308" s="1927">
        <f t="shared" si="461"/>
        <v>10.515600000000003</v>
      </c>
      <c r="EG308" s="1928">
        <f t="shared" si="543"/>
        <v>0</v>
      </c>
      <c r="EH308" s="1529">
        <f>SUM(EE$278:EE308)/SUM(EF$278:EF308)</f>
        <v>0.64454970211890505</v>
      </c>
      <c r="EI308" s="1735"/>
      <c r="EJ308" s="1736">
        <f t="shared" si="462"/>
        <v>85.289999999999992</v>
      </c>
      <c r="EK308" s="1737">
        <f t="shared" si="463"/>
        <v>135.29</v>
      </c>
      <c r="EL308" s="1738">
        <f t="shared" si="464"/>
        <v>58.725999999999992</v>
      </c>
      <c r="EM308" s="1646">
        <f t="shared" si="544"/>
        <v>1.452337976364813</v>
      </c>
      <c r="EN308" s="1739">
        <f>SUM(EK$7:EK308)/SUM(EL$7:EL308)</f>
        <v>1.0581253564243753</v>
      </c>
      <c r="EO308" s="1740"/>
      <c r="EP308" s="169"/>
    </row>
    <row r="309" spans="1:146" ht="15.75" thickBot="1" x14ac:dyDescent="0.3">
      <c r="A309" s="668"/>
      <c r="C309" s="1536"/>
      <c r="D309" s="1537"/>
      <c r="E309" s="1538"/>
      <c r="F309" s="1538"/>
      <c r="G309" s="1539"/>
      <c r="H309" s="741"/>
      <c r="I309" s="1540"/>
      <c r="J309" s="1540"/>
      <c r="K309" s="1541"/>
      <c r="L309" s="1542"/>
      <c r="M309" s="1542"/>
      <c r="N309" s="1541"/>
      <c r="O309" s="1541"/>
      <c r="P309" s="1543"/>
      <c r="Q309" s="1543"/>
      <c r="R309" s="1544"/>
      <c r="S309" s="1545"/>
      <c r="T309" s="1546"/>
      <c r="U309" s="1544"/>
      <c r="V309" s="1547"/>
      <c r="W309" s="1541"/>
      <c r="X309" s="1538"/>
      <c r="Y309" s="1541"/>
      <c r="Z309" s="1548"/>
      <c r="AA309" s="1549"/>
      <c r="AB309" s="1550"/>
      <c r="AC309" s="1551"/>
      <c r="AD309" s="1551"/>
      <c r="AE309" s="1541"/>
      <c r="AF309" s="1548"/>
      <c r="AG309" s="1541"/>
      <c r="AH309" s="1550"/>
      <c r="AI309" s="731"/>
      <c r="AJ309" s="1550"/>
      <c r="AK309" s="1552"/>
      <c r="AL309" s="1550"/>
      <c r="AM309" s="1550"/>
      <c r="AN309" s="1550"/>
      <c r="AO309" s="1550"/>
      <c r="AP309" s="1550"/>
      <c r="AQ309" s="1553"/>
      <c r="AR309" s="1554"/>
      <c r="AS309" s="1555"/>
      <c r="AT309" s="1556"/>
      <c r="AU309" s="1557"/>
      <c r="AV309" s="1558"/>
      <c r="AW309" s="722"/>
      <c r="AX309" s="722"/>
      <c r="AY309" s="1559"/>
      <c r="AZ309" s="1560"/>
      <c r="BA309" s="1561"/>
      <c r="BB309" s="1561"/>
      <c r="BC309" s="719"/>
      <c r="BD309" s="1562"/>
      <c r="BE309" s="717">
        <f>AVERAGE(BE278:BE308)</f>
        <v>42.41935483870968</v>
      </c>
      <c r="BF309" s="1563"/>
      <c r="BG309" s="1564"/>
      <c r="BH309" s="1565"/>
      <c r="BI309" s="1565"/>
      <c r="BJ309" s="1566"/>
      <c r="BK309" s="836"/>
      <c r="BL309" s="836"/>
      <c r="BM309" s="712"/>
      <c r="BN309" s="1567"/>
      <c r="BO309" s="1568"/>
      <c r="BP309" s="1569"/>
      <c r="BQ309" s="1569"/>
      <c r="BR309" s="1570"/>
      <c r="BS309" s="712"/>
      <c r="BT309" s="712"/>
      <c r="BU309" s="666"/>
      <c r="BV309" s="707"/>
      <c r="BW309" s="1555">
        <f>SUM(BW278:BW308)</f>
        <v>251.49999999999997</v>
      </c>
      <c r="BX309" s="1555">
        <f>AVERAGE(BX278:BX308)</f>
        <v>8.1778801843317996</v>
      </c>
      <c r="BY309" s="1818">
        <f>AVERAGE(BY278:BY308)</f>
        <v>0.3407450076804916</v>
      </c>
      <c r="BZ309" s="1555">
        <f>AVERAGE(BZ278:BZ308)</f>
        <v>57.245161290322571</v>
      </c>
      <c r="CA309" s="707"/>
      <c r="CB309" s="707"/>
      <c r="CC309" s="1571"/>
      <c r="CD309" s="1572"/>
      <c r="CE309" s="1568"/>
      <c r="CF309" s="1573"/>
      <c r="CG309" s="1768"/>
      <c r="CH309" s="1573"/>
      <c r="CI309" s="1507">
        <f t="shared" ref="CI309:CI342" si="548">IF(OR(ISBLANK(CG309), CG309=0), 0, CB309 / (CG309 * 24))</f>
        <v>0</v>
      </c>
      <c r="CJ309" s="1573"/>
      <c r="CK309" s="666"/>
      <c r="CL309" s="664"/>
      <c r="CM309" s="1574"/>
      <c r="CN309" s="1466"/>
      <c r="CO309" s="703"/>
      <c r="CP309" s="1466"/>
      <c r="CQ309" s="703"/>
      <c r="CR309" s="703"/>
      <c r="CS309" s="1119"/>
      <c r="CT309" s="1141" t="s">
        <v>135</v>
      </c>
      <c r="CU309" s="1575">
        <f>AVERAGE(CU278:CU308)</f>
        <v>55.123181818182189</v>
      </c>
      <c r="CV309" s="1576"/>
      <c r="CW309" s="1577"/>
      <c r="CX309" s="1578"/>
      <c r="CY309" s="1579"/>
      <c r="CZ309" s="698"/>
      <c r="DA309" s="698"/>
      <c r="DB309" s="698"/>
      <c r="DC309" s="1580"/>
      <c r="DD309" s="1841"/>
      <c r="DE309" s="1841"/>
      <c r="DF309" s="1841"/>
      <c r="DG309" s="1581"/>
      <c r="DH309" s="1582"/>
      <c r="DI309" s="1576"/>
      <c r="DJ309" s="1583"/>
      <c r="DK309" s="1583"/>
      <c r="DL309" s="1583"/>
      <c r="DM309" s="1584"/>
      <c r="DN309" s="692"/>
      <c r="DO309" s="692"/>
      <c r="DP309" s="1448"/>
      <c r="DQ309" s="1585"/>
      <c r="DR309" s="1585"/>
      <c r="DS309" s="1586"/>
      <c r="DT309" s="1586"/>
      <c r="DU309" s="1587"/>
      <c r="DV309" s="688"/>
      <c r="DW309" s="1431">
        <v>2</v>
      </c>
      <c r="DX309" s="1588">
        <f>DW309*33*1.5</f>
        <v>99</v>
      </c>
      <c r="DY309" s="1589"/>
      <c r="DZ309" s="1590"/>
      <c r="EA309" s="1591"/>
      <c r="ED309" s="13">
        <f>SUM(ED278:ED308)</f>
        <v>-179</v>
      </c>
      <c r="EE309" s="1940">
        <f>SUM(EE278:EE308)</f>
        <v>198.17093039000002</v>
      </c>
      <c r="EF309" s="1941">
        <f>SUM(EF278:EF308)</f>
        <v>307.45639899999816</v>
      </c>
      <c r="EG309" s="1942"/>
      <c r="EH309" s="1943">
        <f>EE309/EF309</f>
        <v>0.64454970211890505</v>
      </c>
      <c r="EI309" s="678">
        <f>(EH309+EH275)/2</f>
        <v>1.029014831486607</v>
      </c>
      <c r="EJ309" s="166"/>
      <c r="EK309" s="1597"/>
      <c r="EL309" s="1598"/>
      <c r="EM309" s="1599"/>
      <c r="EN309" s="1600"/>
      <c r="EO309" s="1601"/>
    </row>
    <row r="310" spans="1:146" ht="16.5" thickTop="1" thickBot="1" x14ac:dyDescent="0.3">
      <c r="A310" s="668"/>
      <c r="B310">
        <v>6</v>
      </c>
      <c r="C310" s="672"/>
      <c r="D310" s="744"/>
      <c r="E310" s="743"/>
      <c r="F310" s="743"/>
      <c r="G310" s="742"/>
      <c r="H310" s="741"/>
      <c r="I310" s="740"/>
      <c r="J310" s="740"/>
      <c r="K310" s="739"/>
      <c r="L310" s="738"/>
      <c r="M310" s="738"/>
      <c r="N310" s="739"/>
      <c r="O310" s="739"/>
      <c r="P310" s="737"/>
      <c r="Q310" s="737"/>
      <c r="R310" s="736"/>
      <c r="S310" s="1154"/>
      <c r="T310" s="408"/>
      <c r="U310" s="736"/>
      <c r="V310" s="734"/>
      <c r="W310" s="739"/>
      <c r="X310" s="743"/>
      <c r="Y310" s="739"/>
      <c r="Z310" s="733"/>
      <c r="AA310" s="732"/>
      <c r="AB310" s="731"/>
      <c r="AC310" s="730"/>
      <c r="AD310" s="730"/>
      <c r="AE310" s="739"/>
      <c r="AF310" s="733"/>
      <c r="AG310" s="739"/>
      <c r="AH310" s="731"/>
      <c r="AI310" s="731"/>
      <c r="AJ310" s="731"/>
      <c r="AK310" s="729"/>
      <c r="AL310" s="731"/>
      <c r="AM310" s="731"/>
      <c r="AN310" s="731"/>
      <c r="AO310" s="731"/>
      <c r="AP310" s="731"/>
      <c r="AQ310" s="728"/>
      <c r="AR310" s="727"/>
      <c r="AS310" s="726"/>
      <c r="AT310" s="725"/>
      <c r="AU310" s="724"/>
      <c r="AV310" s="723"/>
      <c r="AW310" s="722"/>
      <c r="AX310" s="722"/>
      <c r="AY310" s="721"/>
      <c r="AZ310" s="720"/>
      <c r="BA310" s="662"/>
      <c r="BB310" s="662"/>
      <c r="BC310" s="719"/>
      <c r="BD310" s="718"/>
      <c r="BE310" s="716"/>
      <c r="BF310" s="716"/>
      <c r="BG310" s="716"/>
      <c r="BH310" s="715"/>
      <c r="BI310" s="715"/>
      <c r="BJ310" s="714"/>
      <c r="BK310" s="713"/>
      <c r="BL310" s="713"/>
      <c r="BM310" s="712"/>
      <c r="BN310" s="711"/>
      <c r="BO310" s="710"/>
      <c r="BP310" s="709"/>
      <c r="BQ310" s="709"/>
      <c r="BR310" s="708"/>
      <c r="BS310" s="712"/>
      <c r="BT310" s="712"/>
      <c r="BU310" s="666"/>
      <c r="BV310" s="707"/>
      <c r="BW310" s="726">
        <f>BW309/31</f>
        <v>8.1129032258064502</v>
      </c>
      <c r="BX310" s="726"/>
      <c r="BY310" s="726"/>
      <c r="BZ310" s="726">
        <f>BZ309/7</f>
        <v>8.1778801843317961</v>
      </c>
      <c r="CA310" s="665"/>
      <c r="CB310" s="665"/>
      <c r="CC310" s="706"/>
      <c r="CD310" s="705"/>
      <c r="CE310" s="710"/>
      <c r="CF310" s="704"/>
      <c r="CG310" s="1769"/>
      <c r="CH310" s="704"/>
      <c r="CI310" s="1507">
        <f t="shared" si="548"/>
        <v>0</v>
      </c>
      <c r="CJ310" s="704"/>
      <c r="CK310" s="666"/>
      <c r="CL310" s="664"/>
      <c r="CM310" s="1465"/>
      <c r="CN310" s="1466"/>
      <c r="CO310" s="703"/>
      <c r="CP310" s="1466"/>
      <c r="CQ310" s="703"/>
      <c r="CR310" s="703"/>
      <c r="CS310" s="1119"/>
      <c r="CT310" s="1142"/>
      <c r="CU310" s="950"/>
      <c r="CV310" s="702"/>
      <c r="CW310" s="701"/>
      <c r="CX310" s="700"/>
      <c r="CY310" s="699"/>
      <c r="CZ310" s="698"/>
      <c r="DA310" s="698"/>
      <c r="DB310" s="698"/>
      <c r="DC310" s="697"/>
      <c r="DD310" s="1828"/>
      <c r="DE310" s="1828"/>
      <c r="DF310" s="1828"/>
      <c r="DG310" s="696"/>
      <c r="DH310" s="695"/>
      <c r="DI310" s="702"/>
      <c r="DJ310" s="694"/>
      <c r="DK310" s="694"/>
      <c r="DL310" s="694"/>
      <c r="DM310" s="693"/>
      <c r="DN310" s="692"/>
      <c r="DO310" s="692"/>
      <c r="DP310" s="1448"/>
      <c r="DQ310" s="691"/>
      <c r="DR310" s="691"/>
      <c r="DS310" s="690"/>
      <c r="DT310" s="690"/>
      <c r="DU310" s="689"/>
      <c r="DV310" s="688"/>
      <c r="DW310" s="1431"/>
      <c r="DX310" s="1426"/>
      <c r="DY310" s="686"/>
      <c r="DZ310" s="685"/>
      <c r="EA310" s="684"/>
      <c r="EB310" s="1432"/>
      <c r="EC310" s="1392"/>
      <c r="ED310" s="1392">
        <f>DX309+EE309</f>
        <v>297.17093039000002</v>
      </c>
      <c r="EE310" s="167">
        <f>EE309+DX309</f>
        <v>297.17093039000002</v>
      </c>
      <c r="EF310" t="s">
        <v>211</v>
      </c>
      <c r="EH310" s="566">
        <f>EE310/EF309</f>
        <v>0.96654657817026535</v>
      </c>
      <c r="EJ310" s="166"/>
      <c r="EK310" s="677"/>
      <c r="EL310" s="676"/>
      <c r="EM310" s="675"/>
      <c r="EN310" s="674"/>
      <c r="EO310" s="673"/>
    </row>
    <row r="311" spans="1:146" ht="16.5" thickTop="1" thickBot="1" x14ac:dyDescent="0.3">
      <c r="A311" s="668"/>
      <c r="C311" s="745"/>
      <c r="D311" s="1468"/>
      <c r="E311" s="1469"/>
      <c r="F311" s="1469"/>
      <c r="G311" s="1470"/>
      <c r="H311" s="741"/>
      <c r="I311" s="1471"/>
      <c r="J311" s="1471"/>
      <c r="K311" s="1472"/>
      <c r="L311" s="1473"/>
      <c r="M311" s="1473"/>
      <c r="N311" s="1472"/>
      <c r="O311" s="1472"/>
      <c r="P311" s="1474"/>
      <c r="Q311" s="1474"/>
      <c r="R311" s="1475"/>
      <c r="S311" s="1476"/>
      <c r="T311" s="1477"/>
      <c r="U311" s="1475"/>
      <c r="V311" s="1478"/>
      <c r="W311" s="1472"/>
      <c r="X311" s="1469"/>
      <c r="Y311" s="1472"/>
      <c r="Z311" s="1479"/>
      <c r="AA311" s="1480"/>
      <c r="AB311" s="1481"/>
      <c r="AC311" s="1482"/>
      <c r="AD311" s="1482"/>
      <c r="AE311" s="1472"/>
      <c r="AF311" s="1479"/>
      <c r="AG311" s="1472"/>
      <c r="AH311" s="1481"/>
      <c r="AI311" s="731"/>
      <c r="AJ311" s="1481"/>
      <c r="AK311" s="1483"/>
      <c r="AL311" s="1481"/>
      <c r="AM311" s="1481"/>
      <c r="AN311" s="1481"/>
      <c r="AO311" s="1481"/>
      <c r="AP311" s="1481"/>
      <c r="AQ311" s="1484"/>
      <c r="AR311" s="1485"/>
      <c r="AS311" s="1486"/>
      <c r="AT311" s="1487"/>
      <c r="AU311" s="1488"/>
      <c r="AV311" s="1489"/>
      <c r="AW311" s="722"/>
      <c r="AX311" s="722"/>
      <c r="AY311" s="1490"/>
      <c r="AZ311" s="1491"/>
      <c r="BA311" s="1492"/>
      <c r="BB311" s="1492"/>
      <c r="BC311" s="719"/>
      <c r="BD311" s="1493"/>
      <c r="BE311" s="1494"/>
      <c r="BF311" s="1494"/>
      <c r="BG311" s="1495"/>
      <c r="BH311" s="1496"/>
      <c r="BI311" s="1496"/>
      <c r="BJ311" s="1497"/>
      <c r="BK311" s="1498"/>
      <c r="BL311" s="1498"/>
      <c r="BM311" s="712"/>
      <c r="BN311" s="1499"/>
      <c r="BO311" s="1500"/>
      <c r="BP311" s="1501"/>
      <c r="BQ311" s="1501"/>
      <c r="BR311" s="1502"/>
      <c r="BS311" s="712"/>
      <c r="BT311" s="712"/>
      <c r="BU311" s="666"/>
      <c r="BV311" s="1773" t="s">
        <v>204</v>
      </c>
      <c r="BW311" s="1486">
        <v>10</v>
      </c>
      <c r="BX311" s="1776" t="s">
        <v>206</v>
      </c>
      <c r="BY311" s="1776"/>
      <c r="BZ311" s="1486"/>
      <c r="CA311" s="1504"/>
      <c r="CB311" s="1504"/>
      <c r="CC311" s="1505"/>
      <c r="CD311" s="1506"/>
      <c r="CE311" s="1500"/>
      <c r="CF311" s="1507"/>
      <c r="CG311" s="1749"/>
      <c r="CH311" s="1507"/>
      <c r="CI311" s="1507">
        <f t="shared" si="548"/>
        <v>0</v>
      </c>
      <c r="CJ311" s="1507"/>
      <c r="CK311" s="666"/>
      <c r="CL311" s="664"/>
      <c r="CM311" s="1508"/>
      <c r="CN311" s="1466"/>
      <c r="CO311" s="703"/>
      <c r="CP311" s="1466"/>
      <c r="CQ311" s="703"/>
      <c r="CR311" s="703"/>
      <c r="CS311" s="1119"/>
      <c r="CT311" s="1142"/>
      <c r="CU311" s="1509"/>
      <c r="CV311" s="1510"/>
      <c r="CW311" s="1511"/>
      <c r="CX311" s="1512"/>
      <c r="CY311" s="1513"/>
      <c r="CZ311" s="698"/>
      <c r="DA311" s="698"/>
      <c r="DB311" s="698"/>
      <c r="DC311" s="1514"/>
      <c r="DD311" s="1838"/>
      <c r="DE311" s="1838"/>
      <c r="DF311" s="1838"/>
      <c r="DG311" s="1515"/>
      <c r="DH311" s="1516"/>
      <c r="DI311" s="1510"/>
      <c r="DJ311" s="1511"/>
      <c r="DK311" s="1511"/>
      <c r="DL311" s="1511"/>
      <c r="DM311" s="1517"/>
      <c r="DN311" s="692"/>
      <c r="DO311" s="692"/>
      <c r="DP311" s="1448"/>
      <c r="DQ311" s="1518"/>
      <c r="DR311" s="1518"/>
      <c r="DS311" s="1519"/>
      <c r="DT311" s="1519"/>
      <c r="DU311" s="1520"/>
      <c r="DV311" s="688"/>
      <c r="DW311" s="1429"/>
      <c r="DX311" s="1521"/>
      <c r="DY311" s="1522"/>
      <c r="DZ311" s="1523"/>
      <c r="EA311" s="1524"/>
      <c r="EB311" s="1525"/>
      <c r="EC311" s="1312">
        <v>22</v>
      </c>
      <c r="ED311" s="1946">
        <f>ED310/EC311</f>
        <v>13.507769563181819</v>
      </c>
      <c r="EE311" s="1747">
        <f>EE309/EC311</f>
        <v>9.0077695631818191</v>
      </c>
      <c r="EF311" s="1593">
        <f>EF309/EC311</f>
        <v>13.97529086363628</v>
      </c>
      <c r="EG311" s="1811"/>
      <c r="EH311" s="750"/>
      <c r="EI311" s="1530"/>
      <c r="EJ311" s="166"/>
      <c r="EK311" s="1531"/>
      <c r="EL311" s="1532"/>
      <c r="EM311" s="1533"/>
      <c r="EN311" s="1534"/>
      <c r="EO311" s="1535"/>
    </row>
    <row r="312" spans="1:146" ht="15.75" thickBot="1" x14ac:dyDescent="0.3">
      <c r="A312" s="668"/>
      <c r="C312" s="745"/>
      <c r="D312" s="1468"/>
      <c r="E312" s="1469"/>
      <c r="F312" s="1469"/>
      <c r="G312" s="1470"/>
      <c r="H312" s="741"/>
      <c r="I312" s="1471"/>
      <c r="J312" s="1471"/>
      <c r="K312" s="1472"/>
      <c r="L312" s="1473"/>
      <c r="M312" s="1473"/>
      <c r="N312" s="1472"/>
      <c r="O312" s="1472"/>
      <c r="P312" s="1474"/>
      <c r="Q312" s="1474"/>
      <c r="R312" s="1475"/>
      <c r="S312" s="1476"/>
      <c r="T312" s="1477"/>
      <c r="U312" s="1475"/>
      <c r="V312" s="1478"/>
      <c r="W312" s="1472"/>
      <c r="X312" s="1469"/>
      <c r="Y312" s="1472"/>
      <c r="Z312" s="1479"/>
      <c r="AA312" s="1777"/>
      <c r="AB312" s="1481"/>
      <c r="AC312" s="1482"/>
      <c r="AD312" s="1482"/>
      <c r="AE312" s="1472"/>
      <c r="AF312" s="1479"/>
      <c r="AG312" s="1472"/>
      <c r="AH312" s="1481"/>
      <c r="AI312" s="731"/>
      <c r="AJ312" s="1481"/>
      <c r="AK312" s="1483"/>
      <c r="AL312" s="1481"/>
      <c r="AM312" s="1481"/>
      <c r="AN312" s="1481"/>
      <c r="AO312" s="1481"/>
      <c r="AP312" s="1481"/>
      <c r="AQ312" s="1484"/>
      <c r="AR312" s="1485"/>
      <c r="AS312" s="1486"/>
      <c r="AT312" s="1487"/>
      <c r="AU312" s="1488"/>
      <c r="AV312" s="1778"/>
      <c r="AW312" s="722"/>
      <c r="AX312" s="722"/>
      <c r="AY312" s="1779"/>
      <c r="AZ312" s="1780"/>
      <c r="BA312" s="1781"/>
      <c r="BB312" s="1781"/>
      <c r="BC312" s="719"/>
      <c r="BD312" s="1782"/>
      <c r="BE312" s="1783"/>
      <c r="BF312" s="1783"/>
      <c r="BG312" s="1784"/>
      <c r="BH312" s="1785"/>
      <c r="BI312" s="1785"/>
      <c r="BJ312" s="1786"/>
      <c r="BK312" s="1498"/>
      <c r="BL312" s="1498"/>
      <c r="BM312" s="712"/>
      <c r="BN312" s="1787"/>
      <c r="BO312" s="1788"/>
      <c r="BP312" s="1789"/>
      <c r="BQ312" s="1789"/>
      <c r="BR312" s="1790"/>
      <c r="BS312" s="712"/>
      <c r="BT312" s="712"/>
      <c r="BU312" s="666"/>
      <c r="BV312" s="1773"/>
      <c r="BW312" s="1486"/>
      <c r="BX312" s="1776"/>
      <c r="BY312" s="1776"/>
      <c r="BZ312" s="1486"/>
      <c r="CA312" s="1504"/>
      <c r="CB312" s="1504"/>
      <c r="CC312" s="1505"/>
      <c r="CD312" s="1791"/>
      <c r="CE312" s="1788"/>
      <c r="CF312" s="1792"/>
      <c r="CG312" s="1770"/>
      <c r="CH312" s="1792"/>
      <c r="CI312" s="1507"/>
      <c r="CJ312" s="1792"/>
      <c r="CK312" s="666"/>
      <c r="CL312" s="664"/>
      <c r="CM312" s="1793"/>
      <c r="CN312" s="1466"/>
      <c r="CO312" s="703"/>
      <c r="CP312" s="1466"/>
      <c r="CQ312" s="703"/>
      <c r="CR312" s="703"/>
      <c r="CS312" s="1119"/>
      <c r="CT312" s="1142"/>
      <c r="CU312" s="1794"/>
      <c r="CV312" s="1795"/>
      <c r="CW312" s="1796"/>
      <c r="CX312" s="1797"/>
      <c r="CY312" s="1798"/>
      <c r="CZ312" s="698"/>
      <c r="DA312" s="698"/>
      <c r="DB312" s="698"/>
      <c r="DC312" s="1748"/>
      <c r="DD312" s="1843"/>
      <c r="DE312" s="1843"/>
      <c r="DF312" s="1843"/>
      <c r="DG312" s="1799"/>
      <c r="DH312" s="1800"/>
      <c r="DI312" s="1795"/>
      <c r="DJ312" s="1796"/>
      <c r="DK312" s="1796"/>
      <c r="DL312" s="1796"/>
      <c r="DM312" s="1801"/>
      <c r="DN312" s="692"/>
      <c r="DO312" s="692"/>
      <c r="DP312" s="1448"/>
      <c r="DQ312" s="1802"/>
      <c r="DR312" s="1802"/>
      <c r="DS312" s="1803"/>
      <c r="DT312" s="1803"/>
      <c r="DU312" s="688"/>
      <c r="DV312" s="688"/>
      <c r="DW312" s="1429"/>
      <c r="DX312" s="1804"/>
      <c r="DY312" s="1805"/>
      <c r="DZ312" s="1806"/>
      <c r="EA312" s="1807"/>
      <c r="EB312" s="1808"/>
      <c r="EC312" s="1808"/>
      <c r="ED312" s="1808"/>
      <c r="EE312" s="1809"/>
      <c r="EF312" s="1810"/>
      <c r="EG312" s="1811"/>
      <c r="EH312" s="750"/>
      <c r="EI312" s="1812"/>
      <c r="EJ312" s="166"/>
      <c r="EK312" s="1813"/>
      <c r="EL312" s="1814"/>
      <c r="EM312" s="1429"/>
      <c r="EN312" s="1815"/>
      <c r="EO312" s="1816"/>
    </row>
    <row r="313" spans="1:146" s="168" customFormat="1" ht="15.75" thickBot="1" x14ac:dyDescent="0.3">
      <c r="A313" s="1700">
        <f>[2]Sheet1!A159</f>
        <v>45809</v>
      </c>
      <c r="C313" s="672"/>
      <c r="D313" s="744">
        <f>D308</f>
        <v>39550</v>
      </c>
      <c r="E313" s="743">
        <f>IF(D313=0,0,D313-D308)</f>
        <v>0</v>
      </c>
      <c r="F313" s="743"/>
      <c r="G313" s="742">
        <f t="shared" si="510"/>
        <v>0</v>
      </c>
      <c r="H313" s="1701"/>
      <c r="I313" s="740">
        <v>0</v>
      </c>
      <c r="J313" s="740">
        <v>0</v>
      </c>
      <c r="K313" s="739">
        <f t="shared" si="511"/>
        <v>0</v>
      </c>
      <c r="L313" s="738" t="e">
        <f>IF(OR(N313=0,N313="n"), L308+1,1)</f>
        <v>#REF!</v>
      </c>
      <c r="M313" s="738">
        <v>0</v>
      </c>
      <c r="N313" s="739">
        <v>0</v>
      </c>
      <c r="O313" s="739">
        <v>0</v>
      </c>
      <c r="P313" s="737">
        <f>[2]Sheet1!Q159</f>
        <v>0</v>
      </c>
      <c r="Q313" s="737">
        <f>[2]Sheet1!R159</f>
        <v>0</v>
      </c>
      <c r="R313" s="736">
        <f t="shared" si="513"/>
        <v>0</v>
      </c>
      <c r="S313" s="1154">
        <f>IF(P313=0,S308,IF(U308&lt;&gt;0,1,S308+1))</f>
        <v>42</v>
      </c>
      <c r="T313" s="408">
        <f>[2]Sheet1!T159</f>
        <v>0</v>
      </c>
      <c r="U313" s="736">
        <f>[2]Sheet1!V159</f>
        <v>0</v>
      </c>
      <c r="V313" s="734"/>
      <c r="W313" s="739">
        <f>[2]Sheet1!X159</f>
        <v>0</v>
      </c>
      <c r="X313" s="743">
        <f>[2]Sheet1!Y159</f>
        <v>0</v>
      </c>
      <c r="Y313" s="739" t="str">
        <f t="shared" si="515"/>
        <v xml:space="preserve"> </v>
      </c>
      <c r="Z313" s="733">
        <f>IF(W313=0,Z308,IF(AB308&lt;&gt;0,1,Z308+1))</f>
        <v>179</v>
      </c>
      <c r="AA313" s="1604">
        <f>[2]Sheet1!AA159</f>
        <v>0</v>
      </c>
      <c r="AB313" s="731">
        <f>[2]Sheet1!AC159</f>
        <v>0</v>
      </c>
      <c r="AC313" s="730">
        <f>[2]Sheet1!AD159</f>
        <v>0</v>
      </c>
      <c r="AD313" s="730">
        <f>[2]Sheet1!AE159</f>
        <v>0</v>
      </c>
      <c r="AE313" s="739" t="str">
        <f t="shared" si="517"/>
        <v xml:space="preserve"> </v>
      </c>
      <c r="AF313" s="733">
        <f>IF(AC313=0,AF308,IF(AH308&lt;&gt;0,1,AF308+1))</f>
        <v>114</v>
      </c>
      <c r="AG313" s="739">
        <v>111</v>
      </c>
      <c r="AH313" s="731">
        <f>[2]Sheet1!AH159</f>
        <v>0</v>
      </c>
      <c r="AI313" s="731">
        <f>[2]Sheet1!AI159</f>
        <v>0</v>
      </c>
      <c r="AJ313" s="731">
        <f>[2]Sheet1!AJ159</f>
        <v>0</v>
      </c>
      <c r="AK313" s="729" t="str">
        <f t="shared" si="519"/>
        <v xml:space="preserve"> </v>
      </c>
      <c r="AL313" s="731">
        <f>IF(AI313=0,AL308,IF(AO308&lt;&gt;0,1,AL308+1))</f>
        <v>35</v>
      </c>
      <c r="AM313" s="731"/>
      <c r="AN313" s="731"/>
      <c r="AO313" s="731">
        <f>[2]Sheet1!AL159</f>
        <v>0</v>
      </c>
      <c r="AP313" s="731"/>
      <c r="AQ313" s="728">
        <f>[2]Sheet1!K159+[2]Sheet1!L159/12</f>
        <v>7.291666666666667</v>
      </c>
      <c r="AR313" s="727">
        <f>[2]Sheet1!M159</f>
        <v>389</v>
      </c>
      <c r="AS313" s="726">
        <f>[2]Sheet1!N159+[2]Sheet1!O159/12</f>
        <v>6.833333333333333</v>
      </c>
      <c r="AT313" s="725">
        <f>[2]Sheet1!P159</f>
        <v>354</v>
      </c>
      <c r="AU313" s="724">
        <f t="shared" si="521"/>
        <v>743</v>
      </c>
      <c r="AV313" s="1702">
        <f>AU313-AU308</f>
        <v>58</v>
      </c>
      <c r="AW313" s="1703"/>
      <c r="AX313" s="1703"/>
      <c r="AY313" s="1607">
        <f>[2]Sheet1!B159</f>
        <v>0</v>
      </c>
      <c r="AZ313" s="1608">
        <f>[2]Sheet1!C159</f>
        <v>0</v>
      </c>
      <c r="BA313" s="1609">
        <f>[2]Sheet1!D159</f>
        <v>0</v>
      </c>
      <c r="BB313" s="1609">
        <f>[2]Sheet1!E159</f>
        <v>0</v>
      </c>
      <c r="BC313" s="1704"/>
      <c r="BD313" s="1705">
        <f>[2]Sheet1!BJ159</f>
        <v>71085</v>
      </c>
      <c r="BE313" s="1706">
        <f>IF(BD313=0,0,BD313-BD308)</f>
        <v>49</v>
      </c>
      <c r="BF313" s="151"/>
      <c r="BG313" s="1707">
        <v>0.96</v>
      </c>
      <c r="BH313" s="1708">
        <f t="shared" ref="BH313:BH335" si="549">BE313-(BE313*BG313)</f>
        <v>1.9600000000000009</v>
      </c>
      <c r="BI313" s="1708">
        <f t="shared" si="524"/>
        <v>47.04</v>
      </c>
      <c r="BJ313" s="1709"/>
      <c r="BK313" s="713">
        <f>[2]Sheet1!EW159</f>
        <v>86</v>
      </c>
      <c r="BL313" s="713">
        <f>[2]Sheet1!EX159</f>
        <v>30</v>
      </c>
      <c r="BM313" s="1710"/>
      <c r="BN313" s="1711">
        <f>[2]Sheet1!CE159</f>
        <v>0</v>
      </c>
      <c r="BO313" s="1618">
        <f>BO308</f>
        <v>0.8</v>
      </c>
      <c r="BP313" s="1619">
        <f t="shared" si="525"/>
        <v>0</v>
      </c>
      <c r="BQ313" s="1619">
        <f t="shared" si="526"/>
        <v>0</v>
      </c>
      <c r="BR313" s="1620"/>
      <c r="BS313" s="1710">
        <f>[2]Sheet1!CP159</f>
        <v>90</v>
      </c>
      <c r="BT313" s="1710">
        <f>[2]Sheet1!CQ159</f>
        <v>125</v>
      </c>
      <c r="BU313" s="1712">
        <f>[2]Sheet1!BR159</f>
        <v>0</v>
      </c>
      <c r="BV313" s="665" t="str">
        <f>[2]Sheet1!BE159</f>
        <v>n</v>
      </c>
      <c r="BW313" s="726">
        <f>[2]Sheet1!BA159</f>
        <v>0</v>
      </c>
      <c r="BX313" s="105">
        <f>BZ313/7</f>
        <v>7.9285714285714288</v>
      </c>
      <c r="BY313" s="1817">
        <f t="shared" ref="BY313:BY342" si="550">BX313/24</f>
        <v>0.33035714285714285</v>
      </c>
      <c r="BZ313" s="1555">
        <f>SUM(BW303:BW308)+BW313</f>
        <v>55.5</v>
      </c>
      <c r="CA313" s="665">
        <f t="shared" si="527"/>
        <v>0</v>
      </c>
      <c r="CB313" s="665">
        <f t="shared" si="528"/>
        <v>0</v>
      </c>
      <c r="CC313" s="706">
        <f>CC308</f>
        <v>0.43</v>
      </c>
      <c r="CD313" s="1622">
        <f t="shared" si="529"/>
        <v>0</v>
      </c>
      <c r="CE313" s="1618">
        <f>CE308</f>
        <v>0.05</v>
      </c>
      <c r="CF313" s="1623">
        <f t="shared" si="530"/>
        <v>0</v>
      </c>
      <c r="CG313" s="1770">
        <f>[2]Sheet1!BI159</f>
        <v>1.0381944444452529</v>
      </c>
      <c r="CH313" s="1623"/>
      <c r="CI313" s="1507">
        <f t="shared" si="548"/>
        <v>0</v>
      </c>
      <c r="CJ313" s="1623">
        <f t="shared" si="531"/>
        <v>0</v>
      </c>
      <c r="CK313" s="1712">
        <v>0</v>
      </c>
      <c r="CL313" s="1713">
        <v>0</v>
      </c>
      <c r="CM313" s="1714">
        <f>[2]Sheet1!DA159</f>
        <v>17</v>
      </c>
      <c r="CN313" s="1715">
        <f>[2]Sheet1!DB159</f>
        <v>2</v>
      </c>
      <c r="CO313" s="1716">
        <f>[2]Sheet1!DC159</f>
        <v>78</v>
      </c>
      <c r="CP313" s="1715">
        <f>[2]Sheet1!DX159</f>
        <v>0</v>
      </c>
      <c r="CQ313" s="1716">
        <f>IF(CP313=0, 0, CP313-CP308)</f>
        <v>0</v>
      </c>
      <c r="CR313" s="1716">
        <f>[2]Sheet1!DM159</f>
        <v>0</v>
      </c>
      <c r="CS313" s="1717" t="e">
        <f t="shared" si="533"/>
        <v>#DIV/0!</v>
      </c>
      <c r="CT313" s="1718" t="str">
        <f t="shared" si="534"/>
        <v/>
      </c>
      <c r="CU313" s="1629">
        <f t="shared" ref="CU313:CU368" si="551">CM313-DC313</f>
        <v>0</v>
      </c>
      <c r="CV313" s="1719">
        <f>CV308</f>
        <v>1</v>
      </c>
      <c r="CW313" s="1631">
        <f t="shared" si="535"/>
        <v>0</v>
      </c>
      <c r="CX313" s="1632">
        <f t="shared" si="536"/>
        <v>0</v>
      </c>
      <c r="CY313" s="1633"/>
      <c r="CZ313" s="1720">
        <f>[2]Sheet1!DN159</f>
        <v>0</v>
      </c>
      <c r="DA313" s="1720">
        <f>[2]Sheet1!DO159</f>
        <v>0</v>
      </c>
      <c r="DB313" s="1720">
        <f>[2]Sheet1!DQ159</f>
        <v>0</v>
      </c>
      <c r="DC313" s="726">
        <v>17</v>
      </c>
      <c r="DD313" s="105">
        <f t="shared" ref="DD313:DD342" si="552">DF313/7</f>
        <v>15.700000000000001</v>
      </c>
      <c r="DE313" s="1817">
        <f t="shared" ref="DE313:DE342" si="553">DD313/24</f>
        <v>0.65416666666666667</v>
      </c>
      <c r="DF313" s="1555">
        <f>SUM(DC303:DC308)+DC313</f>
        <v>109.9</v>
      </c>
      <c r="DG313" s="1721">
        <f>DG308</f>
        <v>0.43</v>
      </c>
      <c r="DH313" s="1722">
        <f t="shared" ref="DH313:DH342" si="554">DC313</f>
        <v>17</v>
      </c>
      <c r="DI313" s="1719">
        <f>DI308</f>
        <v>0.56999999999999995</v>
      </c>
      <c r="DJ313" s="1631"/>
      <c r="DK313" s="1631">
        <f t="shared" ref="DK313:DK342" si="555">(DH313-(DH313*DI313))*(1-DG313)</f>
        <v>4.1667000000000005</v>
      </c>
      <c r="DL313" s="1631">
        <f t="shared" si="537"/>
        <v>9.69</v>
      </c>
      <c r="DM313" s="1723"/>
      <c r="DN313" s="1396">
        <f>[2]Sheet1!EB159</f>
        <v>76</v>
      </c>
      <c r="DO313" s="1396">
        <f>[2]Sheet1!EC159</f>
        <v>35</v>
      </c>
      <c r="DP313" s="1724">
        <f>[2]Sheet1!ED159</f>
        <v>170</v>
      </c>
      <c r="DQ313" s="1725"/>
      <c r="DR313" s="1725"/>
      <c r="DS313" s="1726">
        <f t="shared" si="538"/>
        <v>0</v>
      </c>
      <c r="DT313" s="1726">
        <f>IF(DS313-DS308&lt;0,0,IF(SUM(DQ313:DR313)&gt;0,DS313-DS308,0))</f>
        <v>0</v>
      </c>
      <c r="DU313" s="1727">
        <f>IF(DS313=0,0,IF(DS313-DS308&lt;0,DS313-DS308,0))</f>
        <v>0</v>
      </c>
      <c r="DV313" s="1727"/>
      <c r="DW313" s="1646"/>
      <c r="DX313" s="1647">
        <f>[2]Sheet1!BN159</f>
        <v>4</v>
      </c>
      <c r="DY313" s="1648"/>
      <c r="DZ313" s="1728">
        <f>[2]Sheet1!BP159</f>
        <v>2</v>
      </c>
      <c r="EA313" s="1729">
        <f>[2]Sheet1!BQ159</f>
        <v>6</v>
      </c>
      <c r="EB313" s="1730">
        <f t="shared" si="541"/>
        <v>82.6191666</v>
      </c>
      <c r="EC313" s="1775">
        <f>IF(EB313-EB308&lt;0,0,IF(SUM(DZ313:EA313)&gt;0,EB313-EB308,0))</f>
        <v>0</v>
      </c>
      <c r="ED313" s="1730">
        <v>0</v>
      </c>
      <c r="EE313" s="1731">
        <f t="shared" si="542"/>
        <v>0</v>
      </c>
      <c r="EF313" s="1732">
        <f>BH313+BP313+CF313+CW313+DK313</f>
        <v>6.1267000000000014</v>
      </c>
      <c r="EG313" s="1733">
        <f>EE313/EF313</f>
        <v>0</v>
      </c>
      <c r="EH313" s="1734">
        <f>SUM(EE$313:EE313)/SUM(EF$313:EF313)</f>
        <v>0</v>
      </c>
      <c r="EI313" s="1735"/>
      <c r="EJ313" s="1736">
        <f t="shared" ref="EJ313:EJ342" si="556">EK313+AV313</f>
        <v>58</v>
      </c>
      <c r="EK313" s="1737">
        <f t="shared" ref="EK313:EK342" si="557">E313+BB313</f>
        <v>0</v>
      </c>
      <c r="EL313" s="1738">
        <f t="shared" ref="EL313:EL342" si="558">BI313+BQ313+CJ313+CX313+DL313</f>
        <v>56.73</v>
      </c>
      <c r="EM313" s="1646">
        <f t="shared" si="544"/>
        <v>1.0223867442270405</v>
      </c>
      <c r="EN313" s="1739">
        <f>SUM(EK$7:EK313)/SUM(EL$7:EL313)</f>
        <v>1.0565777767992421</v>
      </c>
      <c r="EO313" s="1740"/>
      <c r="EP313" s="169"/>
    </row>
    <row r="314" spans="1:146" ht="15.75" thickBot="1" x14ac:dyDescent="0.3">
      <c r="A314" s="668">
        <f>[2]Sheet1!A160</f>
        <v>45810</v>
      </c>
      <c r="C314" s="1536"/>
      <c r="D314" s="1537">
        <f t="shared" si="396"/>
        <v>39550</v>
      </c>
      <c r="E314" s="1538">
        <f t="shared" si="509"/>
        <v>0</v>
      </c>
      <c r="F314" s="1538"/>
      <c r="G314" s="1539">
        <f t="shared" si="510"/>
        <v>0</v>
      </c>
      <c r="H314" s="741"/>
      <c r="I314" s="1540">
        <v>0</v>
      </c>
      <c r="J314" s="1540">
        <v>0</v>
      </c>
      <c r="K314" s="1541">
        <f t="shared" si="511"/>
        <v>0</v>
      </c>
      <c r="L314" s="1542" t="e">
        <f t="shared" si="512"/>
        <v>#REF!</v>
      </c>
      <c r="M314" s="1542">
        <v>0</v>
      </c>
      <c r="N314" s="1541">
        <v>0</v>
      </c>
      <c r="O314" s="1541">
        <v>0</v>
      </c>
      <c r="P314" s="1543">
        <f>[2]Sheet1!Q160</f>
        <v>48</v>
      </c>
      <c r="Q314" s="1543">
        <f>[2]Sheet1!R160</f>
        <v>40</v>
      </c>
      <c r="R314" s="1544">
        <f t="shared" si="513"/>
        <v>8</v>
      </c>
      <c r="S314" s="1545">
        <f t="shared" si="514"/>
        <v>43</v>
      </c>
      <c r="T314" s="1546">
        <f>[2]Sheet1!T160</f>
        <v>0</v>
      </c>
      <c r="U314" s="1544">
        <f>[2]Sheet1!V160</f>
        <v>0</v>
      </c>
      <c r="V314" s="1547"/>
      <c r="W314" s="1541">
        <f>[2]Sheet1!X160</f>
        <v>40</v>
      </c>
      <c r="X314" s="1538">
        <f>[2]Sheet1!Y160</f>
        <v>35</v>
      </c>
      <c r="Y314" s="1541">
        <f t="shared" si="515"/>
        <v>5</v>
      </c>
      <c r="Z314" s="1548">
        <f t="shared" si="516"/>
        <v>180</v>
      </c>
      <c r="AA314" s="1549">
        <f>[2]Sheet1!AA160</f>
        <v>0</v>
      </c>
      <c r="AB314" s="1550">
        <f>[2]Sheet1!AC160</f>
        <v>0</v>
      </c>
      <c r="AC314" s="1551">
        <f>[2]Sheet1!AD160</f>
        <v>35</v>
      </c>
      <c r="AD314" s="1551">
        <f>[2]Sheet1!AE160</f>
        <v>35</v>
      </c>
      <c r="AE314" s="1541">
        <f t="shared" si="517"/>
        <v>0</v>
      </c>
      <c r="AF314" s="1548">
        <f t="shared" si="518"/>
        <v>115</v>
      </c>
      <c r="AG314" s="1541">
        <v>111</v>
      </c>
      <c r="AH314" s="1550">
        <f>[2]Sheet1!AH160</f>
        <v>0</v>
      </c>
      <c r="AI314" s="1550">
        <f>[2]Sheet1!AI160</f>
        <v>0</v>
      </c>
      <c r="AJ314" s="1550">
        <f>[2]Sheet1!AJ160</f>
        <v>0</v>
      </c>
      <c r="AK314" s="1552" t="str">
        <f t="shared" si="519"/>
        <v xml:space="preserve"> </v>
      </c>
      <c r="AL314" s="1550">
        <f t="shared" si="520"/>
        <v>35</v>
      </c>
      <c r="AM314" s="1550"/>
      <c r="AN314" s="1550"/>
      <c r="AO314" s="1550">
        <f>[2]Sheet1!AL160</f>
        <v>0</v>
      </c>
      <c r="AP314" s="1550"/>
      <c r="AQ314" s="1553">
        <f>[2]Sheet1!K160+[2]Sheet1!L160/12</f>
        <v>6.25</v>
      </c>
      <c r="AR314" s="1554">
        <f>[2]Sheet1!M160</f>
        <v>273</v>
      </c>
      <c r="AS314" s="1555">
        <f>[2]Sheet1!N160+[2]Sheet1!O160/12</f>
        <v>6.166666666666667</v>
      </c>
      <c r="AT314" s="1556">
        <f>[2]Sheet1!P160</f>
        <v>317</v>
      </c>
      <c r="AU314" s="1557">
        <f t="shared" si="521"/>
        <v>590</v>
      </c>
      <c r="AV314" s="1558">
        <f t="shared" si="522"/>
        <v>-153</v>
      </c>
      <c r="AW314" s="722"/>
      <c r="AX314" s="722"/>
      <c r="AY314" s="1559">
        <f>[2]Sheet1!B160</f>
        <v>1810</v>
      </c>
      <c r="AZ314" s="1560">
        <f>[2]Sheet1!C160</f>
        <v>0</v>
      </c>
      <c r="BA314" s="1561">
        <f>[2]Sheet1!D160</f>
        <v>219</v>
      </c>
      <c r="BB314" s="1561">
        <f>[2]Sheet1!E160</f>
        <v>154</v>
      </c>
      <c r="BC314" s="719"/>
      <c r="BD314" s="1562">
        <f>[2]Sheet1!BJ160</f>
        <v>71118</v>
      </c>
      <c r="BE314" s="1563">
        <f t="shared" si="523"/>
        <v>33</v>
      </c>
      <c r="BF314" s="151"/>
      <c r="BG314" s="1564">
        <v>0.96</v>
      </c>
      <c r="BH314" s="1708">
        <f t="shared" si="549"/>
        <v>1.3200000000000003</v>
      </c>
      <c r="BI314" s="1565">
        <f t="shared" si="524"/>
        <v>31.68</v>
      </c>
      <c r="BJ314" s="1566"/>
      <c r="BK314" s="836">
        <f>[2]Sheet1!EW160</f>
        <v>80</v>
      </c>
      <c r="BL314" s="836">
        <f>[2]Sheet1!EX160</f>
        <v>29</v>
      </c>
      <c r="BM314" s="712"/>
      <c r="BN314" s="1567">
        <f>[2]Sheet1!CE160</f>
        <v>0</v>
      </c>
      <c r="BO314" s="1568">
        <f t="shared" si="405"/>
        <v>0.8</v>
      </c>
      <c r="BP314" s="1569">
        <f t="shared" si="525"/>
        <v>0</v>
      </c>
      <c r="BQ314" s="1569">
        <f t="shared" si="526"/>
        <v>0</v>
      </c>
      <c r="BR314" s="1570"/>
      <c r="BS314" s="712">
        <f>[2]Sheet1!CP160</f>
        <v>100</v>
      </c>
      <c r="BT314" s="712">
        <f>[2]Sheet1!CQ160</f>
        <v>170</v>
      </c>
      <c r="BU314" s="666">
        <f>[2]Sheet1!BR160</f>
        <v>0</v>
      </c>
      <c r="BV314" s="707" t="str">
        <f>[2]Sheet1!BE160</f>
        <v>n</v>
      </c>
      <c r="BW314" s="1555">
        <f>[2]Sheet1!BA160</f>
        <v>0</v>
      </c>
      <c r="BX314" s="105">
        <f t="shared" ref="BX314:BX342" si="559">BZ314/7</f>
        <v>7.9285714285714288</v>
      </c>
      <c r="BY314" s="1817">
        <f t="shared" si="550"/>
        <v>0.33035714285714285</v>
      </c>
      <c r="BZ314" s="1555">
        <f>SUM(BW304:BW308)+BW313+BW314</f>
        <v>55.5</v>
      </c>
      <c r="CA314" s="707">
        <f t="shared" si="527"/>
        <v>0</v>
      </c>
      <c r="CB314" s="707">
        <f t="shared" si="528"/>
        <v>0</v>
      </c>
      <c r="CC314" s="1571">
        <f t="shared" si="406"/>
        <v>0.43</v>
      </c>
      <c r="CD314" s="1572">
        <f t="shared" si="529"/>
        <v>0</v>
      </c>
      <c r="CE314" s="1568">
        <f t="shared" si="407"/>
        <v>0.05</v>
      </c>
      <c r="CF314" s="1573">
        <f t="shared" si="530"/>
        <v>0</v>
      </c>
      <c r="CG314" s="1770">
        <f>[2]Sheet1!BI160</f>
        <v>0</v>
      </c>
      <c r="CH314" s="1573"/>
      <c r="CI314" s="1507">
        <f t="shared" si="548"/>
        <v>0</v>
      </c>
      <c r="CJ314" s="1573">
        <f t="shared" si="531"/>
        <v>0</v>
      </c>
      <c r="CK314" s="666">
        <v>0</v>
      </c>
      <c r="CL314" s="664">
        <v>0</v>
      </c>
      <c r="CM314" s="1574">
        <f>[2]Sheet1!DA160</f>
        <v>11.5</v>
      </c>
      <c r="CN314" s="1466">
        <f>[2]Sheet1!DB160</f>
        <v>2</v>
      </c>
      <c r="CO314" s="703">
        <f>[2]Sheet1!DC160</f>
        <v>70</v>
      </c>
      <c r="CP314" s="1466">
        <f>[2]Sheet1!DX160</f>
        <v>9685</v>
      </c>
      <c r="CQ314" s="703">
        <f t="shared" si="532"/>
        <v>9685</v>
      </c>
      <c r="CR314" s="703">
        <f>[2]Sheet1!DM160</f>
        <v>0</v>
      </c>
      <c r="CS314" s="1119">
        <f t="shared" si="533"/>
        <v>0</v>
      </c>
      <c r="CT314" s="1142" t="str">
        <f t="shared" si="534"/>
        <v/>
      </c>
      <c r="CU314" s="1575">
        <f t="shared" si="551"/>
        <v>0</v>
      </c>
      <c r="CV314" s="1576">
        <f t="shared" si="408"/>
        <v>1</v>
      </c>
      <c r="CW314" s="1577">
        <f t="shared" si="535"/>
        <v>0</v>
      </c>
      <c r="CX314" s="1578">
        <f t="shared" si="536"/>
        <v>0</v>
      </c>
      <c r="CY314" s="1579"/>
      <c r="CZ314" s="698">
        <f>[2]Sheet1!DN160</f>
        <v>70</v>
      </c>
      <c r="DA314" s="698">
        <f>[2]Sheet1!DO160</f>
        <v>35</v>
      </c>
      <c r="DB314" s="698">
        <f>[2]Sheet1!DQ160</f>
        <v>0</v>
      </c>
      <c r="DC314" s="1580">
        <f>CM314</f>
        <v>11.5</v>
      </c>
      <c r="DD314" s="105">
        <f t="shared" si="552"/>
        <v>17.342857142857145</v>
      </c>
      <c r="DE314" s="1817">
        <f t="shared" si="553"/>
        <v>0.72261904761904772</v>
      </c>
      <c r="DF314" s="1555">
        <f>SUM(DC304:DC308)+DC313+DC314</f>
        <v>121.4</v>
      </c>
      <c r="DG314" s="1581">
        <f t="shared" si="409"/>
        <v>0.43</v>
      </c>
      <c r="DH314" s="1582">
        <f t="shared" si="554"/>
        <v>11.5</v>
      </c>
      <c r="DI314" s="1576">
        <f t="shared" si="410"/>
        <v>0.56999999999999995</v>
      </c>
      <c r="DJ314" s="1583"/>
      <c r="DK314" s="1583">
        <f t="shared" si="555"/>
        <v>2.8186500000000003</v>
      </c>
      <c r="DL314" s="1583">
        <f t="shared" si="537"/>
        <v>6.5549999999999997</v>
      </c>
      <c r="DM314" s="1584"/>
      <c r="DN314" s="692">
        <f>[2]Sheet1!EB160</f>
        <v>70</v>
      </c>
      <c r="DO314" s="692">
        <f>[2]Sheet1!EC160</f>
        <v>35</v>
      </c>
      <c r="DP314" s="1448">
        <f>[2]Sheet1!ED160</f>
        <v>170</v>
      </c>
      <c r="DQ314" s="1585"/>
      <c r="DR314" s="1585"/>
      <c r="DS314" s="1586">
        <f t="shared" si="538"/>
        <v>0</v>
      </c>
      <c r="DT314" s="1586">
        <f t="shared" si="539"/>
        <v>0</v>
      </c>
      <c r="DU314" s="1587">
        <f t="shared" si="540"/>
        <v>0</v>
      </c>
      <c r="DV314" s="688"/>
      <c r="DW314" s="1431"/>
      <c r="DX314" s="1588">
        <f>[2]Sheet1!BN160</f>
        <v>4</v>
      </c>
      <c r="DY314" s="1589"/>
      <c r="DZ314" s="1590">
        <f>[2]Sheet1!BP160</f>
        <v>2</v>
      </c>
      <c r="EA314" s="1591">
        <f>[2]Sheet1!BQ160</f>
        <v>6</v>
      </c>
      <c r="EB314" s="1592">
        <f t="shared" si="541"/>
        <v>82.6191666</v>
      </c>
      <c r="EC314" s="1592">
        <f t="shared" si="545"/>
        <v>0</v>
      </c>
      <c r="ED314" s="1592">
        <f t="shared" si="546"/>
        <v>0</v>
      </c>
      <c r="EE314" s="1312">
        <f t="shared" si="542"/>
        <v>0</v>
      </c>
      <c r="EF314" s="1593">
        <f t="shared" ref="EF314:EF342" si="560">BH314+BP314+CF314+CW314+DK314</f>
        <v>4.1386500000000002</v>
      </c>
      <c r="EG314" s="1594">
        <f t="shared" si="543"/>
        <v>0</v>
      </c>
      <c r="EH314" s="1734">
        <f>SUM(EE$313:EE314)/SUM(EF$313:EF314)</f>
        <v>0</v>
      </c>
      <c r="EI314" s="1596"/>
      <c r="EJ314" s="166">
        <f t="shared" si="556"/>
        <v>1</v>
      </c>
      <c r="EK314" s="1597">
        <f t="shared" si="557"/>
        <v>154</v>
      </c>
      <c r="EL314" s="1598">
        <f t="shared" si="558"/>
        <v>38.234999999999999</v>
      </c>
      <c r="EM314" s="1599">
        <f t="shared" si="544"/>
        <v>2.6154047338825683E-2</v>
      </c>
      <c r="EN314" s="1600">
        <f>SUM(EK$7:EK314)/SUM(EL$7:EL314)</f>
        <v>1.0595036818073547</v>
      </c>
      <c r="EO314" s="1601"/>
    </row>
    <row r="315" spans="1:146" ht="16.5" thickTop="1" thickBot="1" x14ac:dyDescent="0.3">
      <c r="A315" s="668">
        <f>[2]Sheet1!A161</f>
        <v>45811</v>
      </c>
      <c r="C315" s="672"/>
      <c r="D315" s="744">
        <f t="shared" si="396"/>
        <v>39550</v>
      </c>
      <c r="E315" s="743">
        <f t="shared" si="509"/>
        <v>0</v>
      </c>
      <c r="F315" s="743"/>
      <c r="G315" s="742">
        <f t="shared" si="510"/>
        <v>0</v>
      </c>
      <c r="H315" s="741"/>
      <c r="I315" s="740">
        <v>0</v>
      </c>
      <c r="J315" s="740">
        <v>0</v>
      </c>
      <c r="K315" s="739">
        <f t="shared" si="511"/>
        <v>0</v>
      </c>
      <c r="L315" s="738" t="e">
        <f t="shared" si="512"/>
        <v>#REF!</v>
      </c>
      <c r="M315" s="738">
        <v>0</v>
      </c>
      <c r="N315" s="739">
        <v>0</v>
      </c>
      <c r="O315" s="739">
        <v>0</v>
      </c>
      <c r="P315" s="737">
        <f>[2]Sheet1!Q161</f>
        <v>42</v>
      </c>
      <c r="Q315" s="737">
        <f>[2]Sheet1!R161</f>
        <v>36</v>
      </c>
      <c r="R315" s="736">
        <f t="shared" si="513"/>
        <v>6</v>
      </c>
      <c r="S315" s="1154">
        <f t="shared" si="514"/>
        <v>44</v>
      </c>
      <c r="T315" s="408">
        <f>[2]Sheet1!T161</f>
        <v>0</v>
      </c>
      <c r="U315" s="736">
        <f>[2]Sheet1!V161</f>
        <v>0</v>
      </c>
      <c r="V315" s="734"/>
      <c r="W315" s="739">
        <f>[2]Sheet1!X161</f>
        <v>37</v>
      </c>
      <c r="X315" s="743">
        <f>[2]Sheet1!Y161</f>
        <v>32</v>
      </c>
      <c r="Y315" s="739">
        <f t="shared" si="515"/>
        <v>5</v>
      </c>
      <c r="Z315" s="733">
        <f t="shared" si="516"/>
        <v>181</v>
      </c>
      <c r="AA315" s="732">
        <f>[2]Sheet1!AA161</f>
        <v>0</v>
      </c>
      <c r="AB315" s="731">
        <f>[2]Sheet1!AC161</f>
        <v>0</v>
      </c>
      <c r="AC315" s="730">
        <f>[2]Sheet1!AD161</f>
        <v>36</v>
      </c>
      <c r="AD315" s="730">
        <f>[2]Sheet1!AE161</f>
        <v>30</v>
      </c>
      <c r="AE315" s="739">
        <f t="shared" si="517"/>
        <v>6</v>
      </c>
      <c r="AF315" s="733">
        <f t="shared" si="518"/>
        <v>116</v>
      </c>
      <c r="AG315" s="739">
        <v>111</v>
      </c>
      <c r="AH315" s="731">
        <f>[2]Sheet1!AH161</f>
        <v>0</v>
      </c>
      <c r="AI315" s="731">
        <f>[2]Sheet1!AI161</f>
        <v>0</v>
      </c>
      <c r="AJ315" s="731">
        <f>[2]Sheet1!AJ161</f>
        <v>0</v>
      </c>
      <c r="AK315" s="729" t="str">
        <f t="shared" si="519"/>
        <v xml:space="preserve"> </v>
      </c>
      <c r="AL315" s="731">
        <f t="shared" si="520"/>
        <v>35</v>
      </c>
      <c r="AM315" s="731"/>
      <c r="AN315" s="731"/>
      <c r="AO315" s="731">
        <f>[2]Sheet1!AL161</f>
        <v>0</v>
      </c>
      <c r="AP315" s="731"/>
      <c r="AQ315" s="728">
        <f>[2]Sheet1!K161+[2]Sheet1!L161/12</f>
        <v>4.5</v>
      </c>
      <c r="AR315" s="727">
        <f>[2]Sheet1!M161</f>
        <v>230</v>
      </c>
      <c r="AS315" s="726">
        <f>[2]Sheet1!N161+[2]Sheet1!O161/12</f>
        <v>4.458333333333333</v>
      </c>
      <c r="AT315" s="725">
        <f>[2]Sheet1!P161</f>
        <v>222</v>
      </c>
      <c r="AU315" s="724">
        <f t="shared" si="521"/>
        <v>452</v>
      </c>
      <c r="AV315" s="723">
        <f t="shared" si="522"/>
        <v>-138</v>
      </c>
      <c r="AW315" s="722"/>
      <c r="AX315" s="722"/>
      <c r="AY315" s="721">
        <f>[2]Sheet1!B161</f>
        <v>1850</v>
      </c>
      <c r="AZ315" s="720">
        <f>[2]Sheet1!C161</f>
        <v>0</v>
      </c>
      <c r="BA315" s="662">
        <f>[2]Sheet1!D161</f>
        <v>225</v>
      </c>
      <c r="BB315" s="662">
        <f>[2]Sheet1!E161</f>
        <v>288.18</v>
      </c>
      <c r="BC315" s="719"/>
      <c r="BD315" s="718">
        <f>[2]Sheet1!BJ161</f>
        <v>71179</v>
      </c>
      <c r="BE315" s="717">
        <f t="shared" si="523"/>
        <v>61</v>
      </c>
      <c r="BF315" s="151">
        <f t="shared" ref="BF315:BF317" si="561">AVERAGE(BE310:BE315)</f>
        <v>47.666666666666664</v>
      </c>
      <c r="BG315" s="716">
        <v>0.96</v>
      </c>
      <c r="BH315" s="1708">
        <f t="shared" si="549"/>
        <v>2.4400000000000048</v>
      </c>
      <c r="BI315" s="715">
        <f t="shared" si="524"/>
        <v>58.559999999999995</v>
      </c>
      <c r="BJ315" s="714"/>
      <c r="BK315" s="713">
        <f>[2]Sheet1!EW161</f>
        <v>84</v>
      </c>
      <c r="BL315" s="713">
        <f>[2]Sheet1!EX161</f>
        <v>20</v>
      </c>
      <c r="BM315" s="712"/>
      <c r="BN315" s="711">
        <f>[2]Sheet1!CE161</f>
        <v>0</v>
      </c>
      <c r="BO315" s="710">
        <f t="shared" si="405"/>
        <v>0.8</v>
      </c>
      <c r="BP315" s="709">
        <f t="shared" si="525"/>
        <v>0</v>
      </c>
      <c r="BQ315" s="709">
        <f t="shared" si="526"/>
        <v>0</v>
      </c>
      <c r="BR315" s="708"/>
      <c r="BS315" s="712">
        <f>[2]Sheet1!CP161</f>
        <v>110</v>
      </c>
      <c r="BT315" s="712">
        <f>[2]Sheet1!CQ161</f>
        <v>180</v>
      </c>
      <c r="BU315" s="666">
        <f>[2]Sheet1!BR161</f>
        <v>0</v>
      </c>
      <c r="BV315" s="707" t="str">
        <f>[2]Sheet1!BE161</f>
        <v>n</v>
      </c>
      <c r="BW315" s="726">
        <f>[2]Sheet1!BA161</f>
        <v>17.2</v>
      </c>
      <c r="BX315" s="105">
        <f t="shared" si="559"/>
        <v>8.9142857142857146</v>
      </c>
      <c r="BY315" s="1817">
        <f t="shared" si="550"/>
        <v>0.37142857142857144</v>
      </c>
      <c r="BZ315" s="1555">
        <f>SUM(BW306:BW308)+SUM(BW313:BW316)</f>
        <v>62.400000000000006</v>
      </c>
      <c r="CA315" s="665">
        <f t="shared" si="527"/>
        <v>0</v>
      </c>
      <c r="CB315" s="665">
        <f t="shared" si="528"/>
        <v>17.2</v>
      </c>
      <c r="CC315" s="706">
        <f t="shared" si="406"/>
        <v>0.43</v>
      </c>
      <c r="CD315" s="705">
        <f t="shared" si="529"/>
        <v>9.8040000000000003</v>
      </c>
      <c r="CE315" s="710">
        <f t="shared" si="407"/>
        <v>0.05</v>
      </c>
      <c r="CF315" s="704">
        <f t="shared" si="530"/>
        <v>9.8040000000000003</v>
      </c>
      <c r="CG315" s="1770">
        <f>[2]Sheet1!BI161</f>
        <v>1.2708333333357587</v>
      </c>
      <c r="CH315" s="704"/>
      <c r="CI315" s="1507">
        <f t="shared" si="548"/>
        <v>0.56393442622843193</v>
      </c>
      <c r="CJ315" s="704">
        <f t="shared" si="531"/>
        <v>7.395999999999999</v>
      </c>
      <c r="CK315" s="666">
        <v>0</v>
      </c>
      <c r="CL315" s="664">
        <v>0</v>
      </c>
      <c r="CM315" s="1465">
        <f>[2]Sheet1!DA161</f>
        <v>21.4</v>
      </c>
      <c r="CN315" s="1466">
        <f>[2]Sheet1!DB161</f>
        <v>2</v>
      </c>
      <c r="CO315" s="703">
        <f>[2]Sheet1!DC161</f>
        <v>73</v>
      </c>
      <c r="CP315" s="1466">
        <f>[2]Sheet1!DX161</f>
        <v>0</v>
      </c>
      <c r="CQ315" s="703">
        <f t="shared" si="532"/>
        <v>0</v>
      </c>
      <c r="CR315" s="703">
        <f>[2]Sheet1!DM161</f>
        <v>0</v>
      </c>
      <c r="CS315" s="1119" t="e">
        <f t="shared" si="533"/>
        <v>#DIV/0!</v>
      </c>
      <c r="CT315" s="1142" t="str">
        <f t="shared" si="534"/>
        <v/>
      </c>
      <c r="CU315" s="950">
        <f t="shared" si="551"/>
        <v>0</v>
      </c>
      <c r="CV315" s="702">
        <f t="shared" si="408"/>
        <v>1</v>
      </c>
      <c r="CW315" s="701">
        <f t="shared" si="535"/>
        <v>0</v>
      </c>
      <c r="CX315" s="700">
        <f t="shared" si="536"/>
        <v>0</v>
      </c>
      <c r="CY315" s="699"/>
      <c r="CZ315" s="698">
        <f>[2]Sheet1!DN161</f>
        <v>0</v>
      </c>
      <c r="DA315" s="698">
        <f>[2]Sheet1!DO161</f>
        <v>0</v>
      </c>
      <c r="DB315" s="698">
        <f>[2]Sheet1!DQ161</f>
        <v>0</v>
      </c>
      <c r="DC315" s="1580">
        <f t="shared" ref="DC315:DC342" si="562">CM315</f>
        <v>21.4</v>
      </c>
      <c r="DD315" s="105">
        <f t="shared" si="552"/>
        <v>16.542857142857141</v>
      </c>
      <c r="DE315" s="1817">
        <f t="shared" si="553"/>
        <v>0.68928571428571417</v>
      </c>
      <c r="DF315" s="1555">
        <f>SUM(DC306:DC308)+SUM(DC313:DC316)</f>
        <v>115.8</v>
      </c>
      <c r="DG315" s="696">
        <f t="shared" si="409"/>
        <v>0.43</v>
      </c>
      <c r="DH315" s="695">
        <f t="shared" si="554"/>
        <v>21.4</v>
      </c>
      <c r="DI315" s="702">
        <f t="shared" si="410"/>
        <v>0.56999999999999995</v>
      </c>
      <c r="DJ315" s="694"/>
      <c r="DK315" s="694">
        <f t="shared" si="555"/>
        <v>5.2451400000000001</v>
      </c>
      <c r="DL315" s="694">
        <f t="shared" si="537"/>
        <v>12.197999999999999</v>
      </c>
      <c r="DM315" s="693"/>
      <c r="DN315" s="692">
        <f>[2]Sheet1!EB161</f>
        <v>0</v>
      </c>
      <c r="DO315" s="692">
        <f>[2]Sheet1!EC161</f>
        <v>0</v>
      </c>
      <c r="DP315" s="1448">
        <f>[2]Sheet1!ED161</f>
        <v>0</v>
      </c>
      <c r="DQ315" s="691"/>
      <c r="DR315" s="691"/>
      <c r="DS315" s="690">
        <f t="shared" si="538"/>
        <v>0</v>
      </c>
      <c r="DT315" s="690">
        <f t="shared" si="539"/>
        <v>0</v>
      </c>
      <c r="DU315" s="689">
        <f t="shared" si="540"/>
        <v>0</v>
      </c>
      <c r="DV315" s="688"/>
      <c r="DW315" s="1431"/>
      <c r="DX315" s="1426">
        <f>[2]Sheet1!BN161</f>
        <v>4</v>
      </c>
      <c r="DY315" s="686"/>
      <c r="DZ315" s="685">
        <f>[2]Sheet1!BP161</f>
        <v>2</v>
      </c>
      <c r="EA315" s="684">
        <f>[2]Sheet1!BQ161</f>
        <v>6</v>
      </c>
      <c r="EB315" s="683">
        <f t="shared" si="541"/>
        <v>82.6191666</v>
      </c>
      <c r="EC315" s="683">
        <f t="shared" si="545"/>
        <v>0</v>
      </c>
      <c r="ED315" s="683">
        <f t="shared" si="546"/>
        <v>0</v>
      </c>
      <c r="EE315" s="682">
        <f t="shared" si="542"/>
        <v>0</v>
      </c>
      <c r="EF315" s="681">
        <f t="shared" si="560"/>
        <v>17.489140000000006</v>
      </c>
      <c r="EG315" s="680">
        <f t="shared" si="543"/>
        <v>0</v>
      </c>
      <c r="EH315" s="1734">
        <f>SUM(EE$313:EE315)/SUM(EF$313:EF315)</f>
        <v>0</v>
      </c>
      <c r="EI315" s="678"/>
      <c r="EJ315" s="166">
        <f t="shared" si="556"/>
        <v>150.18</v>
      </c>
      <c r="EK315" s="677">
        <f t="shared" si="557"/>
        <v>288.18</v>
      </c>
      <c r="EL315" s="676">
        <f t="shared" si="558"/>
        <v>78.153999999999982</v>
      </c>
      <c r="EM315" s="675">
        <f t="shared" si="544"/>
        <v>1.9215907055301078</v>
      </c>
      <c r="EN315" s="674">
        <f>SUM(EK$7:EK315)/SUM(EL$7:EL315)</f>
        <v>1.0647826691704185</v>
      </c>
      <c r="EO315" s="673"/>
    </row>
    <row r="316" spans="1:146" ht="16.5" thickTop="1" thickBot="1" x14ac:dyDescent="0.3">
      <c r="A316" s="668">
        <f>[2]Sheet1!A162</f>
        <v>45812</v>
      </c>
      <c r="C316" s="672"/>
      <c r="D316" s="744">
        <f t="shared" si="396"/>
        <v>39550</v>
      </c>
      <c r="E316" s="743">
        <f t="shared" si="509"/>
        <v>0</v>
      </c>
      <c r="F316" s="743"/>
      <c r="G316" s="742">
        <f t="shared" si="510"/>
        <v>0</v>
      </c>
      <c r="H316" s="741"/>
      <c r="I316" s="740">
        <v>0</v>
      </c>
      <c r="J316" s="740">
        <v>0</v>
      </c>
      <c r="K316" s="739">
        <f t="shared" si="511"/>
        <v>0</v>
      </c>
      <c r="L316" s="738" t="e">
        <f t="shared" si="512"/>
        <v>#REF!</v>
      </c>
      <c r="M316" s="738">
        <v>0</v>
      </c>
      <c r="N316" s="739">
        <v>0</v>
      </c>
      <c r="O316" s="739">
        <v>0</v>
      </c>
      <c r="P316" s="737">
        <f>[2]Sheet1!Q162</f>
        <v>0</v>
      </c>
      <c r="Q316" s="737">
        <f>[2]Sheet1!R162</f>
        <v>0</v>
      </c>
      <c r="R316" s="736">
        <f t="shared" si="513"/>
        <v>0</v>
      </c>
      <c r="S316" s="1154">
        <f t="shared" si="514"/>
        <v>44</v>
      </c>
      <c r="T316" s="408">
        <f>[2]Sheet1!T162</f>
        <v>0</v>
      </c>
      <c r="U316" s="736">
        <f>[2]Sheet1!V162</f>
        <v>0</v>
      </c>
      <c r="V316" s="734"/>
      <c r="W316" s="739">
        <f>[2]Sheet1!X162</f>
        <v>0</v>
      </c>
      <c r="X316" s="743">
        <f>[2]Sheet1!Y162</f>
        <v>0</v>
      </c>
      <c r="Y316" s="739" t="str">
        <f t="shared" si="515"/>
        <v xml:space="preserve"> </v>
      </c>
      <c r="Z316" s="733">
        <f t="shared" si="516"/>
        <v>181</v>
      </c>
      <c r="AA316" s="732">
        <f>[2]Sheet1!AA162</f>
        <v>0</v>
      </c>
      <c r="AB316" s="731">
        <f>[2]Sheet1!AC162</f>
        <v>0</v>
      </c>
      <c r="AC316" s="730">
        <f>[2]Sheet1!AD162</f>
        <v>0</v>
      </c>
      <c r="AD316" s="730">
        <f>[2]Sheet1!AE162</f>
        <v>0</v>
      </c>
      <c r="AE316" s="739" t="str">
        <f t="shared" si="517"/>
        <v xml:space="preserve"> </v>
      </c>
      <c r="AF316" s="733">
        <f t="shared" si="518"/>
        <v>116</v>
      </c>
      <c r="AG316" s="739">
        <v>111</v>
      </c>
      <c r="AH316" s="731">
        <f>[2]Sheet1!AH162</f>
        <v>0</v>
      </c>
      <c r="AI316" s="731">
        <f>[2]Sheet1!AI162</f>
        <v>0</v>
      </c>
      <c r="AJ316" s="731">
        <f>[2]Sheet1!AJ162</f>
        <v>0</v>
      </c>
      <c r="AK316" s="729" t="str">
        <f t="shared" si="519"/>
        <v xml:space="preserve"> </v>
      </c>
      <c r="AL316" s="731">
        <f t="shared" si="520"/>
        <v>35</v>
      </c>
      <c r="AM316" s="731"/>
      <c r="AN316" s="731"/>
      <c r="AO316" s="731">
        <f>[2]Sheet1!AL162</f>
        <v>0</v>
      </c>
      <c r="AP316" s="731"/>
      <c r="AQ316" s="728">
        <f>[2]Sheet1!K162+[2]Sheet1!L162/12</f>
        <v>5</v>
      </c>
      <c r="AR316" s="727">
        <f>[2]Sheet1!M162</f>
        <v>259</v>
      </c>
      <c r="AS316" s="726">
        <f>[2]Sheet1!N162+[2]Sheet1!O162/12</f>
        <v>4.708333333333333</v>
      </c>
      <c r="AT316" s="725">
        <f>[2]Sheet1!P162</f>
        <v>206</v>
      </c>
      <c r="AU316" s="724">
        <f t="shared" si="521"/>
        <v>465</v>
      </c>
      <c r="AV316" s="723">
        <f t="shared" si="522"/>
        <v>13</v>
      </c>
      <c r="AW316" s="722"/>
      <c r="AX316" s="722"/>
      <c r="AY316" s="721">
        <f>[2]Sheet1!B162</f>
        <v>0</v>
      </c>
      <c r="AZ316" s="720">
        <f>[2]Sheet1!C162</f>
        <v>0</v>
      </c>
      <c r="BA316" s="662">
        <f>[2]Sheet1!D162</f>
        <v>0</v>
      </c>
      <c r="BB316" s="662">
        <f>[2]Sheet1!E162</f>
        <v>0</v>
      </c>
      <c r="BC316" s="719"/>
      <c r="BD316" s="718">
        <f>[2]Sheet1!BJ162</f>
        <v>71214</v>
      </c>
      <c r="BE316" s="717">
        <f t="shared" si="523"/>
        <v>35</v>
      </c>
      <c r="BF316" s="151">
        <f t="shared" si="561"/>
        <v>44.5</v>
      </c>
      <c r="BG316" s="716">
        <v>0.96</v>
      </c>
      <c r="BH316" s="1708">
        <f t="shared" si="549"/>
        <v>1.3999999999999986</v>
      </c>
      <c r="BI316" s="715">
        <f t="shared" si="524"/>
        <v>33.6</v>
      </c>
      <c r="BJ316" s="714"/>
      <c r="BK316" s="713">
        <f>[2]Sheet1!EW162</f>
        <v>80</v>
      </c>
      <c r="BL316" s="713">
        <f>[2]Sheet1!EX162</f>
        <v>30</v>
      </c>
      <c r="BM316" s="712"/>
      <c r="BN316" s="711">
        <f>[2]Sheet1!CE162</f>
        <v>0</v>
      </c>
      <c r="BO316" s="710">
        <f t="shared" si="405"/>
        <v>0.8</v>
      </c>
      <c r="BP316" s="709">
        <f t="shared" si="525"/>
        <v>0</v>
      </c>
      <c r="BQ316" s="709">
        <f t="shared" si="526"/>
        <v>0</v>
      </c>
      <c r="BR316" s="708"/>
      <c r="BS316" s="712">
        <f>[2]Sheet1!CP162</f>
        <v>90</v>
      </c>
      <c r="BT316" s="712" t="str">
        <f>[2]Sheet1!CQ162</f>
        <v>140+</v>
      </c>
      <c r="BU316" s="666">
        <f>[2]Sheet1!BR162</f>
        <v>0</v>
      </c>
      <c r="BV316" s="707" t="str">
        <f>[2]Sheet1!BE162</f>
        <v>n</v>
      </c>
      <c r="BW316" s="726">
        <f>[2]Sheet1!BA162</f>
        <v>12</v>
      </c>
      <c r="BX316" s="105">
        <f t="shared" si="559"/>
        <v>8.9142857142857146</v>
      </c>
      <c r="BY316" s="1817">
        <f t="shared" si="550"/>
        <v>0.37142857142857144</v>
      </c>
      <c r="BZ316" s="1555">
        <f>SUM(BW306:BW308)+SUM(BW313:BW316)</f>
        <v>62.400000000000006</v>
      </c>
      <c r="CA316" s="665">
        <f t="shared" si="527"/>
        <v>0</v>
      </c>
      <c r="CB316" s="665">
        <f t="shared" si="528"/>
        <v>12</v>
      </c>
      <c r="CC316" s="706">
        <f t="shared" si="406"/>
        <v>0.43</v>
      </c>
      <c r="CD316" s="705">
        <f t="shared" si="529"/>
        <v>6.8400000000000007</v>
      </c>
      <c r="CE316" s="710">
        <f t="shared" si="407"/>
        <v>0.05</v>
      </c>
      <c r="CF316" s="704">
        <f t="shared" si="530"/>
        <v>6.8400000000000007</v>
      </c>
      <c r="CG316" s="1770">
        <f>[2]Sheet1!BI162</f>
        <v>0.73611111110949423</v>
      </c>
      <c r="CH316" s="704"/>
      <c r="CI316" s="1507">
        <f t="shared" si="548"/>
        <v>0.67924528302035991</v>
      </c>
      <c r="CJ316" s="704">
        <f t="shared" si="531"/>
        <v>5.1599999999999993</v>
      </c>
      <c r="CK316" s="666">
        <v>0</v>
      </c>
      <c r="CL316" s="664">
        <v>0</v>
      </c>
      <c r="CM316" s="1465">
        <f>[2]Sheet1!DA162</f>
        <v>11.9</v>
      </c>
      <c r="CN316" s="1466">
        <f>[2]Sheet1!DB162</f>
        <v>2</v>
      </c>
      <c r="CO316" s="703">
        <f>[2]Sheet1!DC162</f>
        <v>70</v>
      </c>
      <c r="CP316" s="1466">
        <f>[2]Sheet1!DX162</f>
        <v>0</v>
      </c>
      <c r="CQ316" s="703">
        <f t="shared" si="532"/>
        <v>0</v>
      </c>
      <c r="CR316" s="703">
        <f>[2]Sheet1!DM162</f>
        <v>0</v>
      </c>
      <c r="CS316" s="1119" t="e">
        <f t="shared" si="533"/>
        <v>#DIV/0!</v>
      </c>
      <c r="CT316" s="1142" t="str">
        <f t="shared" si="534"/>
        <v/>
      </c>
      <c r="CU316" s="950">
        <f t="shared" si="551"/>
        <v>0</v>
      </c>
      <c r="CV316" s="702">
        <f t="shared" si="408"/>
        <v>1</v>
      </c>
      <c r="CW316" s="701">
        <f t="shared" si="535"/>
        <v>0</v>
      </c>
      <c r="CX316" s="700">
        <f t="shared" si="536"/>
        <v>0</v>
      </c>
      <c r="CY316" s="699"/>
      <c r="CZ316" s="698">
        <f>[2]Sheet1!DN162</f>
        <v>70</v>
      </c>
      <c r="DA316" s="698">
        <f>[2]Sheet1!DO162</f>
        <v>30</v>
      </c>
      <c r="DB316" s="698">
        <f>[2]Sheet1!DQ162</f>
        <v>0</v>
      </c>
      <c r="DC316" s="1580">
        <f t="shared" si="562"/>
        <v>11.9</v>
      </c>
      <c r="DD316" s="105">
        <f t="shared" si="552"/>
        <v>16.542857142857141</v>
      </c>
      <c r="DE316" s="1817">
        <f t="shared" si="553"/>
        <v>0.68928571428571417</v>
      </c>
      <c r="DF316" s="1555">
        <f>SUM(DC306:DC308)+SUM(DC313:DC316)</f>
        <v>115.8</v>
      </c>
      <c r="DG316" s="696">
        <f t="shared" si="409"/>
        <v>0.43</v>
      </c>
      <c r="DH316" s="695">
        <f t="shared" si="554"/>
        <v>11.9</v>
      </c>
      <c r="DI316" s="702">
        <f t="shared" si="410"/>
        <v>0.56999999999999995</v>
      </c>
      <c r="DJ316" s="694"/>
      <c r="DK316" s="694">
        <f t="shared" si="555"/>
        <v>2.9166900000000009</v>
      </c>
      <c r="DL316" s="694">
        <f t="shared" si="537"/>
        <v>6.7829999999999995</v>
      </c>
      <c r="DM316" s="693"/>
      <c r="DN316" s="692">
        <f>[2]Sheet1!EB162</f>
        <v>70</v>
      </c>
      <c r="DO316" s="692">
        <f>[2]Sheet1!EC162</f>
        <v>35</v>
      </c>
      <c r="DP316" s="1448">
        <f>[2]Sheet1!ED162</f>
        <v>170</v>
      </c>
      <c r="DQ316" s="691"/>
      <c r="DR316" s="691"/>
      <c r="DS316" s="690">
        <f t="shared" si="538"/>
        <v>0</v>
      </c>
      <c r="DT316" s="690">
        <f t="shared" si="539"/>
        <v>0</v>
      </c>
      <c r="DU316" s="689">
        <f t="shared" si="540"/>
        <v>0</v>
      </c>
      <c r="DV316" s="688"/>
      <c r="DW316" s="1431"/>
      <c r="DX316" s="1426">
        <f>[2]Sheet1!BN162</f>
        <v>4</v>
      </c>
      <c r="DY316" s="686"/>
      <c r="DZ316" s="685">
        <f>[2]Sheet1!BP162</f>
        <v>2</v>
      </c>
      <c r="EA316" s="684">
        <f>[2]Sheet1!BQ162</f>
        <v>9</v>
      </c>
      <c r="EB316" s="683">
        <f t="shared" si="541"/>
        <v>90.881083259999997</v>
      </c>
      <c r="EC316" s="683">
        <f t="shared" si="545"/>
        <v>8.2619166599999971</v>
      </c>
      <c r="ED316" s="683">
        <f t="shared" si="546"/>
        <v>0</v>
      </c>
      <c r="EE316" s="682">
        <f t="shared" si="542"/>
        <v>8.2619166599999971</v>
      </c>
      <c r="EF316" s="681">
        <f t="shared" si="560"/>
        <v>11.156689999999999</v>
      </c>
      <c r="EG316" s="680">
        <f t="shared" si="543"/>
        <v>0.74053475179466288</v>
      </c>
      <c r="EH316" s="1734">
        <f>SUM(EE$313:EE316)/SUM(EF$313:EF316)</f>
        <v>0.21232757937435964</v>
      </c>
      <c r="EI316" s="678"/>
      <c r="EJ316" s="166">
        <f t="shared" si="556"/>
        <v>13</v>
      </c>
      <c r="EK316" s="677">
        <f t="shared" si="557"/>
        <v>0</v>
      </c>
      <c r="EL316" s="676">
        <f t="shared" si="558"/>
        <v>45.542999999999999</v>
      </c>
      <c r="EM316" s="675">
        <f t="shared" si="544"/>
        <v>0.28544452495443867</v>
      </c>
      <c r="EN316" s="674">
        <f>SUM(EK$7:EK316)/SUM(EL$7:EL316)</f>
        <v>1.0635376489986994</v>
      </c>
      <c r="EO316" s="673"/>
    </row>
    <row r="317" spans="1:146" ht="16.5" thickTop="1" thickBot="1" x14ac:dyDescent="0.3">
      <c r="A317" s="668">
        <f>[2]Sheet1!A163</f>
        <v>45813</v>
      </c>
      <c r="C317" s="672"/>
      <c r="D317" s="744">
        <f t="shared" si="396"/>
        <v>39550</v>
      </c>
      <c r="E317" s="743">
        <f t="shared" si="509"/>
        <v>0</v>
      </c>
      <c r="F317" s="743"/>
      <c r="G317" s="742">
        <f t="shared" si="510"/>
        <v>0</v>
      </c>
      <c r="H317" s="741"/>
      <c r="I317" s="740">
        <v>0</v>
      </c>
      <c r="J317" s="740">
        <v>0</v>
      </c>
      <c r="K317" s="739">
        <f t="shared" si="511"/>
        <v>0</v>
      </c>
      <c r="L317" s="738" t="e">
        <f t="shared" si="512"/>
        <v>#REF!</v>
      </c>
      <c r="M317" s="738">
        <v>0</v>
      </c>
      <c r="N317" s="739">
        <v>0</v>
      </c>
      <c r="O317" s="739">
        <v>0</v>
      </c>
      <c r="P317" s="737">
        <f>[2]Sheet1!Q163</f>
        <v>44</v>
      </c>
      <c r="Q317" s="737">
        <f>[2]Sheet1!R163</f>
        <v>36</v>
      </c>
      <c r="R317" s="736">
        <f t="shared" si="513"/>
        <v>8</v>
      </c>
      <c r="S317" s="1154">
        <f t="shared" si="514"/>
        <v>45</v>
      </c>
      <c r="T317" s="408">
        <f>[2]Sheet1!T163</f>
        <v>0</v>
      </c>
      <c r="U317" s="736">
        <f>[2]Sheet1!V163</f>
        <v>0</v>
      </c>
      <c r="V317" s="734"/>
      <c r="W317" s="739">
        <f>[2]Sheet1!X163</f>
        <v>32</v>
      </c>
      <c r="X317" s="743">
        <f>[2]Sheet1!Y163</f>
        <v>31</v>
      </c>
      <c r="Y317" s="739">
        <f t="shared" si="515"/>
        <v>1</v>
      </c>
      <c r="Z317" s="733">
        <f t="shared" si="516"/>
        <v>182</v>
      </c>
      <c r="AA317" s="732">
        <f>[2]Sheet1!AA163</f>
        <v>0</v>
      </c>
      <c r="AB317" s="731">
        <f>[2]Sheet1!AC163</f>
        <v>0</v>
      </c>
      <c r="AC317" s="730">
        <f>[2]Sheet1!AD163</f>
        <v>38</v>
      </c>
      <c r="AD317" s="730">
        <f>[2]Sheet1!AE163</f>
        <v>34</v>
      </c>
      <c r="AE317" s="739">
        <f t="shared" si="517"/>
        <v>4</v>
      </c>
      <c r="AF317" s="733">
        <f t="shared" si="518"/>
        <v>117</v>
      </c>
      <c r="AG317" s="739">
        <v>111</v>
      </c>
      <c r="AH317" s="731">
        <f>[2]Sheet1!AH163</f>
        <v>0</v>
      </c>
      <c r="AI317" s="731">
        <f>[2]Sheet1!AI163</f>
        <v>0</v>
      </c>
      <c r="AJ317" s="731">
        <f>[2]Sheet1!AJ163</f>
        <v>0</v>
      </c>
      <c r="AK317" s="729" t="str">
        <f t="shared" si="519"/>
        <v xml:space="preserve"> </v>
      </c>
      <c r="AL317" s="731">
        <f t="shared" si="520"/>
        <v>35</v>
      </c>
      <c r="AM317" s="731"/>
      <c r="AN317" s="731"/>
      <c r="AO317" s="731">
        <f>[2]Sheet1!AL163</f>
        <v>0</v>
      </c>
      <c r="AP317" s="731"/>
      <c r="AQ317" s="728">
        <f>[2]Sheet1!K163+[2]Sheet1!L163/12</f>
        <v>3.75</v>
      </c>
      <c r="AR317" s="727">
        <f>[2]Sheet1!M163</f>
        <v>187</v>
      </c>
      <c r="AS317" s="726">
        <f>[2]Sheet1!N163+[2]Sheet1!O163/12</f>
        <v>3.6666666666666665</v>
      </c>
      <c r="AT317" s="725">
        <f>[2]Sheet1!P163</f>
        <v>178</v>
      </c>
      <c r="AU317" s="724">
        <f t="shared" si="521"/>
        <v>365</v>
      </c>
      <c r="AV317" s="723">
        <f t="shared" si="522"/>
        <v>-100</v>
      </c>
      <c r="AW317" s="722"/>
      <c r="AX317" s="722"/>
      <c r="AY317" s="721">
        <f>[2]Sheet1!B163</f>
        <v>1700</v>
      </c>
      <c r="AZ317" s="720">
        <f>[2]Sheet1!C163</f>
        <v>0</v>
      </c>
      <c r="BA317" s="662">
        <f>[2]Sheet1!D163</f>
        <v>186</v>
      </c>
      <c r="BB317" s="662">
        <f>[2]Sheet1!E163</f>
        <v>214.18</v>
      </c>
      <c r="BC317" s="719"/>
      <c r="BD317" s="718">
        <f>[2]Sheet1!BJ163</f>
        <v>71269</v>
      </c>
      <c r="BE317" s="717">
        <f t="shared" si="523"/>
        <v>55</v>
      </c>
      <c r="BF317" s="151">
        <f t="shared" si="561"/>
        <v>46.6</v>
      </c>
      <c r="BG317" s="716">
        <v>0.96</v>
      </c>
      <c r="BH317" s="1708">
        <f t="shared" si="549"/>
        <v>2.2000000000000028</v>
      </c>
      <c r="BI317" s="715">
        <f t="shared" si="524"/>
        <v>52.8</v>
      </c>
      <c r="BJ317" s="714"/>
      <c r="BK317" s="713">
        <f>[2]Sheet1!EW163</f>
        <v>79</v>
      </c>
      <c r="BL317" s="713">
        <f>[2]Sheet1!EX163</f>
        <v>19</v>
      </c>
      <c r="BM317" s="712"/>
      <c r="BN317" s="711">
        <f>[2]Sheet1!CE163</f>
        <v>0</v>
      </c>
      <c r="BO317" s="710">
        <f t="shared" si="405"/>
        <v>0.8</v>
      </c>
      <c r="BP317" s="709">
        <f t="shared" si="525"/>
        <v>0</v>
      </c>
      <c r="BQ317" s="709">
        <f t="shared" si="526"/>
        <v>0</v>
      </c>
      <c r="BR317" s="708"/>
      <c r="BS317" s="712">
        <f>[2]Sheet1!CP163</f>
        <v>0</v>
      </c>
      <c r="BT317" s="712">
        <f>[2]Sheet1!CQ163</f>
        <v>0</v>
      </c>
      <c r="BU317" s="666">
        <f>[2]Sheet1!BR163</f>
        <v>0</v>
      </c>
      <c r="BV317" s="707" t="str">
        <f>[2]Sheet1!BE163</f>
        <v>n</v>
      </c>
      <c r="BW317" s="726">
        <f>[2]Sheet1!BA163</f>
        <v>9.6999999999999993</v>
      </c>
      <c r="BX317" s="105">
        <f t="shared" si="559"/>
        <v>8.1857142857142851</v>
      </c>
      <c r="BY317" s="1817">
        <f t="shared" si="550"/>
        <v>0.34107142857142853</v>
      </c>
      <c r="BZ317" s="1555">
        <f>SUM(BW307:BW308)+SUM(BW314:BW317)</f>
        <v>57.3</v>
      </c>
      <c r="CA317" s="665">
        <f t="shared" si="527"/>
        <v>0</v>
      </c>
      <c r="CB317" s="665">
        <f t="shared" si="528"/>
        <v>9.6999999999999993</v>
      </c>
      <c r="CC317" s="706">
        <f t="shared" si="406"/>
        <v>0.43</v>
      </c>
      <c r="CD317" s="705">
        <f t="shared" si="529"/>
        <v>5.5289999999999999</v>
      </c>
      <c r="CE317" s="710">
        <f t="shared" si="407"/>
        <v>0.05</v>
      </c>
      <c r="CF317" s="704">
        <f t="shared" si="530"/>
        <v>5.5289999999999999</v>
      </c>
      <c r="CG317" s="1770">
        <f>[2]Sheet1!BI163</f>
        <v>1.1770833333357587</v>
      </c>
      <c r="CH317" s="704"/>
      <c r="CI317" s="1507">
        <f t="shared" si="548"/>
        <v>0.34336283185769956</v>
      </c>
      <c r="CJ317" s="704">
        <f t="shared" si="531"/>
        <v>4.1709999999999994</v>
      </c>
      <c r="CK317" s="666">
        <v>0</v>
      </c>
      <c r="CL317" s="664">
        <v>0</v>
      </c>
      <c r="CM317" s="1465">
        <f>[2]Sheet1!DA163</f>
        <v>19.2</v>
      </c>
      <c r="CN317" s="1466">
        <f>[2]Sheet1!DB163</f>
        <v>2</v>
      </c>
      <c r="CO317" s="703">
        <f>[2]Sheet1!DC163</f>
        <v>78</v>
      </c>
      <c r="CP317" s="1466">
        <f>[2]Sheet1!DX163</f>
        <v>0</v>
      </c>
      <c r="CQ317" s="703">
        <f t="shared" si="532"/>
        <v>0</v>
      </c>
      <c r="CR317" s="703">
        <f>[2]Sheet1!DM163</f>
        <v>0</v>
      </c>
      <c r="CS317" s="1119" t="e">
        <f t="shared" si="533"/>
        <v>#DIV/0!</v>
      </c>
      <c r="CT317" s="1142" t="str">
        <f t="shared" si="534"/>
        <v/>
      </c>
      <c r="CU317" s="950">
        <f t="shared" si="551"/>
        <v>0</v>
      </c>
      <c r="CV317" s="702">
        <f t="shared" si="408"/>
        <v>1</v>
      </c>
      <c r="CW317" s="701">
        <f t="shared" si="535"/>
        <v>0</v>
      </c>
      <c r="CX317" s="700">
        <f t="shared" si="536"/>
        <v>0</v>
      </c>
      <c r="CY317" s="699"/>
      <c r="CZ317" s="698">
        <f>[2]Sheet1!DN163</f>
        <v>82</v>
      </c>
      <c r="DA317" s="698">
        <f>[2]Sheet1!DO163</f>
        <v>30</v>
      </c>
      <c r="DB317" s="698">
        <f>[2]Sheet1!DQ163</f>
        <v>0</v>
      </c>
      <c r="DC317" s="1580">
        <f t="shared" si="562"/>
        <v>19.2</v>
      </c>
      <c r="DD317" s="105">
        <f t="shared" si="552"/>
        <v>14.028571428571427</v>
      </c>
      <c r="DE317" s="1817">
        <f t="shared" si="553"/>
        <v>0.58452380952380945</v>
      </c>
      <c r="DF317" s="1555">
        <f>SUM(DC307:DC308)+SUM(DC313:DC316)</f>
        <v>98.199999999999989</v>
      </c>
      <c r="DG317" s="696">
        <f t="shared" si="409"/>
        <v>0.43</v>
      </c>
      <c r="DH317" s="695">
        <f t="shared" si="554"/>
        <v>19.2</v>
      </c>
      <c r="DI317" s="702">
        <f t="shared" si="410"/>
        <v>0.56999999999999995</v>
      </c>
      <c r="DJ317" s="694"/>
      <c r="DK317" s="694">
        <f t="shared" si="555"/>
        <v>4.7059200000000008</v>
      </c>
      <c r="DL317" s="694">
        <f t="shared" si="537"/>
        <v>10.943999999999999</v>
      </c>
      <c r="DM317" s="693"/>
      <c r="DN317" s="692">
        <f>[2]Sheet1!EB163</f>
        <v>70</v>
      </c>
      <c r="DO317" s="692">
        <f>[2]Sheet1!EC163</f>
        <v>24</v>
      </c>
      <c r="DP317" s="1448">
        <f>[2]Sheet1!ED163</f>
        <v>170</v>
      </c>
      <c r="DQ317" s="691"/>
      <c r="DR317" s="691"/>
      <c r="DS317" s="690">
        <f t="shared" si="538"/>
        <v>0</v>
      </c>
      <c r="DT317" s="690">
        <f t="shared" si="539"/>
        <v>0</v>
      </c>
      <c r="DU317" s="689">
        <f t="shared" si="540"/>
        <v>0</v>
      </c>
      <c r="DV317" s="688"/>
      <c r="DW317" s="1431"/>
      <c r="DX317" s="1426">
        <f>[2]Sheet1!BN163</f>
        <v>4</v>
      </c>
      <c r="DY317" s="686"/>
      <c r="DZ317" s="685">
        <f>[2]Sheet1!BP163</f>
        <v>3</v>
      </c>
      <c r="EA317" s="684">
        <f>[2]Sheet1!BQ163</f>
        <v>1.5</v>
      </c>
      <c r="EB317" s="683">
        <f t="shared" si="541"/>
        <v>103.27395825000001</v>
      </c>
      <c r="EC317" s="683">
        <f t="shared" si="545"/>
        <v>12.39287499000001</v>
      </c>
      <c r="ED317" s="683">
        <f t="shared" si="546"/>
        <v>0</v>
      </c>
      <c r="EE317" s="682">
        <f t="shared" si="542"/>
        <v>12.39287499000001</v>
      </c>
      <c r="EF317" s="681">
        <f t="shared" si="560"/>
        <v>12.434920000000004</v>
      </c>
      <c r="EG317" s="680">
        <f t="shared" si="543"/>
        <v>0.99661879529582875</v>
      </c>
      <c r="EH317" s="1734">
        <f>SUM(EE$313:EE317)/SUM(EF$313:EF317)</f>
        <v>0.4022660270205527</v>
      </c>
      <c r="EI317" s="678"/>
      <c r="EJ317" s="166">
        <f t="shared" si="556"/>
        <v>114.18</v>
      </c>
      <c r="EK317" s="677">
        <f t="shared" si="557"/>
        <v>214.18</v>
      </c>
      <c r="EL317" s="676">
        <f t="shared" si="558"/>
        <v>67.914999999999992</v>
      </c>
      <c r="EM317" s="675">
        <f t="shared" si="544"/>
        <v>1.6812191710226021</v>
      </c>
      <c r="EN317" s="674">
        <f>SUM(EK$7:EK317)/SUM(EL$7:EL317)</f>
        <v>1.0671757277000413</v>
      </c>
      <c r="EO317" s="673"/>
    </row>
    <row r="318" spans="1:146" ht="16.5" thickTop="1" thickBot="1" x14ac:dyDescent="0.3">
      <c r="A318" s="668">
        <f>[2]Sheet1!A164</f>
        <v>45814</v>
      </c>
      <c r="C318" s="672"/>
      <c r="D318" s="744">
        <f t="shared" ref="D318:D368" si="563">D317</f>
        <v>39550</v>
      </c>
      <c r="E318" s="743">
        <f t="shared" si="509"/>
        <v>0</v>
      </c>
      <c r="F318" s="743"/>
      <c r="G318" s="742">
        <f t="shared" si="510"/>
        <v>0</v>
      </c>
      <c r="H318" s="741"/>
      <c r="I318" s="740">
        <v>0</v>
      </c>
      <c r="J318" s="740">
        <v>0</v>
      </c>
      <c r="K318" s="739">
        <f t="shared" si="511"/>
        <v>0</v>
      </c>
      <c r="L318" s="738" t="e">
        <f t="shared" si="512"/>
        <v>#REF!</v>
      </c>
      <c r="M318" s="738">
        <v>0</v>
      </c>
      <c r="N318" s="739">
        <v>0</v>
      </c>
      <c r="O318" s="739">
        <v>0</v>
      </c>
      <c r="P318" s="737">
        <f>[2]Sheet1!Q164</f>
        <v>0</v>
      </c>
      <c r="Q318" s="737">
        <f>[2]Sheet1!R164</f>
        <v>0</v>
      </c>
      <c r="R318" s="736">
        <f t="shared" si="513"/>
        <v>0</v>
      </c>
      <c r="S318" s="1154">
        <f t="shared" si="514"/>
        <v>45</v>
      </c>
      <c r="T318" s="408">
        <f>[2]Sheet1!T164</f>
        <v>0</v>
      </c>
      <c r="U318" s="736">
        <f>[2]Sheet1!V164</f>
        <v>0</v>
      </c>
      <c r="V318" s="734"/>
      <c r="W318" s="739">
        <f>[2]Sheet1!X164</f>
        <v>0</v>
      </c>
      <c r="X318" s="743">
        <f>[2]Sheet1!Y164</f>
        <v>0</v>
      </c>
      <c r="Y318" s="739" t="str">
        <f t="shared" si="515"/>
        <v xml:space="preserve"> </v>
      </c>
      <c r="Z318" s="733">
        <f t="shared" si="516"/>
        <v>182</v>
      </c>
      <c r="AA318" s="732">
        <f>[2]Sheet1!AA164</f>
        <v>0</v>
      </c>
      <c r="AB318" s="731">
        <f>[2]Sheet1!AC164</f>
        <v>0</v>
      </c>
      <c r="AC318" s="730">
        <f>[2]Sheet1!AD164</f>
        <v>0</v>
      </c>
      <c r="AD318" s="730">
        <f>[2]Sheet1!AE164</f>
        <v>0</v>
      </c>
      <c r="AE318" s="739" t="str">
        <f t="shared" si="517"/>
        <v xml:space="preserve"> </v>
      </c>
      <c r="AF318" s="733">
        <f t="shared" si="518"/>
        <v>117</v>
      </c>
      <c r="AG318" s="739">
        <v>111</v>
      </c>
      <c r="AH318" s="731">
        <f>[2]Sheet1!AH164</f>
        <v>0</v>
      </c>
      <c r="AI318" s="731">
        <f>[2]Sheet1!AI164</f>
        <v>0</v>
      </c>
      <c r="AJ318" s="731">
        <f>[2]Sheet1!AJ164</f>
        <v>0</v>
      </c>
      <c r="AK318" s="729" t="str">
        <f t="shared" si="519"/>
        <v xml:space="preserve"> </v>
      </c>
      <c r="AL318" s="731">
        <f t="shared" si="520"/>
        <v>35</v>
      </c>
      <c r="AM318" s="731"/>
      <c r="AN318" s="731"/>
      <c r="AO318" s="731">
        <f>[2]Sheet1!AL164</f>
        <v>0</v>
      </c>
      <c r="AP318" s="731"/>
      <c r="AQ318" s="728">
        <f>[2]Sheet1!K164+[2]Sheet1!L164/12</f>
        <v>4.333333333333333</v>
      </c>
      <c r="AR318" s="727">
        <f>[2]Sheet1!M164</f>
        <v>230</v>
      </c>
      <c r="AS318" s="726">
        <f>[2]Sheet1!N164+[2]Sheet1!O164/12</f>
        <v>4</v>
      </c>
      <c r="AT318" s="725">
        <f>[2]Sheet1!P164</f>
        <v>196</v>
      </c>
      <c r="AU318" s="724">
        <f t="shared" si="521"/>
        <v>426</v>
      </c>
      <c r="AV318" s="723">
        <f t="shared" si="522"/>
        <v>61</v>
      </c>
      <c r="AW318" s="722"/>
      <c r="AX318" s="722"/>
      <c r="AY318" s="721">
        <f>[2]Sheet1!B164</f>
        <v>0</v>
      </c>
      <c r="AZ318" s="720">
        <f>[2]Sheet1!C164</f>
        <v>0</v>
      </c>
      <c r="BA318" s="662">
        <f>[2]Sheet1!D164</f>
        <v>0</v>
      </c>
      <c r="BB318" s="662">
        <f>[2]Sheet1!E164</f>
        <v>0</v>
      </c>
      <c r="BC318" s="719"/>
      <c r="BD318" s="718">
        <f>[2]Sheet1!BJ164</f>
        <v>71322</v>
      </c>
      <c r="BE318" s="717">
        <f t="shared" si="523"/>
        <v>53</v>
      </c>
      <c r="BF318" s="151">
        <f>AVERAGE(BE313:BE318)</f>
        <v>47.666666666666664</v>
      </c>
      <c r="BG318" s="716">
        <v>0.96</v>
      </c>
      <c r="BH318" s="1708">
        <f t="shared" si="549"/>
        <v>2.1200000000000045</v>
      </c>
      <c r="BI318" s="715">
        <f t="shared" si="524"/>
        <v>50.879999999999995</v>
      </c>
      <c r="BJ318" s="714"/>
      <c r="BK318" s="713">
        <f>[2]Sheet1!EW164</f>
        <v>84</v>
      </c>
      <c r="BL318" s="713">
        <f>[2]Sheet1!EX164</f>
        <v>29</v>
      </c>
      <c r="BM318" s="712"/>
      <c r="BN318" s="711">
        <f>[2]Sheet1!CE164</f>
        <v>0</v>
      </c>
      <c r="BO318" s="710">
        <f t="shared" ref="BO318:BO368" si="564">BO317</f>
        <v>0.8</v>
      </c>
      <c r="BP318" s="709">
        <f t="shared" si="525"/>
        <v>0</v>
      </c>
      <c r="BQ318" s="709">
        <f t="shared" si="526"/>
        <v>0</v>
      </c>
      <c r="BR318" s="708"/>
      <c r="BS318" s="712">
        <f>[2]Sheet1!CP164</f>
        <v>0</v>
      </c>
      <c r="BT318" s="712">
        <f>[2]Sheet1!CQ164</f>
        <v>0</v>
      </c>
      <c r="BU318" s="666">
        <f>[2]Sheet1!BR164</f>
        <v>0</v>
      </c>
      <c r="BV318" s="707" t="str">
        <f>[2]Sheet1!BE164</f>
        <v>n</v>
      </c>
      <c r="BW318" s="726">
        <f>[2]Sheet1!BA164</f>
        <v>9.4</v>
      </c>
      <c r="BX318" s="105">
        <f>BZ318/7</f>
        <v>8.0714285714285712</v>
      </c>
      <c r="BY318" s="1817">
        <f t="shared" si="550"/>
        <v>0.33630952380952378</v>
      </c>
      <c r="BZ318" s="1555">
        <f>SUM(BW308)+SUM(BW313:BW318)</f>
        <v>56.5</v>
      </c>
      <c r="CA318" s="665">
        <f t="shared" si="527"/>
        <v>0</v>
      </c>
      <c r="CB318" s="665">
        <f t="shared" si="528"/>
        <v>9.4</v>
      </c>
      <c r="CC318" s="706">
        <f t="shared" ref="CC318:CC368" si="565">CC317</f>
        <v>0.43</v>
      </c>
      <c r="CD318" s="705">
        <f t="shared" si="529"/>
        <v>5.3580000000000005</v>
      </c>
      <c r="CE318" s="710">
        <f t="shared" ref="CE318:CE368" si="566">CE317</f>
        <v>0.05</v>
      </c>
      <c r="CF318" s="704">
        <f t="shared" si="530"/>
        <v>5.3580000000000005</v>
      </c>
      <c r="CG318" s="1770">
        <f>[2]Sheet1!BI164</f>
        <v>1.125</v>
      </c>
      <c r="CH318" s="704"/>
      <c r="CI318" s="1507">
        <f t="shared" si="548"/>
        <v>0.34814814814814815</v>
      </c>
      <c r="CJ318" s="704">
        <f t="shared" si="531"/>
        <v>4.0419999999999998</v>
      </c>
      <c r="CK318" s="666">
        <v>0</v>
      </c>
      <c r="CL318" s="664">
        <v>0</v>
      </c>
      <c r="CM318" s="1465">
        <f>[2]Sheet1!DA164</f>
        <v>18.2</v>
      </c>
      <c r="CN318" s="1466">
        <f>[2]Sheet1!DB164</f>
        <v>2</v>
      </c>
      <c r="CO318" s="703">
        <f>[2]Sheet1!DC164</f>
        <v>72</v>
      </c>
      <c r="CP318" s="1466">
        <f>[2]Sheet1!DX164</f>
        <v>0</v>
      </c>
      <c r="CQ318" s="703">
        <f t="shared" si="532"/>
        <v>0</v>
      </c>
      <c r="CR318" s="703">
        <f>[2]Sheet1!DM164</f>
        <v>0</v>
      </c>
      <c r="CS318" s="1119" t="e">
        <f t="shared" si="533"/>
        <v>#DIV/0!</v>
      </c>
      <c r="CT318" s="1142" t="str">
        <f t="shared" si="534"/>
        <v/>
      </c>
      <c r="CU318" s="950">
        <f t="shared" si="551"/>
        <v>0</v>
      </c>
      <c r="CV318" s="702">
        <f t="shared" ref="CV318:CV368" si="567">CV317</f>
        <v>1</v>
      </c>
      <c r="CW318" s="701">
        <f t="shared" si="535"/>
        <v>0</v>
      </c>
      <c r="CX318" s="700">
        <f t="shared" si="536"/>
        <v>0</v>
      </c>
      <c r="CY318" s="699"/>
      <c r="CZ318" s="698">
        <f>[2]Sheet1!DN164</f>
        <v>0</v>
      </c>
      <c r="DA318" s="698">
        <f>[2]Sheet1!DO164</f>
        <v>0</v>
      </c>
      <c r="DB318" s="698">
        <f>[2]Sheet1!DQ164</f>
        <v>0</v>
      </c>
      <c r="DC318" s="1580">
        <f t="shared" si="562"/>
        <v>18.2</v>
      </c>
      <c r="DD318" s="105">
        <f t="shared" si="552"/>
        <v>16.457142857142859</v>
      </c>
      <c r="DE318" s="1817">
        <f t="shared" si="553"/>
        <v>0.68571428571428583</v>
      </c>
      <c r="DF318" s="1555">
        <f>SUM(DC308)+SUM(DC313:DC318)</f>
        <v>115.2</v>
      </c>
      <c r="DG318" s="696">
        <f t="shared" ref="DG318:DG368" si="568">DG317</f>
        <v>0.43</v>
      </c>
      <c r="DH318" s="695">
        <f t="shared" si="554"/>
        <v>18.2</v>
      </c>
      <c r="DI318" s="702">
        <f t="shared" ref="DI318:DI368" si="569">DI317</f>
        <v>0.56999999999999995</v>
      </c>
      <c r="DJ318" s="694"/>
      <c r="DK318" s="694">
        <f t="shared" si="555"/>
        <v>4.4608200000000009</v>
      </c>
      <c r="DL318" s="694">
        <f t="shared" si="537"/>
        <v>10.373999999999999</v>
      </c>
      <c r="DM318" s="693"/>
      <c r="DN318" s="692">
        <f>[2]Sheet1!EB164</f>
        <v>70</v>
      </c>
      <c r="DO318" s="692">
        <f>[2]Sheet1!EC164</f>
        <v>23</v>
      </c>
      <c r="DP318" s="1448">
        <f>[2]Sheet1!ED164</f>
        <v>170</v>
      </c>
      <c r="DQ318" s="691"/>
      <c r="DR318" s="691"/>
      <c r="DS318" s="690">
        <f t="shared" si="538"/>
        <v>0</v>
      </c>
      <c r="DT318" s="690">
        <f t="shared" si="539"/>
        <v>0</v>
      </c>
      <c r="DU318" s="689">
        <f t="shared" si="540"/>
        <v>0</v>
      </c>
      <c r="DV318" s="688"/>
      <c r="DW318" s="1431"/>
      <c r="DX318" s="1426">
        <f>[2]Sheet1!BN164</f>
        <v>4</v>
      </c>
      <c r="DY318" s="686"/>
      <c r="DZ318" s="685">
        <f>[2]Sheet1!BP164</f>
        <v>3</v>
      </c>
      <c r="EA318" s="684">
        <f>[2]Sheet1!BQ164</f>
        <v>5</v>
      </c>
      <c r="EB318" s="683">
        <f t="shared" si="541"/>
        <v>112.91286102000001</v>
      </c>
      <c r="EC318" s="683">
        <f t="shared" si="545"/>
        <v>9.6389027700000014</v>
      </c>
      <c r="ED318" s="683">
        <f t="shared" si="546"/>
        <v>0</v>
      </c>
      <c r="EE318" s="682">
        <f t="shared" si="542"/>
        <v>9.6389027700000014</v>
      </c>
      <c r="EF318" s="681">
        <f t="shared" si="560"/>
        <v>11.938820000000007</v>
      </c>
      <c r="EG318" s="680">
        <f t="shared" si="543"/>
        <v>0.8073580781015206</v>
      </c>
      <c r="EH318" s="1734">
        <f>SUM(EE$313:EE318)/SUM(EF$313:EF318)</f>
        <v>0.47868740957561451</v>
      </c>
      <c r="EI318" s="678"/>
      <c r="EJ318" s="166">
        <f t="shared" si="556"/>
        <v>61</v>
      </c>
      <c r="EK318" s="677">
        <f t="shared" si="557"/>
        <v>0</v>
      </c>
      <c r="EL318" s="676">
        <f t="shared" si="558"/>
        <v>65.295999999999992</v>
      </c>
      <c r="EM318" s="675">
        <f t="shared" si="544"/>
        <v>0.93420730213183056</v>
      </c>
      <c r="EN318" s="674">
        <f>SUM(EK$7:EK318)/SUM(EL$7:EL318)</f>
        <v>1.0653928008883693</v>
      </c>
      <c r="EO318" s="673"/>
    </row>
    <row r="319" spans="1:146" ht="16.5" thickTop="1" thickBot="1" x14ac:dyDescent="0.3">
      <c r="A319" s="668">
        <f>[2]Sheet1!A165</f>
        <v>45815</v>
      </c>
      <c r="C319" s="672"/>
      <c r="D319" s="744">
        <f t="shared" si="563"/>
        <v>39550</v>
      </c>
      <c r="E319" s="743">
        <f t="shared" si="509"/>
        <v>0</v>
      </c>
      <c r="F319" s="743"/>
      <c r="G319" s="742">
        <f t="shared" si="510"/>
        <v>0</v>
      </c>
      <c r="H319" s="741"/>
      <c r="I319" s="740">
        <v>0</v>
      </c>
      <c r="J319" s="740">
        <v>0</v>
      </c>
      <c r="K319" s="739">
        <f t="shared" si="511"/>
        <v>0</v>
      </c>
      <c r="L319" s="738" t="e">
        <f t="shared" si="512"/>
        <v>#REF!</v>
      </c>
      <c r="M319" s="738">
        <v>0</v>
      </c>
      <c r="N319" s="739">
        <v>0</v>
      </c>
      <c r="O319" s="739">
        <v>0</v>
      </c>
      <c r="P319" s="737">
        <f>[2]Sheet1!Q165</f>
        <v>0</v>
      </c>
      <c r="Q319" s="737">
        <f>[2]Sheet1!R165</f>
        <v>0</v>
      </c>
      <c r="R319" s="736">
        <f t="shared" si="513"/>
        <v>0</v>
      </c>
      <c r="S319" s="1154">
        <f t="shared" si="514"/>
        <v>45</v>
      </c>
      <c r="T319" s="408">
        <f>[2]Sheet1!T165</f>
        <v>0</v>
      </c>
      <c r="U319" s="736">
        <f>[2]Sheet1!V165</f>
        <v>0</v>
      </c>
      <c r="V319" s="734"/>
      <c r="W319" s="739">
        <f>[2]Sheet1!X165</f>
        <v>0</v>
      </c>
      <c r="X319" s="743">
        <f>[2]Sheet1!Y165</f>
        <v>0</v>
      </c>
      <c r="Y319" s="739" t="str">
        <f t="shared" si="515"/>
        <v xml:space="preserve"> </v>
      </c>
      <c r="Z319" s="733">
        <f t="shared" si="516"/>
        <v>182</v>
      </c>
      <c r="AA319" s="732">
        <f>[2]Sheet1!AA165</f>
        <v>0</v>
      </c>
      <c r="AB319" s="731">
        <f>[2]Sheet1!AC165</f>
        <v>0</v>
      </c>
      <c r="AC319" s="730">
        <f>[2]Sheet1!AD165</f>
        <v>0</v>
      </c>
      <c r="AD319" s="730">
        <f>[2]Sheet1!AE165</f>
        <v>0</v>
      </c>
      <c r="AE319" s="739" t="str">
        <f t="shared" si="517"/>
        <v xml:space="preserve"> </v>
      </c>
      <c r="AF319" s="733">
        <f t="shared" si="518"/>
        <v>117</v>
      </c>
      <c r="AG319" s="739">
        <v>111</v>
      </c>
      <c r="AH319" s="731">
        <f>[2]Sheet1!AH165</f>
        <v>0</v>
      </c>
      <c r="AI319" s="731">
        <f>[2]Sheet1!AI165</f>
        <v>0</v>
      </c>
      <c r="AJ319" s="731">
        <f>[2]Sheet1!AJ165</f>
        <v>0</v>
      </c>
      <c r="AK319" s="729" t="str">
        <f t="shared" si="519"/>
        <v xml:space="preserve"> </v>
      </c>
      <c r="AL319" s="731">
        <f t="shared" si="520"/>
        <v>35</v>
      </c>
      <c r="AM319" s="731"/>
      <c r="AN319" s="731"/>
      <c r="AO319" s="731">
        <f>[2]Sheet1!AL165</f>
        <v>0</v>
      </c>
      <c r="AP319" s="731"/>
      <c r="AQ319" s="728">
        <f>[2]Sheet1!K165+[2]Sheet1!L165/12</f>
        <v>0</v>
      </c>
      <c r="AR319" s="727">
        <f>[2]Sheet1!M165</f>
        <v>0</v>
      </c>
      <c r="AS319" s="726">
        <f>[2]Sheet1!N165+[2]Sheet1!O165/12</f>
        <v>0</v>
      </c>
      <c r="AT319" s="725">
        <f>[2]Sheet1!P165</f>
        <v>0</v>
      </c>
      <c r="AU319" s="724">
        <f t="shared" si="521"/>
        <v>0</v>
      </c>
      <c r="AV319" s="723">
        <f t="shared" si="522"/>
        <v>-426</v>
      </c>
      <c r="AW319" s="722"/>
      <c r="AX319" s="722"/>
      <c r="AY319" s="721">
        <f>[2]Sheet1!B165</f>
        <v>0</v>
      </c>
      <c r="AZ319" s="720">
        <f>[2]Sheet1!C165</f>
        <v>0</v>
      </c>
      <c r="BA319" s="662">
        <f>[2]Sheet1!D165</f>
        <v>0</v>
      </c>
      <c r="BB319" s="662">
        <f>[2]Sheet1!E165</f>
        <v>0</v>
      </c>
      <c r="BC319" s="719"/>
      <c r="BD319" s="718">
        <f>BD321</f>
        <v>71324</v>
      </c>
      <c r="BE319" s="717">
        <f t="shared" si="523"/>
        <v>2</v>
      </c>
      <c r="BF319" s="151">
        <f>AVERAGE(BE312:BE319)</f>
        <v>41.142857142857146</v>
      </c>
      <c r="BG319" s="716">
        <v>0.96</v>
      </c>
      <c r="BH319" s="1708">
        <f t="shared" si="549"/>
        <v>8.0000000000000071E-2</v>
      </c>
      <c r="BI319" s="715">
        <f t="shared" si="524"/>
        <v>1.92</v>
      </c>
      <c r="BJ319" s="714"/>
      <c r="BK319" s="713">
        <f>[2]Sheet1!EW165</f>
        <v>0</v>
      </c>
      <c r="BL319" s="713">
        <f>[2]Sheet1!EX165</f>
        <v>0</v>
      </c>
      <c r="BM319" s="712"/>
      <c r="BN319" s="711">
        <f>[2]Sheet1!CE165</f>
        <v>0</v>
      </c>
      <c r="BO319" s="710">
        <f t="shared" si="564"/>
        <v>0.8</v>
      </c>
      <c r="BP319" s="709">
        <f t="shared" si="525"/>
        <v>0</v>
      </c>
      <c r="BQ319" s="709">
        <f t="shared" si="526"/>
        <v>0</v>
      </c>
      <c r="BR319" s="708"/>
      <c r="BS319" s="712">
        <f>[2]Sheet1!CP165</f>
        <v>0</v>
      </c>
      <c r="BT319" s="712">
        <f>[2]Sheet1!CQ165</f>
        <v>0</v>
      </c>
      <c r="BU319" s="666">
        <f>[2]Sheet1!BR165</f>
        <v>0</v>
      </c>
      <c r="BV319" s="836">
        <f>[2]Sheet1!BE165</f>
        <v>0</v>
      </c>
      <c r="BW319" s="713">
        <f>[2]Sheet1!BA165</f>
        <v>0</v>
      </c>
      <c r="BX319" s="1100">
        <f t="shared" si="559"/>
        <v>6.8999999999999995</v>
      </c>
      <c r="BY319" s="1947">
        <f t="shared" si="550"/>
        <v>0.28749999999999998</v>
      </c>
      <c r="BZ319" s="836">
        <f>SUM(BW313:BW319)</f>
        <v>48.3</v>
      </c>
      <c r="CA319" s="665">
        <f t="shared" si="527"/>
        <v>0</v>
      </c>
      <c r="CB319" s="665">
        <f t="shared" si="528"/>
        <v>0</v>
      </c>
      <c r="CC319" s="706">
        <f t="shared" si="565"/>
        <v>0.43</v>
      </c>
      <c r="CD319" s="705">
        <f t="shared" si="529"/>
        <v>0</v>
      </c>
      <c r="CE319" s="710">
        <f t="shared" si="566"/>
        <v>0.05</v>
      </c>
      <c r="CF319" s="704">
        <f t="shared" si="530"/>
        <v>0</v>
      </c>
      <c r="CG319" s="1770">
        <f>[2]Sheet1!BI165</f>
        <v>0</v>
      </c>
      <c r="CH319" s="704"/>
      <c r="CI319" s="1507">
        <f t="shared" si="548"/>
        <v>0</v>
      </c>
      <c r="CJ319" s="704">
        <f t="shared" si="531"/>
        <v>0</v>
      </c>
      <c r="CK319" s="666">
        <v>0</v>
      </c>
      <c r="CL319" s="664">
        <v>0</v>
      </c>
      <c r="CM319" s="1465">
        <f>[2]Sheet1!DA165</f>
        <v>0</v>
      </c>
      <c r="CN319" s="1466">
        <f>[2]Sheet1!DB165</f>
        <v>0</v>
      </c>
      <c r="CO319" s="703">
        <f>[2]Sheet1!DC165</f>
        <v>0</v>
      </c>
      <c r="CP319" s="1466">
        <f>[2]Sheet1!DX165</f>
        <v>0</v>
      </c>
      <c r="CQ319" s="703">
        <f t="shared" si="532"/>
        <v>0</v>
      </c>
      <c r="CR319" s="703">
        <f>[2]Sheet1!DM165</f>
        <v>0</v>
      </c>
      <c r="CS319" s="1119" t="e">
        <f t="shared" si="533"/>
        <v>#DIV/0!</v>
      </c>
      <c r="CT319" s="1142" t="str">
        <f t="shared" si="534"/>
        <v/>
      </c>
      <c r="CU319" s="950">
        <f t="shared" si="551"/>
        <v>0</v>
      </c>
      <c r="CV319" s="702">
        <f t="shared" si="567"/>
        <v>1</v>
      </c>
      <c r="CW319" s="701">
        <f t="shared" si="535"/>
        <v>0</v>
      </c>
      <c r="CX319" s="700">
        <f t="shared" si="536"/>
        <v>0</v>
      </c>
      <c r="CY319" s="699"/>
      <c r="CZ319" s="698">
        <f>[2]Sheet1!DN165</f>
        <v>0</v>
      </c>
      <c r="DA319" s="698">
        <f>[2]Sheet1!DO165</f>
        <v>0</v>
      </c>
      <c r="DB319" s="698">
        <f>[2]Sheet1!DQ165</f>
        <v>0</v>
      </c>
      <c r="DC319" s="1844">
        <f t="shared" si="562"/>
        <v>0</v>
      </c>
      <c r="DD319" s="105">
        <f t="shared" si="552"/>
        <v>13.571428571428571</v>
      </c>
      <c r="DE319" s="1817">
        <f t="shared" si="553"/>
        <v>0.56547619047619047</v>
      </c>
      <c r="DF319" s="1555">
        <f>SUM(DA313:DA319)</f>
        <v>95</v>
      </c>
      <c r="DG319" s="696">
        <f t="shared" si="568"/>
        <v>0.43</v>
      </c>
      <c r="DH319" s="695">
        <f t="shared" si="554"/>
        <v>0</v>
      </c>
      <c r="DI319" s="702">
        <f t="shared" si="569"/>
        <v>0.56999999999999995</v>
      </c>
      <c r="DJ319" s="694"/>
      <c r="DK319" s="694">
        <f t="shared" si="555"/>
        <v>0</v>
      </c>
      <c r="DL319" s="694">
        <f t="shared" si="537"/>
        <v>0</v>
      </c>
      <c r="DM319" s="693"/>
      <c r="DN319" s="692">
        <f>[2]Sheet1!EB165</f>
        <v>0</v>
      </c>
      <c r="DO319" s="692">
        <f>[2]Sheet1!EC165</f>
        <v>0</v>
      </c>
      <c r="DP319" s="1448">
        <f>[2]Sheet1!ED165</f>
        <v>0</v>
      </c>
      <c r="DQ319" s="691"/>
      <c r="DR319" s="691"/>
      <c r="DS319" s="690">
        <f t="shared" si="538"/>
        <v>0</v>
      </c>
      <c r="DT319" s="690">
        <f t="shared" si="539"/>
        <v>0</v>
      </c>
      <c r="DU319" s="689">
        <f t="shared" si="540"/>
        <v>0</v>
      </c>
      <c r="DV319" s="688"/>
      <c r="DW319" s="1431"/>
      <c r="DX319" s="1426">
        <v>4</v>
      </c>
      <c r="DY319" s="686"/>
      <c r="DZ319" s="685">
        <v>3</v>
      </c>
      <c r="EA319" s="684">
        <v>5</v>
      </c>
      <c r="EB319" s="683">
        <f t="shared" si="541"/>
        <v>112.91286102000001</v>
      </c>
      <c r="EC319" s="683">
        <f t="shared" si="545"/>
        <v>0</v>
      </c>
      <c r="ED319" s="683">
        <f t="shared" si="546"/>
        <v>0</v>
      </c>
      <c r="EE319" s="682">
        <f t="shared" si="542"/>
        <v>0</v>
      </c>
      <c r="EF319" s="681">
        <f t="shared" si="560"/>
        <v>8.0000000000000071E-2</v>
      </c>
      <c r="EG319" s="680">
        <f t="shared" si="543"/>
        <v>0</v>
      </c>
      <c r="EH319" s="1734">
        <f>SUM(EE$313:EE319)/SUM(EF$313:EF319)</f>
        <v>0.47808305320988331</v>
      </c>
      <c r="EI319" s="678"/>
      <c r="EJ319" s="166">
        <f t="shared" si="556"/>
        <v>-426</v>
      </c>
      <c r="EK319" s="677">
        <f t="shared" si="557"/>
        <v>0</v>
      </c>
      <c r="EL319" s="676">
        <f t="shared" si="558"/>
        <v>1.92</v>
      </c>
      <c r="EM319" s="675">
        <f t="shared" si="544"/>
        <v>-221.875</v>
      </c>
      <c r="EN319" s="674">
        <f>SUM(EK$7:EK319)/SUM(EL$7:EL319)</f>
        <v>1.065340464873342</v>
      </c>
      <c r="EO319" s="673"/>
    </row>
    <row r="320" spans="1:146" ht="16.5" thickTop="1" thickBot="1" x14ac:dyDescent="0.3">
      <c r="A320" s="668">
        <f>[2]Sheet1!A166</f>
        <v>45816</v>
      </c>
      <c r="C320" s="672"/>
      <c r="D320" s="744">
        <f t="shared" si="563"/>
        <v>39550</v>
      </c>
      <c r="E320" s="743">
        <f t="shared" si="509"/>
        <v>0</v>
      </c>
      <c r="F320" s="743"/>
      <c r="G320" s="742">
        <f t="shared" si="510"/>
        <v>0</v>
      </c>
      <c r="H320" s="741"/>
      <c r="I320" s="740">
        <v>0</v>
      </c>
      <c r="J320" s="740">
        <v>0</v>
      </c>
      <c r="K320" s="739">
        <f t="shared" si="511"/>
        <v>0</v>
      </c>
      <c r="L320" s="738" t="e">
        <f t="shared" si="512"/>
        <v>#REF!</v>
      </c>
      <c r="M320" s="738">
        <v>0</v>
      </c>
      <c r="N320" s="739">
        <v>0</v>
      </c>
      <c r="O320" s="739">
        <v>0</v>
      </c>
      <c r="P320" s="737">
        <f>[2]Sheet1!Q166</f>
        <v>0</v>
      </c>
      <c r="Q320" s="737">
        <f>[2]Sheet1!R166</f>
        <v>0</v>
      </c>
      <c r="R320" s="736">
        <f t="shared" si="513"/>
        <v>0</v>
      </c>
      <c r="S320" s="1154">
        <f t="shared" si="514"/>
        <v>45</v>
      </c>
      <c r="T320" s="408">
        <f>[2]Sheet1!T166</f>
        <v>0</v>
      </c>
      <c r="U320" s="736">
        <f>[2]Sheet1!V166</f>
        <v>0</v>
      </c>
      <c r="V320" s="734"/>
      <c r="W320" s="739">
        <f>[2]Sheet1!X166</f>
        <v>0</v>
      </c>
      <c r="X320" s="743">
        <f>[2]Sheet1!Y166</f>
        <v>0</v>
      </c>
      <c r="Y320" s="739" t="str">
        <f t="shared" si="515"/>
        <v xml:space="preserve"> </v>
      </c>
      <c r="Z320" s="733">
        <f t="shared" si="516"/>
        <v>182</v>
      </c>
      <c r="AA320" s="732">
        <f>[2]Sheet1!AA166</f>
        <v>0</v>
      </c>
      <c r="AB320" s="731">
        <f>[2]Sheet1!AC166</f>
        <v>0</v>
      </c>
      <c r="AC320" s="730">
        <f>[2]Sheet1!AD166</f>
        <v>0</v>
      </c>
      <c r="AD320" s="730">
        <f>[2]Sheet1!AE166</f>
        <v>0</v>
      </c>
      <c r="AE320" s="739" t="str">
        <f t="shared" si="517"/>
        <v xml:space="preserve"> </v>
      </c>
      <c r="AF320" s="733">
        <f t="shared" si="518"/>
        <v>117</v>
      </c>
      <c r="AG320" s="739">
        <v>111</v>
      </c>
      <c r="AH320" s="731">
        <f>[2]Sheet1!AH166</f>
        <v>0</v>
      </c>
      <c r="AI320" s="731">
        <f>[2]Sheet1!AI166</f>
        <v>0</v>
      </c>
      <c r="AJ320" s="731">
        <f>[2]Sheet1!AJ166</f>
        <v>0</v>
      </c>
      <c r="AK320" s="729" t="str">
        <f t="shared" si="519"/>
        <v xml:space="preserve"> </v>
      </c>
      <c r="AL320" s="731">
        <f t="shared" si="520"/>
        <v>35</v>
      </c>
      <c r="AM320" s="731"/>
      <c r="AN320" s="731"/>
      <c r="AO320" s="731">
        <f>[2]Sheet1!AL166</f>
        <v>0</v>
      </c>
      <c r="AP320" s="731"/>
      <c r="AQ320" s="728">
        <f>[2]Sheet1!K166+[2]Sheet1!L166/12</f>
        <v>0</v>
      </c>
      <c r="AR320" s="727">
        <f>[2]Sheet1!M166</f>
        <v>0</v>
      </c>
      <c r="AS320" s="726">
        <f>[2]Sheet1!N166+[2]Sheet1!O166/12</f>
        <v>0</v>
      </c>
      <c r="AT320" s="725">
        <f>[2]Sheet1!P166</f>
        <v>0</v>
      </c>
      <c r="AU320" s="724">
        <f t="shared" si="521"/>
        <v>0</v>
      </c>
      <c r="AV320" s="723">
        <f t="shared" si="522"/>
        <v>0</v>
      </c>
      <c r="AW320" s="722"/>
      <c r="AX320" s="722"/>
      <c r="AY320" s="721">
        <f>[2]Sheet1!B166</f>
        <v>0</v>
      </c>
      <c r="AZ320" s="720">
        <f>[2]Sheet1!C166</f>
        <v>0</v>
      </c>
      <c r="BA320" s="662">
        <f>[2]Sheet1!D166</f>
        <v>0</v>
      </c>
      <c r="BB320" s="662">
        <f>[2]Sheet1!E166</f>
        <v>0</v>
      </c>
      <c r="BC320" s="719"/>
      <c r="BD320" s="718">
        <f>BD319</f>
        <v>71324</v>
      </c>
      <c r="BE320" s="717">
        <f t="shared" si="523"/>
        <v>0</v>
      </c>
      <c r="BF320" s="151">
        <f t="shared" ref="BF320:BF321" si="570">AVERAGE(BE313:BE320)</f>
        <v>36</v>
      </c>
      <c r="BG320" s="716">
        <v>0.96</v>
      </c>
      <c r="BH320" s="1708">
        <f t="shared" si="549"/>
        <v>0</v>
      </c>
      <c r="BI320" s="715">
        <f t="shared" si="524"/>
        <v>0</v>
      </c>
      <c r="BJ320" s="714"/>
      <c r="BK320" s="713">
        <f>[2]Sheet1!EW166</f>
        <v>0</v>
      </c>
      <c r="BL320" s="713">
        <f>[2]Sheet1!EX166</f>
        <v>0</v>
      </c>
      <c r="BM320" s="712"/>
      <c r="BN320" s="711">
        <f>[2]Sheet1!CE166</f>
        <v>0</v>
      </c>
      <c r="BO320" s="710">
        <f t="shared" si="564"/>
        <v>0.8</v>
      </c>
      <c r="BP320" s="709">
        <f t="shared" si="525"/>
        <v>0</v>
      </c>
      <c r="BQ320" s="709">
        <f t="shared" si="526"/>
        <v>0</v>
      </c>
      <c r="BR320" s="708"/>
      <c r="BS320" s="712">
        <f>[2]Sheet1!CP166</f>
        <v>0</v>
      </c>
      <c r="BT320" s="712">
        <f>[2]Sheet1!CQ166</f>
        <v>0</v>
      </c>
      <c r="BU320" s="666">
        <f>[2]Sheet1!BR166</f>
        <v>0</v>
      </c>
      <c r="BV320" s="836">
        <f>[2]Sheet1!BE166</f>
        <v>0</v>
      </c>
      <c r="BW320" s="713">
        <f>[2]Sheet1!BA166</f>
        <v>0</v>
      </c>
      <c r="BX320" s="1100">
        <f t="shared" si="559"/>
        <v>6.8999999999999995</v>
      </c>
      <c r="BY320" s="1947">
        <f t="shared" si="550"/>
        <v>0.28749999999999998</v>
      </c>
      <c r="BZ320" s="836">
        <f t="shared" ref="BZ320:BZ334" si="571">SUM(BW314:BW320)</f>
        <v>48.3</v>
      </c>
      <c r="CA320" s="665">
        <f t="shared" si="527"/>
        <v>0</v>
      </c>
      <c r="CB320" s="665">
        <f t="shared" si="528"/>
        <v>0</v>
      </c>
      <c r="CC320" s="706">
        <f t="shared" si="565"/>
        <v>0.43</v>
      </c>
      <c r="CD320" s="705">
        <f t="shared" si="529"/>
        <v>0</v>
      </c>
      <c r="CE320" s="710">
        <f t="shared" si="566"/>
        <v>0.05</v>
      </c>
      <c r="CF320" s="704">
        <f t="shared" si="530"/>
        <v>0</v>
      </c>
      <c r="CG320" s="1770">
        <f>[2]Sheet1!BI166</f>
        <v>0</v>
      </c>
      <c r="CH320" s="704"/>
      <c r="CI320" s="1507">
        <f t="shared" si="548"/>
        <v>0</v>
      </c>
      <c r="CJ320" s="704">
        <f t="shared" si="531"/>
        <v>0</v>
      </c>
      <c r="CK320" s="666">
        <v>0</v>
      </c>
      <c r="CL320" s="664">
        <v>0</v>
      </c>
      <c r="CM320" s="1465">
        <f>[2]Sheet1!DA166</f>
        <v>0</v>
      </c>
      <c r="CN320" s="1466">
        <f>[2]Sheet1!DB166</f>
        <v>0</v>
      </c>
      <c r="CO320" s="703">
        <f>[2]Sheet1!DC166</f>
        <v>0</v>
      </c>
      <c r="CP320" s="1466">
        <f>[2]Sheet1!DX166</f>
        <v>0</v>
      </c>
      <c r="CQ320" s="703">
        <f t="shared" si="532"/>
        <v>0</v>
      </c>
      <c r="CR320" s="703">
        <f>[2]Sheet1!DM166</f>
        <v>0</v>
      </c>
      <c r="CS320" s="1119" t="e">
        <f t="shared" si="533"/>
        <v>#DIV/0!</v>
      </c>
      <c r="CT320" s="1142" t="str">
        <f t="shared" si="534"/>
        <v/>
      </c>
      <c r="CU320" s="950">
        <f t="shared" si="551"/>
        <v>0</v>
      </c>
      <c r="CV320" s="702">
        <f t="shared" si="567"/>
        <v>1</v>
      </c>
      <c r="CW320" s="701">
        <f t="shared" si="535"/>
        <v>0</v>
      </c>
      <c r="CX320" s="700">
        <f t="shared" si="536"/>
        <v>0</v>
      </c>
      <c r="CY320" s="699"/>
      <c r="CZ320" s="698">
        <f>[2]Sheet1!DN166</f>
        <v>0</v>
      </c>
      <c r="DA320" s="698">
        <f>[2]Sheet1!DO166</f>
        <v>0</v>
      </c>
      <c r="DB320" s="698">
        <f>[2]Sheet1!DQ166</f>
        <v>0</v>
      </c>
      <c r="DC320" s="1844">
        <f t="shared" si="562"/>
        <v>0</v>
      </c>
      <c r="DD320" s="105">
        <f t="shared" si="552"/>
        <v>13.571428571428571</v>
      </c>
      <c r="DE320" s="1817">
        <f t="shared" si="553"/>
        <v>0.56547619047619047</v>
      </c>
      <c r="DF320" s="1555">
        <f t="shared" ref="DF320" si="572">SUM(DA314:DA320)</f>
        <v>95</v>
      </c>
      <c r="DG320" s="696">
        <f t="shared" si="568"/>
        <v>0.43</v>
      </c>
      <c r="DH320" s="695">
        <f t="shared" si="554"/>
        <v>0</v>
      </c>
      <c r="DI320" s="702">
        <f t="shared" si="569"/>
        <v>0.56999999999999995</v>
      </c>
      <c r="DJ320" s="694"/>
      <c r="DK320" s="694">
        <f t="shared" si="555"/>
        <v>0</v>
      </c>
      <c r="DL320" s="694">
        <f t="shared" si="537"/>
        <v>0</v>
      </c>
      <c r="DM320" s="693"/>
      <c r="DN320" s="692">
        <f>[2]Sheet1!EB166</f>
        <v>0</v>
      </c>
      <c r="DO320" s="692">
        <f>[2]Sheet1!EC166</f>
        <v>0</v>
      </c>
      <c r="DP320" s="1448">
        <f>[2]Sheet1!ED166</f>
        <v>0</v>
      </c>
      <c r="DQ320" s="691"/>
      <c r="DR320" s="691"/>
      <c r="DS320" s="690">
        <f t="shared" si="538"/>
        <v>0</v>
      </c>
      <c r="DT320" s="690">
        <f t="shared" si="539"/>
        <v>0</v>
      </c>
      <c r="DU320" s="689">
        <f t="shared" si="540"/>
        <v>0</v>
      </c>
      <c r="DV320" s="688"/>
      <c r="DW320" s="1431"/>
      <c r="DX320" s="1426">
        <v>4</v>
      </c>
      <c r="DY320" s="686"/>
      <c r="DZ320" s="685">
        <v>3</v>
      </c>
      <c r="EA320" s="684">
        <v>5</v>
      </c>
      <c r="EB320" s="683">
        <f t="shared" si="541"/>
        <v>112.91286102000001</v>
      </c>
      <c r="EC320" s="683">
        <f t="shared" si="545"/>
        <v>0</v>
      </c>
      <c r="ED320" s="683">
        <f t="shared" si="546"/>
        <v>0</v>
      </c>
      <c r="EE320" s="682">
        <f t="shared" si="542"/>
        <v>0</v>
      </c>
      <c r="EF320" s="681">
        <f t="shared" si="560"/>
        <v>0</v>
      </c>
      <c r="EG320" s="680">
        <v>0</v>
      </c>
      <c r="EH320" s="1734">
        <f>SUM(EE$313:EE320)/SUM(EF$313:EF320)</f>
        <v>0.47808305320988331</v>
      </c>
      <c r="EI320" s="678"/>
      <c r="EJ320" s="166">
        <f t="shared" si="556"/>
        <v>0</v>
      </c>
      <c r="EK320" s="677">
        <f t="shared" si="557"/>
        <v>0</v>
      </c>
      <c r="EL320" s="676">
        <f t="shared" si="558"/>
        <v>0</v>
      </c>
      <c r="EM320" s="675">
        <f t="shared" si="544"/>
        <v>0</v>
      </c>
      <c r="EN320" s="674">
        <f>SUM(EK$7:EK320)/SUM(EL$7:EL320)</f>
        <v>1.065340464873342</v>
      </c>
      <c r="EO320" s="673"/>
    </row>
    <row r="321" spans="1:146" ht="16.5" thickTop="1" thickBot="1" x14ac:dyDescent="0.3">
      <c r="A321" s="668">
        <f>[2]Sheet1!A167</f>
        <v>45817</v>
      </c>
      <c r="C321" s="672"/>
      <c r="D321" s="744">
        <f t="shared" si="563"/>
        <v>39550</v>
      </c>
      <c r="E321" s="743">
        <f t="shared" si="509"/>
        <v>0</v>
      </c>
      <c r="F321" s="743"/>
      <c r="G321" s="742">
        <f t="shared" si="510"/>
        <v>0</v>
      </c>
      <c r="H321" s="741"/>
      <c r="I321" s="740">
        <v>0</v>
      </c>
      <c r="J321" s="740">
        <v>0</v>
      </c>
      <c r="K321" s="739">
        <f t="shared" si="511"/>
        <v>0</v>
      </c>
      <c r="L321" s="738" t="e">
        <f t="shared" si="512"/>
        <v>#REF!</v>
      </c>
      <c r="M321" s="738">
        <v>0</v>
      </c>
      <c r="N321" s="739">
        <v>0</v>
      </c>
      <c r="O321" s="739">
        <v>0</v>
      </c>
      <c r="P321" s="737">
        <f>[2]Sheet1!Q167</f>
        <v>0</v>
      </c>
      <c r="Q321" s="737">
        <f>[2]Sheet1!R167</f>
        <v>0</v>
      </c>
      <c r="R321" s="736">
        <f t="shared" si="513"/>
        <v>0</v>
      </c>
      <c r="S321" s="1154">
        <f t="shared" si="514"/>
        <v>45</v>
      </c>
      <c r="T321" s="408">
        <f>[2]Sheet1!T167</f>
        <v>0</v>
      </c>
      <c r="U321" s="736">
        <f>[2]Sheet1!V167</f>
        <v>0</v>
      </c>
      <c r="V321" s="734"/>
      <c r="W321" s="739">
        <f>[2]Sheet1!X167</f>
        <v>0</v>
      </c>
      <c r="X321" s="743">
        <f>[2]Sheet1!Y167</f>
        <v>0</v>
      </c>
      <c r="Y321" s="739" t="str">
        <f t="shared" si="515"/>
        <v xml:space="preserve"> </v>
      </c>
      <c r="Z321" s="733">
        <f t="shared" si="516"/>
        <v>182</v>
      </c>
      <c r="AA321" s="732">
        <f>[2]Sheet1!AA167</f>
        <v>0</v>
      </c>
      <c r="AB321" s="731">
        <f>[2]Sheet1!AC167</f>
        <v>0</v>
      </c>
      <c r="AC321" s="730">
        <f>[2]Sheet1!AD167</f>
        <v>0</v>
      </c>
      <c r="AD321" s="730">
        <f>[2]Sheet1!AE167</f>
        <v>0</v>
      </c>
      <c r="AE321" s="739" t="str">
        <f t="shared" si="517"/>
        <v xml:space="preserve"> </v>
      </c>
      <c r="AF321" s="733">
        <f t="shared" si="518"/>
        <v>117</v>
      </c>
      <c r="AG321" s="739">
        <v>111</v>
      </c>
      <c r="AH321" s="731">
        <f>[2]Sheet1!AH167</f>
        <v>0</v>
      </c>
      <c r="AI321" s="731">
        <f>[2]Sheet1!AI167</f>
        <v>0</v>
      </c>
      <c r="AJ321" s="731">
        <f>[2]Sheet1!AJ167</f>
        <v>0</v>
      </c>
      <c r="AK321" s="729" t="str">
        <f t="shared" si="519"/>
        <v xml:space="preserve"> </v>
      </c>
      <c r="AL321" s="731">
        <f t="shared" si="520"/>
        <v>35</v>
      </c>
      <c r="AM321" s="731"/>
      <c r="AN321" s="731"/>
      <c r="AO321" s="731">
        <f>[2]Sheet1!AL167</f>
        <v>0</v>
      </c>
      <c r="AP321" s="731"/>
      <c r="AQ321" s="728">
        <f>[2]Sheet1!K167+[2]Sheet1!L167/12</f>
        <v>4.416666666666667</v>
      </c>
      <c r="AR321" s="727">
        <f>[2]Sheet1!M167</f>
        <v>225</v>
      </c>
      <c r="AS321" s="726">
        <f>[2]Sheet1!N167+[2]Sheet1!O167/12</f>
        <v>4.166666666666667</v>
      </c>
      <c r="AT321" s="725">
        <f>[2]Sheet1!P167</f>
        <v>206</v>
      </c>
      <c r="AU321" s="724">
        <f t="shared" si="521"/>
        <v>431</v>
      </c>
      <c r="AV321" s="723">
        <f t="shared" si="522"/>
        <v>431</v>
      </c>
      <c r="AW321" s="722"/>
      <c r="AX321" s="722"/>
      <c r="AY321" s="721">
        <f>[2]Sheet1!B167</f>
        <v>0</v>
      </c>
      <c r="AZ321" s="720">
        <f>[2]Sheet1!C167</f>
        <v>0</v>
      </c>
      <c r="BA321" s="662">
        <f>[2]Sheet1!D167</f>
        <v>0</v>
      </c>
      <c r="BB321" s="662">
        <f>[2]Sheet1!E167</f>
        <v>0</v>
      </c>
      <c r="BC321" s="719"/>
      <c r="BD321" s="718">
        <f>[2]Sheet1!BJ167</f>
        <v>71324</v>
      </c>
      <c r="BE321" s="717">
        <f t="shared" si="523"/>
        <v>0</v>
      </c>
      <c r="BF321" s="151">
        <f t="shared" si="570"/>
        <v>29.875</v>
      </c>
      <c r="BG321" s="716">
        <v>0.96</v>
      </c>
      <c r="BH321" s="1708">
        <f t="shared" si="549"/>
        <v>0</v>
      </c>
      <c r="BI321" s="715">
        <f t="shared" si="524"/>
        <v>0</v>
      </c>
      <c r="BJ321" s="714"/>
      <c r="BK321" s="713">
        <f>[2]Sheet1!EW167</f>
        <v>45</v>
      </c>
      <c r="BL321" s="713">
        <f>[2]Sheet1!EX167</f>
        <v>30</v>
      </c>
      <c r="BM321" s="712"/>
      <c r="BN321" s="711">
        <f>[2]Sheet1!CE167</f>
        <v>0</v>
      </c>
      <c r="BO321" s="710">
        <f t="shared" si="564"/>
        <v>0.8</v>
      </c>
      <c r="BP321" s="709">
        <f t="shared" si="525"/>
        <v>0</v>
      </c>
      <c r="BQ321" s="709">
        <f t="shared" si="526"/>
        <v>0</v>
      </c>
      <c r="BR321" s="708"/>
      <c r="BS321" s="712">
        <f>[2]Sheet1!CP167</f>
        <v>80</v>
      </c>
      <c r="BT321" s="712" t="str">
        <f>[2]Sheet1!CQ167</f>
        <v>200+</v>
      </c>
      <c r="BU321" s="666">
        <f>[2]Sheet1!BR167</f>
        <v>0</v>
      </c>
      <c r="BV321" s="836" t="str">
        <f>[2]Sheet1!BE167</f>
        <v>n</v>
      </c>
      <c r="BW321" s="713">
        <f>[2]Sheet1!BA167</f>
        <v>0</v>
      </c>
      <c r="BX321" s="1100">
        <f t="shared" si="559"/>
        <v>6.8999999999999995</v>
      </c>
      <c r="BY321" s="1947">
        <f t="shared" si="550"/>
        <v>0.28749999999999998</v>
      </c>
      <c r="BZ321" s="836">
        <f t="shared" si="571"/>
        <v>48.3</v>
      </c>
      <c r="CA321" s="665">
        <f t="shared" si="527"/>
        <v>0</v>
      </c>
      <c r="CB321" s="665">
        <f t="shared" si="528"/>
        <v>0</v>
      </c>
      <c r="CC321" s="706">
        <f t="shared" si="565"/>
        <v>0.43</v>
      </c>
      <c r="CD321" s="705">
        <f t="shared" si="529"/>
        <v>0</v>
      </c>
      <c r="CE321" s="710">
        <f t="shared" si="566"/>
        <v>0.05</v>
      </c>
      <c r="CF321" s="704">
        <f t="shared" si="530"/>
        <v>0</v>
      </c>
      <c r="CG321" s="1770">
        <f>[2]Sheet1!BI167</f>
        <v>0</v>
      </c>
      <c r="CH321" s="704"/>
      <c r="CI321" s="1507">
        <f t="shared" si="548"/>
        <v>0</v>
      </c>
      <c r="CJ321" s="704">
        <f t="shared" si="531"/>
        <v>0</v>
      </c>
      <c r="CK321" s="666">
        <v>0</v>
      </c>
      <c r="CL321" s="664">
        <v>0</v>
      </c>
      <c r="CM321" s="1465">
        <f>[2]Sheet1!DA167</f>
        <v>0</v>
      </c>
      <c r="CN321" s="1466">
        <f>[2]Sheet1!DB167</f>
        <v>2</v>
      </c>
      <c r="CO321" s="703">
        <f>[2]Sheet1!DC167</f>
        <v>68</v>
      </c>
      <c r="CP321" s="1466">
        <f>[2]Sheet1!DX167</f>
        <v>0</v>
      </c>
      <c r="CQ321" s="703">
        <f t="shared" si="532"/>
        <v>0</v>
      </c>
      <c r="CR321" s="703">
        <f>[2]Sheet1!DM167</f>
        <v>0</v>
      </c>
      <c r="CS321" s="1119" t="e">
        <f t="shared" si="533"/>
        <v>#DIV/0!</v>
      </c>
      <c r="CT321" s="1142" t="str">
        <f t="shared" si="534"/>
        <v/>
      </c>
      <c r="CU321" s="950">
        <f t="shared" si="551"/>
        <v>0</v>
      </c>
      <c r="CV321" s="702">
        <f t="shared" si="567"/>
        <v>1</v>
      </c>
      <c r="CW321" s="701">
        <f t="shared" si="535"/>
        <v>0</v>
      </c>
      <c r="CX321" s="700">
        <f t="shared" si="536"/>
        <v>0</v>
      </c>
      <c r="CY321" s="699"/>
      <c r="CZ321" s="698">
        <f>[2]Sheet1!DN167</f>
        <v>60</v>
      </c>
      <c r="DA321" s="698">
        <f>[2]Sheet1!DO167</f>
        <v>60</v>
      </c>
      <c r="DB321" s="698">
        <f>[2]Sheet1!DQ167</f>
        <v>0</v>
      </c>
      <c r="DC321" s="1844">
        <f t="shared" si="562"/>
        <v>0</v>
      </c>
      <c r="DD321" s="105">
        <f t="shared" si="552"/>
        <v>10.1</v>
      </c>
      <c r="DE321" s="1817">
        <f t="shared" si="553"/>
        <v>0.42083333333333334</v>
      </c>
      <c r="DF321" s="1555">
        <f t="shared" ref="DF321:DF335" si="573">SUM(DC315:DC321)</f>
        <v>70.7</v>
      </c>
      <c r="DG321" s="696">
        <f t="shared" si="568"/>
        <v>0.43</v>
      </c>
      <c r="DH321" s="695">
        <f t="shared" si="554"/>
        <v>0</v>
      </c>
      <c r="DI321" s="702">
        <f t="shared" si="569"/>
        <v>0.56999999999999995</v>
      </c>
      <c r="DJ321" s="694"/>
      <c r="DK321" s="694">
        <f t="shared" si="555"/>
        <v>0</v>
      </c>
      <c r="DL321" s="694">
        <f t="shared" si="537"/>
        <v>0</v>
      </c>
      <c r="DM321" s="693"/>
      <c r="DN321" s="692">
        <f>[2]Sheet1!EB167</f>
        <v>60</v>
      </c>
      <c r="DO321" s="692">
        <f>[2]Sheet1!EC167</f>
        <v>60</v>
      </c>
      <c r="DP321" s="1448" t="str">
        <f>[2]Sheet1!ED167</f>
        <v>cold</v>
      </c>
      <c r="DQ321" s="691"/>
      <c r="DR321" s="691"/>
      <c r="DS321" s="690">
        <f t="shared" si="538"/>
        <v>0</v>
      </c>
      <c r="DT321" s="690">
        <f t="shared" si="539"/>
        <v>0</v>
      </c>
      <c r="DU321" s="689">
        <f t="shared" si="540"/>
        <v>0</v>
      </c>
      <c r="DV321" s="688"/>
      <c r="DW321" s="1431"/>
      <c r="DX321" s="1426">
        <f>[2]Sheet1!BN167</f>
        <v>4</v>
      </c>
      <c r="DY321" s="686"/>
      <c r="DZ321" s="685">
        <f>[2]Sheet1!BP167</f>
        <v>3</v>
      </c>
      <c r="EA321" s="684">
        <f>[2]Sheet1!BQ167</f>
        <v>5</v>
      </c>
      <c r="EB321" s="683">
        <f t="shared" si="541"/>
        <v>112.91286102000001</v>
      </c>
      <c r="EC321" s="683">
        <f t="shared" si="545"/>
        <v>0</v>
      </c>
      <c r="ED321" s="683">
        <f t="shared" si="546"/>
        <v>0</v>
      </c>
      <c r="EE321" s="682">
        <f t="shared" si="542"/>
        <v>0</v>
      </c>
      <c r="EF321" s="681">
        <f t="shared" si="560"/>
        <v>0</v>
      </c>
      <c r="EG321" s="680">
        <v>0</v>
      </c>
      <c r="EH321" s="1734">
        <f>SUM(EE$313:EE321)/SUM(EF$313:EF321)</f>
        <v>0.47808305320988331</v>
      </c>
      <c r="EI321" s="678"/>
      <c r="EJ321" s="166">
        <f t="shared" si="556"/>
        <v>431</v>
      </c>
      <c r="EK321" s="677">
        <f t="shared" si="557"/>
        <v>0</v>
      </c>
      <c r="EL321" s="676">
        <f t="shared" si="558"/>
        <v>0</v>
      </c>
      <c r="EM321" s="675">
        <f t="shared" si="544"/>
        <v>0</v>
      </c>
      <c r="EN321" s="674">
        <f>SUM(EK$7:EK321)/SUM(EL$7:EL321)</f>
        <v>1.065340464873342</v>
      </c>
      <c r="EO321" s="673"/>
    </row>
    <row r="322" spans="1:146" ht="16.5" thickTop="1" thickBot="1" x14ac:dyDescent="0.3">
      <c r="A322" s="668">
        <f>[2]Sheet1!A168</f>
        <v>45818</v>
      </c>
      <c r="C322" s="672"/>
      <c r="D322" s="744">
        <f t="shared" si="563"/>
        <v>39550</v>
      </c>
      <c r="E322" s="743">
        <f t="shared" si="509"/>
        <v>0</v>
      </c>
      <c r="F322" s="743"/>
      <c r="G322" s="742">
        <f t="shared" si="510"/>
        <v>0</v>
      </c>
      <c r="H322" s="741"/>
      <c r="I322" s="740">
        <v>0</v>
      </c>
      <c r="J322" s="740">
        <v>0</v>
      </c>
      <c r="K322" s="739">
        <f t="shared" si="511"/>
        <v>0</v>
      </c>
      <c r="L322" s="738" t="e">
        <f t="shared" si="512"/>
        <v>#REF!</v>
      </c>
      <c r="M322" s="738">
        <v>0</v>
      </c>
      <c r="N322" s="739">
        <v>0</v>
      </c>
      <c r="O322" s="739">
        <v>0</v>
      </c>
      <c r="P322" s="737">
        <f>[2]Sheet1!Q168</f>
        <v>0</v>
      </c>
      <c r="Q322" s="737">
        <f>[2]Sheet1!R168</f>
        <v>0</v>
      </c>
      <c r="R322" s="736">
        <f t="shared" si="513"/>
        <v>0</v>
      </c>
      <c r="S322" s="1154">
        <f t="shared" si="514"/>
        <v>45</v>
      </c>
      <c r="T322" s="408">
        <f>[2]Sheet1!T168</f>
        <v>0</v>
      </c>
      <c r="U322" s="736">
        <f>[2]Sheet1!V168</f>
        <v>0</v>
      </c>
      <c r="V322" s="734"/>
      <c r="W322" s="739">
        <f>[2]Sheet1!X168</f>
        <v>0</v>
      </c>
      <c r="X322" s="743">
        <f>[2]Sheet1!Y168</f>
        <v>0</v>
      </c>
      <c r="Y322" s="739" t="str">
        <f t="shared" si="515"/>
        <v xml:space="preserve"> </v>
      </c>
      <c r="Z322" s="733">
        <f t="shared" si="516"/>
        <v>182</v>
      </c>
      <c r="AA322" s="732">
        <f>[2]Sheet1!AA168</f>
        <v>0</v>
      </c>
      <c r="AB322" s="731">
        <f>[2]Sheet1!AC168</f>
        <v>0</v>
      </c>
      <c r="AC322" s="730">
        <f>[2]Sheet1!AD168</f>
        <v>0</v>
      </c>
      <c r="AD322" s="730">
        <f>[2]Sheet1!AE168</f>
        <v>0</v>
      </c>
      <c r="AE322" s="739" t="str">
        <f t="shared" si="517"/>
        <v xml:space="preserve"> </v>
      </c>
      <c r="AF322" s="733">
        <f t="shared" si="518"/>
        <v>117</v>
      </c>
      <c r="AG322" s="739">
        <v>111</v>
      </c>
      <c r="AH322" s="731">
        <f>[2]Sheet1!AH168</f>
        <v>0</v>
      </c>
      <c r="AI322" s="731">
        <f>[2]Sheet1!AI168</f>
        <v>0</v>
      </c>
      <c r="AJ322" s="731">
        <f>[2]Sheet1!AJ168</f>
        <v>0</v>
      </c>
      <c r="AK322" s="729" t="str">
        <f t="shared" si="519"/>
        <v xml:space="preserve"> </v>
      </c>
      <c r="AL322" s="731">
        <f t="shared" si="520"/>
        <v>35</v>
      </c>
      <c r="AM322" s="731"/>
      <c r="AN322" s="731"/>
      <c r="AO322" s="731">
        <f>[2]Sheet1!AL168</f>
        <v>0</v>
      </c>
      <c r="AP322" s="731"/>
      <c r="AQ322" s="728">
        <f>[2]Sheet1!K168+[2]Sheet1!L168/12</f>
        <v>4.916666666666667</v>
      </c>
      <c r="AR322" s="727">
        <f>[2]Sheet1!M168</f>
        <v>254</v>
      </c>
      <c r="AS322" s="726">
        <f>[2]Sheet1!N168+[2]Sheet1!O168/12</f>
        <v>5.416666666666667</v>
      </c>
      <c r="AT322" s="725">
        <f>[2]Sheet1!P168</f>
        <v>275</v>
      </c>
      <c r="AU322" s="724">
        <f t="shared" si="521"/>
        <v>529</v>
      </c>
      <c r="AV322" s="723">
        <f t="shared" si="522"/>
        <v>98</v>
      </c>
      <c r="AW322" s="722"/>
      <c r="AX322" s="722"/>
      <c r="AY322" s="721">
        <f>[2]Sheet1!B168</f>
        <v>0</v>
      </c>
      <c r="AZ322" s="720">
        <f>[2]Sheet1!C168</f>
        <v>0</v>
      </c>
      <c r="BA322" s="662">
        <f>[2]Sheet1!D168</f>
        <v>0</v>
      </c>
      <c r="BB322" s="662">
        <f>[2]Sheet1!E168</f>
        <v>0</v>
      </c>
      <c r="BC322" s="719"/>
      <c r="BD322" s="718">
        <f>[2]Sheet1!BJ168</f>
        <v>71381</v>
      </c>
      <c r="BE322" s="717">
        <f t="shared" si="523"/>
        <v>57</v>
      </c>
      <c r="BF322" s="151">
        <f t="shared" ref="BF322:BF328" si="574">AVERAGE(BE315:BE322)</f>
        <v>32.875</v>
      </c>
      <c r="BG322" s="716">
        <v>0.96</v>
      </c>
      <c r="BH322" s="1708">
        <f t="shared" si="549"/>
        <v>2.2800000000000011</v>
      </c>
      <c r="BI322" s="715">
        <f t="shared" si="524"/>
        <v>54.72</v>
      </c>
      <c r="BJ322" s="714"/>
      <c r="BK322" s="713">
        <f>[2]Sheet1!EW168</f>
        <v>70</v>
      </c>
      <c r="BL322" s="713">
        <f>[2]Sheet1!EX168</f>
        <v>31</v>
      </c>
      <c r="BM322" s="712"/>
      <c r="BN322" s="711">
        <f>[2]Sheet1!CE168</f>
        <v>8.8000000000000007</v>
      </c>
      <c r="BO322" s="710">
        <f t="shared" si="564"/>
        <v>0.8</v>
      </c>
      <c r="BP322" s="709">
        <f t="shared" si="525"/>
        <v>1.7599999999999998</v>
      </c>
      <c r="BQ322" s="709">
        <f t="shared" si="526"/>
        <v>7.0400000000000009</v>
      </c>
      <c r="BR322" s="708"/>
      <c r="BS322" s="712">
        <f>[2]Sheet1!CP168</f>
        <v>0</v>
      </c>
      <c r="BT322" s="712">
        <f>[2]Sheet1!CQ168</f>
        <v>0</v>
      </c>
      <c r="BU322" s="666">
        <f>[2]Sheet1!BR168</f>
        <v>0</v>
      </c>
      <c r="BV322" s="707" t="str">
        <f>[2]Sheet1!BE168</f>
        <v>n</v>
      </c>
      <c r="BW322" s="726">
        <f>[2]Sheet1!BA168</f>
        <v>16.899999999999999</v>
      </c>
      <c r="BX322" s="105">
        <f t="shared" si="559"/>
        <v>6.8571428571428568</v>
      </c>
      <c r="BY322" s="1817">
        <f t="shared" si="550"/>
        <v>0.2857142857142857</v>
      </c>
      <c r="BZ322" s="1555">
        <f t="shared" si="571"/>
        <v>48</v>
      </c>
      <c r="CA322" s="665">
        <f t="shared" si="527"/>
        <v>0</v>
      </c>
      <c r="CB322" s="665">
        <f t="shared" si="528"/>
        <v>16.899999999999999</v>
      </c>
      <c r="CC322" s="706">
        <f t="shared" si="565"/>
        <v>0.43</v>
      </c>
      <c r="CD322" s="705">
        <f t="shared" si="529"/>
        <v>9.6330000000000009</v>
      </c>
      <c r="CE322" s="710">
        <f t="shared" si="566"/>
        <v>0.05</v>
      </c>
      <c r="CF322" s="704">
        <f t="shared" si="530"/>
        <v>9.6330000000000009</v>
      </c>
      <c r="CG322" s="1770">
        <f>[2]Sheet1!BI168</f>
        <v>1.3229166666642413</v>
      </c>
      <c r="CH322" s="704"/>
      <c r="CI322" s="1507">
        <f t="shared" si="548"/>
        <v>0.53228346456790498</v>
      </c>
      <c r="CJ322" s="704">
        <f t="shared" si="531"/>
        <v>7.2669999999999977</v>
      </c>
      <c r="CK322" s="666">
        <v>0</v>
      </c>
      <c r="CL322" s="664">
        <v>0</v>
      </c>
      <c r="CM322" s="1465">
        <f>[2]Sheet1!DA168</f>
        <v>54.5</v>
      </c>
      <c r="CN322" s="1466">
        <f>[2]Sheet1!DB168</f>
        <v>2</v>
      </c>
      <c r="CO322" s="703">
        <f>[2]Sheet1!DC168</f>
        <v>71</v>
      </c>
      <c r="CP322" s="1466">
        <f>[2]Sheet1!DX168</f>
        <v>0</v>
      </c>
      <c r="CQ322" s="703">
        <f t="shared" si="532"/>
        <v>0</v>
      </c>
      <c r="CR322" s="703">
        <f>[2]Sheet1!DM168</f>
        <v>0</v>
      </c>
      <c r="CS322" s="1119" t="e">
        <f t="shared" si="533"/>
        <v>#DIV/0!</v>
      </c>
      <c r="CT322" s="1142" t="str">
        <f t="shared" si="534"/>
        <v/>
      </c>
      <c r="CU322" s="950">
        <f t="shared" si="551"/>
        <v>0</v>
      </c>
      <c r="CV322" s="702">
        <f t="shared" si="567"/>
        <v>1</v>
      </c>
      <c r="CW322" s="701">
        <f t="shared" si="535"/>
        <v>0</v>
      </c>
      <c r="CX322" s="700">
        <f t="shared" si="536"/>
        <v>0</v>
      </c>
      <c r="CY322" s="699"/>
      <c r="CZ322" s="698">
        <f>[2]Sheet1!DN168</f>
        <v>0</v>
      </c>
      <c r="DA322" s="698">
        <f>[2]Sheet1!DO168</f>
        <v>0</v>
      </c>
      <c r="DB322" s="698">
        <f>[2]Sheet1!DQ168</f>
        <v>0</v>
      </c>
      <c r="DC322" s="1580">
        <f t="shared" si="562"/>
        <v>54.5</v>
      </c>
      <c r="DD322" s="105">
        <f t="shared" si="552"/>
        <v>14.828571428571427</v>
      </c>
      <c r="DE322" s="1817">
        <f t="shared" si="553"/>
        <v>0.61785714285714277</v>
      </c>
      <c r="DF322" s="1555">
        <f t="shared" si="573"/>
        <v>103.8</v>
      </c>
      <c r="DG322" s="696">
        <f t="shared" si="568"/>
        <v>0.43</v>
      </c>
      <c r="DH322" s="695">
        <f t="shared" si="554"/>
        <v>54.5</v>
      </c>
      <c r="DI322" s="702">
        <f t="shared" si="569"/>
        <v>0.56999999999999995</v>
      </c>
      <c r="DJ322" s="694"/>
      <c r="DK322" s="694">
        <f t="shared" si="555"/>
        <v>13.357950000000002</v>
      </c>
      <c r="DL322" s="694">
        <f t="shared" si="537"/>
        <v>31.064999999999998</v>
      </c>
      <c r="DM322" s="693"/>
      <c r="DN322" s="692">
        <f>[2]Sheet1!EB168</f>
        <v>72</v>
      </c>
      <c r="DO322" s="692">
        <f>[2]Sheet1!EC168</f>
        <v>55</v>
      </c>
      <c r="DP322" s="1448">
        <f>[2]Sheet1!ED168</f>
        <v>170</v>
      </c>
      <c r="DQ322" s="691"/>
      <c r="DR322" s="691"/>
      <c r="DS322" s="690">
        <f t="shared" si="538"/>
        <v>0</v>
      </c>
      <c r="DT322" s="690">
        <f t="shared" si="539"/>
        <v>0</v>
      </c>
      <c r="DU322" s="689">
        <f t="shared" si="540"/>
        <v>0</v>
      </c>
      <c r="DV322" s="688"/>
      <c r="DW322" s="1431"/>
      <c r="DX322" s="1426">
        <f>[2]Sheet1!BN168</f>
        <v>4</v>
      </c>
      <c r="DY322" s="686"/>
      <c r="DZ322" s="685">
        <f>[2]Sheet1!BP168</f>
        <v>4</v>
      </c>
      <c r="EA322" s="684">
        <f>[2]Sheet1!BQ168</f>
        <v>1</v>
      </c>
      <c r="EB322" s="683">
        <f t="shared" si="541"/>
        <v>134.94463877999999</v>
      </c>
      <c r="EC322" s="683">
        <f t="shared" si="545"/>
        <v>22.031777759999983</v>
      </c>
      <c r="ED322" s="683">
        <f t="shared" si="546"/>
        <v>0</v>
      </c>
      <c r="EE322" s="682">
        <f t="shared" si="542"/>
        <v>22.031777759999983</v>
      </c>
      <c r="EF322" s="681">
        <f t="shared" si="560"/>
        <v>27.030950000000004</v>
      </c>
      <c r="EG322" s="680">
        <f t="shared" si="543"/>
        <v>0.81505747152800689</v>
      </c>
      <c r="EH322" s="1734">
        <f>SUM(EE$313:EE322)/SUM(EF$313:EF322)</f>
        <v>0.57884804007085688</v>
      </c>
      <c r="EI322" s="678"/>
      <c r="EJ322" s="166">
        <f t="shared" si="556"/>
        <v>98</v>
      </c>
      <c r="EK322" s="677">
        <f t="shared" si="557"/>
        <v>0</v>
      </c>
      <c r="EL322" s="676">
        <f t="shared" si="558"/>
        <v>100.092</v>
      </c>
      <c r="EM322" s="675">
        <f t="shared" si="544"/>
        <v>0.97909922870958721</v>
      </c>
      <c r="EN322" s="674">
        <f>SUM(EK$7:EK322)/SUM(EL$7:EL322)</f>
        <v>1.0626192257797604</v>
      </c>
      <c r="EO322" s="673"/>
    </row>
    <row r="323" spans="1:146" ht="16.5" thickTop="1" thickBot="1" x14ac:dyDescent="0.3">
      <c r="A323" s="668">
        <f>[2]Sheet1!A169</f>
        <v>45819</v>
      </c>
      <c r="C323" s="672"/>
      <c r="D323" s="744">
        <f t="shared" si="563"/>
        <v>39550</v>
      </c>
      <c r="E323" s="743">
        <f t="shared" si="509"/>
        <v>0</v>
      </c>
      <c r="F323" s="743"/>
      <c r="G323" s="742">
        <f t="shared" si="510"/>
        <v>0</v>
      </c>
      <c r="H323" s="741"/>
      <c r="I323" s="740">
        <v>0</v>
      </c>
      <c r="J323" s="740">
        <v>0</v>
      </c>
      <c r="K323" s="739">
        <f t="shared" si="511"/>
        <v>0</v>
      </c>
      <c r="L323" s="738" t="e">
        <f t="shared" si="512"/>
        <v>#REF!</v>
      </c>
      <c r="M323" s="738">
        <v>0</v>
      </c>
      <c r="N323" s="739">
        <v>0</v>
      </c>
      <c r="O323" s="739">
        <v>0</v>
      </c>
      <c r="P323" s="737">
        <f>[2]Sheet1!Q169</f>
        <v>0</v>
      </c>
      <c r="Q323" s="737">
        <f>[2]Sheet1!R169</f>
        <v>0</v>
      </c>
      <c r="R323" s="736">
        <f t="shared" si="513"/>
        <v>0</v>
      </c>
      <c r="S323" s="1154">
        <f t="shared" si="514"/>
        <v>45</v>
      </c>
      <c r="T323" s="408">
        <f>[2]Sheet1!T169</f>
        <v>0</v>
      </c>
      <c r="U323" s="736">
        <f>[2]Sheet1!V169</f>
        <v>0</v>
      </c>
      <c r="V323" s="734"/>
      <c r="W323" s="739">
        <f>[2]Sheet1!X169</f>
        <v>0</v>
      </c>
      <c r="X323" s="743">
        <f>[2]Sheet1!Y169</f>
        <v>0</v>
      </c>
      <c r="Y323" s="739" t="str">
        <f t="shared" si="515"/>
        <v xml:space="preserve"> </v>
      </c>
      <c r="Z323" s="733">
        <f t="shared" si="516"/>
        <v>182</v>
      </c>
      <c r="AA323" s="732">
        <f>[2]Sheet1!AA169</f>
        <v>0</v>
      </c>
      <c r="AB323" s="731">
        <f>[2]Sheet1!AC169</f>
        <v>0</v>
      </c>
      <c r="AC323" s="730">
        <f>[2]Sheet1!AD169</f>
        <v>0</v>
      </c>
      <c r="AD323" s="730">
        <f>[2]Sheet1!AE169</f>
        <v>0</v>
      </c>
      <c r="AE323" s="739" t="str">
        <f t="shared" si="517"/>
        <v xml:space="preserve"> </v>
      </c>
      <c r="AF323" s="733">
        <f t="shared" si="518"/>
        <v>117</v>
      </c>
      <c r="AG323" s="739">
        <v>111</v>
      </c>
      <c r="AH323" s="731">
        <f>[2]Sheet1!AH169</f>
        <v>0</v>
      </c>
      <c r="AI323" s="731">
        <f>[2]Sheet1!AI169</f>
        <v>0</v>
      </c>
      <c r="AJ323" s="731">
        <f>[2]Sheet1!AJ169</f>
        <v>0</v>
      </c>
      <c r="AK323" s="729" t="str">
        <f t="shared" si="519"/>
        <v xml:space="preserve"> </v>
      </c>
      <c r="AL323" s="731">
        <f t="shared" si="520"/>
        <v>35</v>
      </c>
      <c r="AM323" s="731"/>
      <c r="AN323" s="731"/>
      <c r="AO323" s="731">
        <f>[2]Sheet1!AL169</f>
        <v>0</v>
      </c>
      <c r="AP323" s="731"/>
      <c r="AQ323" s="728">
        <f>[2]Sheet1!K169+[2]Sheet1!L169/12</f>
        <v>6</v>
      </c>
      <c r="AR323" s="727">
        <f>[2]Sheet1!M169</f>
        <v>317</v>
      </c>
      <c r="AS323" s="726">
        <f>[2]Sheet1!N169+[2]Sheet1!O169/12</f>
        <v>5.416666666666667</v>
      </c>
      <c r="AT323" s="725">
        <f>[2]Sheet1!P169</f>
        <v>0</v>
      </c>
      <c r="AU323" s="724">
        <f t="shared" si="521"/>
        <v>317</v>
      </c>
      <c r="AV323" s="723">
        <f t="shared" si="522"/>
        <v>-212</v>
      </c>
      <c r="AW323" s="722"/>
      <c r="AX323" s="722"/>
      <c r="AY323" s="721">
        <f>[2]Sheet1!B169</f>
        <v>0</v>
      </c>
      <c r="AZ323" s="720">
        <f>[2]Sheet1!C169</f>
        <v>0</v>
      </c>
      <c r="BA323" s="662">
        <f>[2]Sheet1!D169</f>
        <v>0</v>
      </c>
      <c r="BB323" s="662">
        <f>[2]Sheet1!E169</f>
        <v>0</v>
      </c>
      <c r="BC323" s="719"/>
      <c r="BD323" s="718">
        <f>[2]Sheet1!BJ169</f>
        <v>71415</v>
      </c>
      <c r="BE323" s="717">
        <f t="shared" si="523"/>
        <v>34</v>
      </c>
      <c r="BF323" s="151">
        <f t="shared" si="574"/>
        <v>29.5</v>
      </c>
      <c r="BG323" s="716">
        <v>0.96</v>
      </c>
      <c r="BH323" s="1708">
        <f t="shared" si="549"/>
        <v>1.3599999999999994</v>
      </c>
      <c r="BI323" s="715">
        <f t="shared" si="524"/>
        <v>32.64</v>
      </c>
      <c r="BJ323" s="714"/>
      <c r="BK323" s="713">
        <f>[2]Sheet1!EW169</f>
        <v>85</v>
      </c>
      <c r="BL323" s="713">
        <f>[2]Sheet1!EX169</f>
        <v>30</v>
      </c>
      <c r="BM323" s="712"/>
      <c r="BN323" s="711">
        <f>[2]Sheet1!CE169</f>
        <v>0</v>
      </c>
      <c r="BO323" s="710">
        <f t="shared" si="564"/>
        <v>0.8</v>
      </c>
      <c r="BP323" s="709">
        <f t="shared" si="525"/>
        <v>0</v>
      </c>
      <c r="BQ323" s="709">
        <f t="shared" si="526"/>
        <v>0</v>
      </c>
      <c r="BR323" s="708"/>
      <c r="BS323" s="712">
        <f>[2]Sheet1!CP169</f>
        <v>110</v>
      </c>
      <c r="BT323" s="712" t="str">
        <f>[2]Sheet1!CQ169</f>
        <v>200+</v>
      </c>
      <c r="BU323" s="666">
        <f>[2]Sheet1!BR169</f>
        <v>0</v>
      </c>
      <c r="BV323" s="707" t="str">
        <f>[2]Sheet1!BE169</f>
        <v>n</v>
      </c>
      <c r="BW323" s="726">
        <f>[2]Sheet1!BA169</f>
        <v>10.8</v>
      </c>
      <c r="BX323" s="105">
        <f t="shared" si="559"/>
        <v>6.6857142857142851</v>
      </c>
      <c r="BY323" s="1817">
        <f t="shared" si="550"/>
        <v>0.27857142857142853</v>
      </c>
      <c r="BZ323" s="1555">
        <f t="shared" si="571"/>
        <v>46.8</v>
      </c>
      <c r="CA323" s="665">
        <f t="shared" si="527"/>
        <v>0</v>
      </c>
      <c r="CB323" s="665">
        <f t="shared" si="528"/>
        <v>10.8</v>
      </c>
      <c r="CC323" s="706">
        <f t="shared" si="565"/>
        <v>0.43</v>
      </c>
      <c r="CD323" s="705">
        <f t="shared" si="529"/>
        <v>6.1560000000000015</v>
      </c>
      <c r="CE323" s="710">
        <f t="shared" si="566"/>
        <v>0.05</v>
      </c>
      <c r="CF323" s="704">
        <f t="shared" si="530"/>
        <v>6.1560000000000015</v>
      </c>
      <c r="CG323" s="1770">
        <f>[2]Sheet1!BI169</f>
        <v>0.66666666667151731</v>
      </c>
      <c r="CH323" s="704"/>
      <c r="CI323" s="1507">
        <f t="shared" si="548"/>
        <v>0.67499999999508875</v>
      </c>
      <c r="CJ323" s="704">
        <f t="shared" si="531"/>
        <v>4.6439999999999992</v>
      </c>
      <c r="CK323" s="666">
        <v>0</v>
      </c>
      <c r="CL323" s="664">
        <v>0</v>
      </c>
      <c r="CM323" s="1465">
        <f>[2]Sheet1!DA169</f>
        <v>10.5</v>
      </c>
      <c r="CN323" s="1466">
        <f>[2]Sheet1!DB169</f>
        <v>2</v>
      </c>
      <c r="CO323" s="703">
        <f>[2]Sheet1!DC169</f>
        <v>70</v>
      </c>
      <c r="CP323" s="1466">
        <f>[2]Sheet1!DX169</f>
        <v>9685</v>
      </c>
      <c r="CQ323" s="703">
        <f t="shared" si="532"/>
        <v>9685</v>
      </c>
      <c r="CR323" s="703">
        <f>[2]Sheet1!DM169</f>
        <v>0</v>
      </c>
      <c r="CS323" s="1119">
        <f t="shared" si="533"/>
        <v>0</v>
      </c>
      <c r="CT323" s="1142" t="str">
        <f t="shared" si="534"/>
        <v/>
      </c>
      <c r="CU323" s="950">
        <f t="shared" si="551"/>
        <v>0</v>
      </c>
      <c r="CV323" s="702">
        <f t="shared" si="567"/>
        <v>1</v>
      </c>
      <c r="CW323" s="701">
        <f t="shared" si="535"/>
        <v>0</v>
      </c>
      <c r="CX323" s="700">
        <f t="shared" si="536"/>
        <v>0</v>
      </c>
      <c r="CY323" s="699"/>
      <c r="CZ323" s="698">
        <f>[2]Sheet1!DN169</f>
        <v>78</v>
      </c>
      <c r="DA323" s="698">
        <f>[2]Sheet1!DO169</f>
        <v>48</v>
      </c>
      <c r="DB323" s="698">
        <f>[2]Sheet1!DQ169</f>
        <v>0</v>
      </c>
      <c r="DC323" s="1580">
        <f t="shared" si="562"/>
        <v>10.5</v>
      </c>
      <c r="DD323" s="105">
        <f t="shared" si="552"/>
        <v>14.62857142857143</v>
      </c>
      <c r="DE323" s="1817">
        <f t="shared" si="553"/>
        <v>0.60952380952380958</v>
      </c>
      <c r="DF323" s="1555">
        <f t="shared" si="573"/>
        <v>102.4</v>
      </c>
      <c r="DG323" s="696">
        <f t="shared" si="568"/>
        <v>0.43</v>
      </c>
      <c r="DH323" s="695">
        <f t="shared" si="554"/>
        <v>10.5</v>
      </c>
      <c r="DI323" s="702">
        <f t="shared" si="569"/>
        <v>0.56999999999999995</v>
      </c>
      <c r="DJ323" s="694"/>
      <c r="DK323" s="694">
        <f t="shared" si="555"/>
        <v>2.5735500000000004</v>
      </c>
      <c r="DL323" s="694">
        <f t="shared" si="537"/>
        <v>5.9849999999999994</v>
      </c>
      <c r="DM323" s="693"/>
      <c r="DN323" s="692">
        <f>[2]Sheet1!EB169</f>
        <v>0</v>
      </c>
      <c r="DO323" s="692">
        <f>[2]Sheet1!EC169</f>
        <v>0</v>
      </c>
      <c r="DP323" s="1448">
        <f>[2]Sheet1!ED169</f>
        <v>0</v>
      </c>
      <c r="DQ323" s="691"/>
      <c r="DR323" s="691"/>
      <c r="DS323" s="690">
        <f t="shared" si="538"/>
        <v>0</v>
      </c>
      <c r="DT323" s="690">
        <f t="shared" si="539"/>
        <v>0</v>
      </c>
      <c r="DU323" s="689">
        <f t="shared" si="540"/>
        <v>0</v>
      </c>
      <c r="DV323" s="688"/>
      <c r="DW323" s="1431"/>
      <c r="DX323" s="1426">
        <f>[2]Sheet1!BN169</f>
        <v>4</v>
      </c>
      <c r="DY323" s="686"/>
      <c r="DZ323" s="685">
        <f>[2]Sheet1!BP169</f>
        <v>4</v>
      </c>
      <c r="EA323" s="684">
        <f>[2]Sheet1!BQ169</f>
        <v>2</v>
      </c>
      <c r="EB323" s="683">
        <f t="shared" si="541"/>
        <v>137.698611</v>
      </c>
      <c r="EC323" s="683">
        <f t="shared" si="545"/>
        <v>2.7539722200000085</v>
      </c>
      <c r="ED323" s="683">
        <f t="shared" si="546"/>
        <v>0</v>
      </c>
      <c r="EE323" s="682">
        <f t="shared" si="542"/>
        <v>2.7539722200000085</v>
      </c>
      <c r="EF323" s="681">
        <f t="shared" si="560"/>
        <v>10.089550000000001</v>
      </c>
      <c r="EG323" s="680">
        <f t="shared" si="543"/>
        <v>0.27295292852505892</v>
      </c>
      <c r="EH323" s="1734">
        <f>SUM(EE$313:EE323)/SUM(EF$313:EF323)</f>
        <v>0.54813369342537432</v>
      </c>
      <c r="EI323" s="678"/>
      <c r="EJ323" s="166">
        <f t="shared" si="556"/>
        <v>-212</v>
      </c>
      <c r="EK323" s="677">
        <f t="shared" si="557"/>
        <v>0</v>
      </c>
      <c r="EL323" s="676">
        <f t="shared" si="558"/>
        <v>43.268999999999998</v>
      </c>
      <c r="EM323" s="675">
        <f t="shared" si="544"/>
        <v>-4.8995816866578847</v>
      </c>
      <c r="EN323" s="674">
        <f>SUM(EK$7:EK323)/SUM(EL$7:EL323)</f>
        <v>1.0614471541705175</v>
      </c>
      <c r="EO323" s="673"/>
    </row>
    <row r="324" spans="1:146" ht="16.5" thickTop="1" thickBot="1" x14ac:dyDescent="0.3">
      <c r="A324" s="668">
        <f>[2]Sheet1!A170</f>
        <v>45820</v>
      </c>
      <c r="C324" s="672"/>
      <c r="D324" s="744">
        <f t="shared" si="563"/>
        <v>39550</v>
      </c>
      <c r="E324" s="743">
        <f t="shared" si="509"/>
        <v>0</v>
      </c>
      <c r="F324" s="743"/>
      <c r="G324" s="742">
        <f t="shared" si="510"/>
        <v>0</v>
      </c>
      <c r="H324" s="741"/>
      <c r="I324" s="740">
        <v>0</v>
      </c>
      <c r="J324" s="740">
        <v>0</v>
      </c>
      <c r="K324" s="739">
        <f t="shared" si="511"/>
        <v>0</v>
      </c>
      <c r="L324" s="738" t="e">
        <f t="shared" si="512"/>
        <v>#REF!</v>
      </c>
      <c r="M324" s="738">
        <v>0</v>
      </c>
      <c r="N324" s="739">
        <v>0</v>
      </c>
      <c r="O324" s="739">
        <v>0</v>
      </c>
      <c r="P324" s="737">
        <f>[2]Sheet1!Q170</f>
        <v>44</v>
      </c>
      <c r="Q324" s="737">
        <f>[2]Sheet1!R170</f>
        <v>38</v>
      </c>
      <c r="R324" s="736">
        <f t="shared" si="513"/>
        <v>6</v>
      </c>
      <c r="S324" s="1154">
        <f t="shared" si="514"/>
        <v>46</v>
      </c>
      <c r="T324" s="408">
        <f>[2]Sheet1!T170</f>
        <v>0</v>
      </c>
      <c r="U324" s="736">
        <f>[2]Sheet1!V170</f>
        <v>0</v>
      </c>
      <c r="V324" s="734"/>
      <c r="W324" s="739">
        <f>[2]Sheet1!X170</f>
        <v>34</v>
      </c>
      <c r="X324" s="743">
        <f>[2]Sheet1!Y170</f>
        <v>32</v>
      </c>
      <c r="Y324" s="739">
        <f t="shared" si="515"/>
        <v>2</v>
      </c>
      <c r="Z324" s="733">
        <f t="shared" si="516"/>
        <v>183</v>
      </c>
      <c r="AA324" s="732">
        <f>[2]Sheet1!AA170</f>
        <v>0</v>
      </c>
      <c r="AB324" s="731">
        <f>[2]Sheet1!AC170</f>
        <v>0</v>
      </c>
      <c r="AC324" s="730">
        <f>[2]Sheet1!AD170</f>
        <v>32</v>
      </c>
      <c r="AD324" s="730">
        <f>[2]Sheet1!AE170</f>
        <v>32</v>
      </c>
      <c r="AE324" s="739">
        <f t="shared" si="517"/>
        <v>0</v>
      </c>
      <c r="AF324" s="733">
        <f t="shared" si="518"/>
        <v>118</v>
      </c>
      <c r="AG324" s="739">
        <v>111</v>
      </c>
      <c r="AH324" s="731">
        <f>[2]Sheet1!AH170</f>
        <v>0</v>
      </c>
      <c r="AI324" s="731">
        <f>[2]Sheet1!AI170</f>
        <v>18</v>
      </c>
      <c r="AJ324" s="731">
        <f>[2]Sheet1!AJ170</f>
        <v>0</v>
      </c>
      <c r="AK324" s="729">
        <f t="shared" si="519"/>
        <v>18</v>
      </c>
      <c r="AL324" s="731">
        <f t="shared" si="520"/>
        <v>36</v>
      </c>
      <c r="AM324" s="731"/>
      <c r="AN324" s="731"/>
      <c r="AO324" s="731">
        <f>[2]Sheet1!AL170</f>
        <v>0</v>
      </c>
      <c r="AP324" s="731"/>
      <c r="AQ324" s="728">
        <f>[2]Sheet1!K170+[2]Sheet1!L170/12</f>
        <v>4.916666666666667</v>
      </c>
      <c r="AR324" s="727">
        <f>[2]Sheet1!M170</f>
        <v>254</v>
      </c>
      <c r="AS324" s="726">
        <f>[2]Sheet1!N170+[2]Sheet1!O170/12</f>
        <v>4.75</v>
      </c>
      <c r="AT324" s="725">
        <f>[2]Sheet1!P170</f>
        <v>238</v>
      </c>
      <c r="AU324" s="724">
        <f t="shared" si="521"/>
        <v>492</v>
      </c>
      <c r="AV324" s="723">
        <f t="shared" si="522"/>
        <v>175</v>
      </c>
      <c r="AW324" s="722"/>
      <c r="AX324" s="722"/>
      <c r="AY324" s="721">
        <f>[2]Sheet1!B170</f>
        <v>1700</v>
      </c>
      <c r="AZ324" s="720">
        <f>[2]Sheet1!C170</f>
        <v>0</v>
      </c>
      <c r="BA324" s="662">
        <f>[2]Sheet1!D170</f>
        <v>187</v>
      </c>
      <c r="BB324" s="662">
        <f>[2]Sheet1!E170</f>
        <v>187</v>
      </c>
      <c r="BC324" s="719"/>
      <c r="BD324" s="718">
        <f>[2]Sheet1!BJ170</f>
        <v>71465</v>
      </c>
      <c r="BE324" s="717">
        <f t="shared" si="523"/>
        <v>50</v>
      </c>
      <c r="BF324" s="151">
        <f t="shared" si="574"/>
        <v>31.375</v>
      </c>
      <c r="BG324" s="716">
        <v>0.96</v>
      </c>
      <c r="BH324" s="1708">
        <f t="shared" si="549"/>
        <v>2</v>
      </c>
      <c r="BI324" s="715">
        <f t="shared" si="524"/>
        <v>48</v>
      </c>
      <c r="BJ324" s="714"/>
      <c r="BK324" s="713">
        <f>[2]Sheet1!EW170</f>
        <v>85</v>
      </c>
      <c r="BL324" s="713">
        <f>[2]Sheet1!EX170</f>
        <v>30</v>
      </c>
      <c r="BM324" s="712"/>
      <c r="BN324" s="711">
        <f>[2]Sheet1!CE170</f>
        <v>0</v>
      </c>
      <c r="BO324" s="710">
        <f t="shared" si="564"/>
        <v>0.8</v>
      </c>
      <c r="BP324" s="709">
        <f t="shared" si="525"/>
        <v>0</v>
      </c>
      <c r="BQ324" s="709">
        <f t="shared" si="526"/>
        <v>0</v>
      </c>
      <c r="BR324" s="708"/>
      <c r="BS324" s="712">
        <f>[2]Sheet1!CP170</f>
        <v>90</v>
      </c>
      <c r="BT324" s="712" t="str">
        <f>[2]Sheet1!CQ170</f>
        <v>200+</v>
      </c>
      <c r="BU324" s="666">
        <f>[2]Sheet1!BR170</f>
        <v>0</v>
      </c>
      <c r="BV324" s="707" t="str">
        <f>[2]Sheet1!BE170</f>
        <v>n</v>
      </c>
      <c r="BW324" s="726">
        <f>[2]Sheet1!BA170</f>
        <v>14.5</v>
      </c>
      <c r="BX324" s="105">
        <f t="shared" si="559"/>
        <v>7.371428571428571</v>
      </c>
      <c r="BY324" s="1817">
        <f t="shared" si="550"/>
        <v>0.30714285714285711</v>
      </c>
      <c r="BZ324" s="1555">
        <f t="shared" si="571"/>
        <v>51.599999999999994</v>
      </c>
      <c r="CA324" s="665">
        <f t="shared" si="527"/>
        <v>0</v>
      </c>
      <c r="CB324" s="665">
        <f t="shared" si="528"/>
        <v>14.5</v>
      </c>
      <c r="CC324" s="706">
        <f t="shared" si="565"/>
        <v>0.43</v>
      </c>
      <c r="CD324" s="705">
        <f t="shared" si="529"/>
        <v>8.2650000000000006</v>
      </c>
      <c r="CE324" s="710">
        <f t="shared" si="566"/>
        <v>0.05</v>
      </c>
      <c r="CF324" s="704">
        <f t="shared" si="530"/>
        <v>8.2650000000000006</v>
      </c>
      <c r="CG324" s="1770">
        <f>[2]Sheet1!BI170</f>
        <v>0.96875</v>
      </c>
      <c r="CH324" s="704"/>
      <c r="CI324" s="1507">
        <f t="shared" si="548"/>
        <v>0.62365591397849462</v>
      </c>
      <c r="CJ324" s="704">
        <f t="shared" si="531"/>
        <v>6.2349999999999994</v>
      </c>
      <c r="CK324" s="666">
        <v>0</v>
      </c>
      <c r="CL324" s="664">
        <v>0</v>
      </c>
      <c r="CM324" s="1465">
        <f>[2]Sheet1!DA170</f>
        <v>15.8</v>
      </c>
      <c r="CN324" s="1466">
        <f>[2]Sheet1!DB170</f>
        <v>2</v>
      </c>
      <c r="CO324" s="703">
        <f>[2]Sheet1!DC170</f>
        <v>72</v>
      </c>
      <c r="CP324" s="1466">
        <f>[2]Sheet1!DX170</f>
        <v>0</v>
      </c>
      <c r="CQ324" s="703">
        <f t="shared" si="532"/>
        <v>0</v>
      </c>
      <c r="CR324" s="703">
        <f>[2]Sheet1!DM170</f>
        <v>0</v>
      </c>
      <c r="CS324" s="1119" t="e">
        <f t="shared" si="533"/>
        <v>#DIV/0!</v>
      </c>
      <c r="CT324" s="1142" t="str">
        <f t="shared" si="534"/>
        <v/>
      </c>
      <c r="CU324" s="950">
        <f t="shared" si="551"/>
        <v>0</v>
      </c>
      <c r="CV324" s="702">
        <f t="shared" si="567"/>
        <v>1</v>
      </c>
      <c r="CW324" s="701">
        <f t="shared" si="535"/>
        <v>0</v>
      </c>
      <c r="CX324" s="700">
        <f t="shared" si="536"/>
        <v>0</v>
      </c>
      <c r="CY324" s="699"/>
      <c r="CZ324" s="698">
        <f>[2]Sheet1!DN170</f>
        <v>70</v>
      </c>
      <c r="DA324" s="698">
        <f>[2]Sheet1!DO170</f>
        <v>45</v>
      </c>
      <c r="DB324" s="698">
        <f>[2]Sheet1!DQ170</f>
        <v>0</v>
      </c>
      <c r="DC324" s="1580">
        <f t="shared" si="562"/>
        <v>15.8</v>
      </c>
      <c r="DD324" s="105">
        <f t="shared" si="552"/>
        <v>14.142857142857142</v>
      </c>
      <c r="DE324" s="1817">
        <f>DD324/24</f>
        <v>0.5892857142857143</v>
      </c>
      <c r="DF324" s="1555">
        <f t="shared" si="573"/>
        <v>99</v>
      </c>
      <c r="DG324" s="696">
        <f t="shared" si="568"/>
        <v>0.43</v>
      </c>
      <c r="DH324" s="695">
        <f t="shared" si="554"/>
        <v>15.8</v>
      </c>
      <c r="DI324" s="702">
        <f t="shared" si="569"/>
        <v>0.56999999999999995</v>
      </c>
      <c r="DJ324" s="694"/>
      <c r="DK324" s="694">
        <f t="shared" si="555"/>
        <v>3.8725800000000006</v>
      </c>
      <c r="DL324" s="694">
        <f t="shared" si="537"/>
        <v>9.0060000000000002</v>
      </c>
      <c r="DM324" s="693"/>
      <c r="DN324" s="692">
        <f>[2]Sheet1!EB170</f>
        <v>70</v>
      </c>
      <c r="DO324" s="692">
        <f>[2]Sheet1!EC170</f>
        <v>40</v>
      </c>
      <c r="DP324" s="1448">
        <f>[2]Sheet1!ED170</f>
        <v>170</v>
      </c>
      <c r="DQ324" s="691"/>
      <c r="DR324" s="691"/>
      <c r="DS324" s="690">
        <f t="shared" si="538"/>
        <v>0</v>
      </c>
      <c r="DT324" s="690">
        <f t="shared" si="539"/>
        <v>0</v>
      </c>
      <c r="DU324" s="689">
        <f t="shared" si="540"/>
        <v>0</v>
      </c>
      <c r="DV324" s="688"/>
      <c r="DW324" s="1431"/>
      <c r="DX324" s="1426">
        <f>[2]Sheet1!BN170</f>
        <v>4</v>
      </c>
      <c r="DY324" s="686"/>
      <c r="DZ324" s="685">
        <f>[2]Sheet1!BP170</f>
        <v>4</v>
      </c>
      <c r="EA324" s="684">
        <f>[2]Sheet1!BQ170</f>
        <v>2</v>
      </c>
      <c r="EB324" s="683">
        <f t="shared" si="541"/>
        <v>137.698611</v>
      </c>
      <c r="EC324" s="683">
        <f t="shared" si="545"/>
        <v>0</v>
      </c>
      <c r="ED324" s="683">
        <f t="shared" si="546"/>
        <v>0</v>
      </c>
      <c r="EE324" s="682">
        <f t="shared" si="542"/>
        <v>0</v>
      </c>
      <c r="EF324" s="681">
        <f t="shared" si="560"/>
        <v>14.137580000000002</v>
      </c>
      <c r="EG324" s="680">
        <f t="shared" si="543"/>
        <v>0</v>
      </c>
      <c r="EH324" s="1734">
        <f>SUM(EE$313:EE324)/SUM(EF$313:EF324)</f>
        <v>0.48052698324071069</v>
      </c>
      <c r="EI324" s="678"/>
      <c r="EJ324" s="166">
        <f t="shared" si="556"/>
        <v>362</v>
      </c>
      <c r="EK324" s="677">
        <f t="shared" si="557"/>
        <v>187</v>
      </c>
      <c r="EL324" s="676">
        <f t="shared" si="558"/>
        <v>63.241</v>
      </c>
      <c r="EM324" s="675">
        <f t="shared" si="544"/>
        <v>5.7241346594772375</v>
      </c>
      <c r="EN324" s="674">
        <f>SUM(EK$7:EK324)/SUM(EL$7:EL324)</f>
        <v>1.0644980086625213</v>
      </c>
      <c r="EO324" s="673"/>
    </row>
    <row r="325" spans="1:146" ht="16.5" thickTop="1" thickBot="1" x14ac:dyDescent="0.3">
      <c r="A325" s="668">
        <f>[2]Sheet1!A171</f>
        <v>45821</v>
      </c>
      <c r="C325" s="672"/>
      <c r="D325" s="744">
        <f t="shared" si="563"/>
        <v>39550</v>
      </c>
      <c r="E325" s="743">
        <f t="shared" si="509"/>
        <v>0</v>
      </c>
      <c r="F325" s="743"/>
      <c r="G325" s="742">
        <f t="shared" si="510"/>
        <v>0</v>
      </c>
      <c r="H325" s="741"/>
      <c r="I325" s="740">
        <v>0</v>
      </c>
      <c r="J325" s="740">
        <v>0</v>
      </c>
      <c r="K325" s="739">
        <f t="shared" si="511"/>
        <v>0</v>
      </c>
      <c r="L325" s="738" t="e">
        <f t="shared" si="512"/>
        <v>#REF!</v>
      </c>
      <c r="M325" s="738">
        <v>0</v>
      </c>
      <c r="N325" s="739">
        <v>0</v>
      </c>
      <c r="O325" s="739">
        <v>0</v>
      </c>
      <c r="P325" s="737">
        <f>[2]Sheet1!Q171</f>
        <v>43</v>
      </c>
      <c r="Q325" s="737">
        <f>[2]Sheet1!R171</f>
        <v>36</v>
      </c>
      <c r="R325" s="736">
        <f t="shared" si="513"/>
        <v>7</v>
      </c>
      <c r="S325" s="1154">
        <f t="shared" si="514"/>
        <v>47</v>
      </c>
      <c r="T325" s="408">
        <f>[2]Sheet1!T171</f>
        <v>0</v>
      </c>
      <c r="U325" s="736">
        <f>[2]Sheet1!V171</f>
        <v>0</v>
      </c>
      <c r="V325" s="734"/>
      <c r="W325" s="739">
        <f>[2]Sheet1!X171</f>
        <v>32</v>
      </c>
      <c r="X325" s="743">
        <f>[2]Sheet1!Y171</f>
        <v>29</v>
      </c>
      <c r="Y325" s="739">
        <f t="shared" si="515"/>
        <v>3</v>
      </c>
      <c r="Z325" s="733">
        <f t="shared" si="516"/>
        <v>184</v>
      </c>
      <c r="AA325" s="732">
        <f>[2]Sheet1!AA171</f>
        <v>0</v>
      </c>
      <c r="AB325" s="731">
        <f>[2]Sheet1!AC171</f>
        <v>0</v>
      </c>
      <c r="AC325" s="730">
        <f>[2]Sheet1!AD171</f>
        <v>37</v>
      </c>
      <c r="AD325" s="730">
        <f>[2]Sheet1!AE171</f>
        <v>34</v>
      </c>
      <c r="AE325" s="739">
        <f t="shared" si="517"/>
        <v>3</v>
      </c>
      <c r="AF325" s="733">
        <f t="shared" si="518"/>
        <v>119</v>
      </c>
      <c r="AG325" s="739">
        <v>111</v>
      </c>
      <c r="AH325" s="731">
        <f>[2]Sheet1!AH171</f>
        <v>0</v>
      </c>
      <c r="AI325" s="731">
        <f>[2]Sheet1!AI171</f>
        <v>0</v>
      </c>
      <c r="AJ325" s="731">
        <f>[2]Sheet1!AJ171</f>
        <v>0</v>
      </c>
      <c r="AK325" s="729" t="str">
        <f t="shared" si="519"/>
        <v xml:space="preserve"> </v>
      </c>
      <c r="AL325" s="731">
        <f t="shared" si="520"/>
        <v>36</v>
      </c>
      <c r="AM325" s="731"/>
      <c r="AN325" s="731"/>
      <c r="AO325" s="731">
        <f>[2]Sheet1!AL171</f>
        <v>0</v>
      </c>
      <c r="AP325" s="731"/>
      <c r="AQ325" s="728">
        <f>[2]Sheet1!K171+[2]Sheet1!L171/12</f>
        <v>3.25</v>
      </c>
      <c r="AR325" s="727">
        <f>[2]Sheet1!M171</f>
        <v>159</v>
      </c>
      <c r="AS325" s="726">
        <f>[2]Sheet1!N171+[2]Sheet1!O171/12</f>
        <v>3.1666666666666665</v>
      </c>
      <c r="AT325" s="725">
        <f>[2]Sheet1!P171</f>
        <v>152</v>
      </c>
      <c r="AU325" s="724">
        <f t="shared" si="521"/>
        <v>311</v>
      </c>
      <c r="AV325" s="723">
        <f t="shared" si="522"/>
        <v>-181</v>
      </c>
      <c r="AW325" s="722"/>
      <c r="AX325" s="722"/>
      <c r="AY325" s="721">
        <f>[2]Sheet1!B171</f>
        <v>1710</v>
      </c>
      <c r="AZ325" s="720">
        <f>[2]Sheet1!C171</f>
        <v>0</v>
      </c>
      <c r="BA325" s="662">
        <f>[2]Sheet1!D171</f>
        <v>189</v>
      </c>
      <c r="BB325" s="662">
        <f>[2]Sheet1!E171</f>
        <v>227.33</v>
      </c>
      <c r="BC325" s="719"/>
      <c r="BD325" s="718">
        <f>[2]Sheet1!BJ171</f>
        <v>71521</v>
      </c>
      <c r="BE325" s="717">
        <f t="shared" si="523"/>
        <v>56</v>
      </c>
      <c r="BF325" s="151">
        <f>AVERAGE(BE318:BE325)</f>
        <v>31.5</v>
      </c>
      <c r="BG325" s="716">
        <v>0.96</v>
      </c>
      <c r="BH325" s="1708">
        <f t="shared" si="549"/>
        <v>2.240000000000002</v>
      </c>
      <c r="BI325" s="715">
        <f t="shared" si="524"/>
        <v>53.76</v>
      </c>
      <c r="BJ325" s="714"/>
      <c r="BK325" s="713">
        <f>[2]Sheet1!EW171</f>
        <v>86</v>
      </c>
      <c r="BL325" s="713">
        <f>[2]Sheet1!EX171</f>
        <v>30</v>
      </c>
      <c r="BM325" s="712"/>
      <c r="BN325" s="711">
        <f>[2]Sheet1!CE171</f>
        <v>0</v>
      </c>
      <c r="BO325" s="710">
        <f t="shared" si="564"/>
        <v>0.8</v>
      </c>
      <c r="BP325" s="709">
        <f t="shared" si="525"/>
        <v>0</v>
      </c>
      <c r="BQ325" s="709">
        <f t="shared" si="526"/>
        <v>0</v>
      </c>
      <c r="BR325" s="708"/>
      <c r="BS325" s="712">
        <f>[2]Sheet1!CP171</f>
        <v>105</v>
      </c>
      <c r="BT325" s="712" t="str">
        <f>[2]Sheet1!CQ171</f>
        <v>220+</v>
      </c>
      <c r="BU325" s="666">
        <f>[2]Sheet1!BR171</f>
        <v>0</v>
      </c>
      <c r="BV325" s="707" t="str">
        <f>[2]Sheet1!BE171</f>
        <v>n</v>
      </c>
      <c r="BW325" s="726">
        <f>[2]Sheet1!BA171</f>
        <v>10.9</v>
      </c>
      <c r="BX325" s="105">
        <f t="shared" si="559"/>
        <v>7.5857142857142863</v>
      </c>
      <c r="BY325" s="1817">
        <f t="shared" si="550"/>
        <v>0.31607142857142861</v>
      </c>
      <c r="BZ325" s="1555">
        <f t="shared" si="571"/>
        <v>53.1</v>
      </c>
      <c r="CA325" s="665">
        <f t="shared" si="527"/>
        <v>0</v>
      </c>
      <c r="CB325" s="665">
        <f t="shared" si="528"/>
        <v>10.9</v>
      </c>
      <c r="CC325" s="706">
        <f t="shared" si="565"/>
        <v>0.43</v>
      </c>
      <c r="CD325" s="705">
        <f t="shared" si="529"/>
        <v>6.213000000000001</v>
      </c>
      <c r="CE325" s="710">
        <f t="shared" si="566"/>
        <v>0.05</v>
      </c>
      <c r="CF325" s="704">
        <f t="shared" si="530"/>
        <v>6.213000000000001</v>
      </c>
      <c r="CG325" s="1770">
        <f>[2]Sheet1!BI171</f>
        <v>1.21875</v>
      </c>
      <c r="CH325" s="704"/>
      <c r="CI325" s="1507">
        <f t="shared" si="548"/>
        <v>0.37264957264957266</v>
      </c>
      <c r="CJ325" s="704">
        <f t="shared" si="531"/>
        <v>4.6869999999999994</v>
      </c>
      <c r="CK325" s="666">
        <v>0</v>
      </c>
      <c r="CL325" s="664">
        <v>0</v>
      </c>
      <c r="CM325" s="1465">
        <f>[2]Sheet1!DA171</f>
        <v>0</v>
      </c>
      <c r="CN325" s="1466">
        <f>[2]Sheet1!DB171</f>
        <v>2</v>
      </c>
      <c r="CO325" s="703">
        <f>[2]Sheet1!DC171</f>
        <v>73</v>
      </c>
      <c r="CP325" s="1466">
        <f>[2]Sheet1!DX171</f>
        <v>9685</v>
      </c>
      <c r="CQ325" s="703">
        <f t="shared" si="532"/>
        <v>9685</v>
      </c>
      <c r="CR325" s="703">
        <f>[2]Sheet1!DM171</f>
        <v>0</v>
      </c>
      <c r="CS325" s="1119">
        <f t="shared" si="533"/>
        <v>0</v>
      </c>
      <c r="CT325" s="1142" t="str">
        <f t="shared" si="534"/>
        <v/>
      </c>
      <c r="CU325" s="950">
        <f t="shared" si="551"/>
        <v>0</v>
      </c>
      <c r="CV325" s="702">
        <f t="shared" si="567"/>
        <v>1</v>
      </c>
      <c r="CW325" s="701">
        <f t="shared" si="535"/>
        <v>0</v>
      </c>
      <c r="CX325" s="700">
        <f t="shared" si="536"/>
        <v>0</v>
      </c>
      <c r="CY325" s="699"/>
      <c r="CZ325" s="698">
        <f>[2]Sheet1!DN171</f>
        <v>80</v>
      </c>
      <c r="DA325" s="698">
        <f>[2]Sheet1!DO171</f>
        <v>50</v>
      </c>
      <c r="DB325" s="698">
        <f>[2]Sheet1!DQ171</f>
        <v>0</v>
      </c>
      <c r="DC325" s="1580">
        <f t="shared" si="562"/>
        <v>0</v>
      </c>
      <c r="DD325" s="105">
        <f>DF325/7</f>
        <v>11.542857142857143</v>
      </c>
      <c r="DE325" s="1817">
        <f t="shared" si="553"/>
        <v>0.48095238095238096</v>
      </c>
      <c r="DF325" s="1555">
        <f t="shared" si="573"/>
        <v>80.8</v>
      </c>
      <c r="DG325" s="696">
        <f t="shared" si="568"/>
        <v>0.43</v>
      </c>
      <c r="DH325" s="695">
        <f t="shared" si="554"/>
        <v>0</v>
      </c>
      <c r="DI325" s="702">
        <f t="shared" si="569"/>
        <v>0.56999999999999995</v>
      </c>
      <c r="DJ325" s="694"/>
      <c r="DK325" s="694">
        <f t="shared" si="555"/>
        <v>0</v>
      </c>
      <c r="DL325" s="694">
        <f t="shared" si="537"/>
        <v>0</v>
      </c>
      <c r="DM325" s="693"/>
      <c r="DN325" s="692">
        <f>[2]Sheet1!EB171</f>
        <v>63</v>
      </c>
      <c r="DO325" s="692">
        <f>[2]Sheet1!EC171</f>
        <v>60</v>
      </c>
      <c r="DP325" s="1448">
        <f>[2]Sheet1!ED171</f>
        <v>0</v>
      </c>
      <c r="DQ325" s="691"/>
      <c r="DR325" s="691"/>
      <c r="DS325" s="690">
        <f t="shared" si="538"/>
        <v>0</v>
      </c>
      <c r="DT325" s="690">
        <f t="shared" si="539"/>
        <v>0</v>
      </c>
      <c r="DU325" s="689">
        <f t="shared" si="540"/>
        <v>0</v>
      </c>
      <c r="DV325" s="688"/>
      <c r="DW325" s="1431"/>
      <c r="DX325" s="1426">
        <f>[2]Sheet1!BN171</f>
        <v>4</v>
      </c>
      <c r="DY325" s="686"/>
      <c r="DZ325" s="685">
        <f>[2]Sheet1!BP171</f>
        <v>5</v>
      </c>
      <c r="EA325" s="684">
        <f>[2]Sheet1!BQ171</f>
        <v>8</v>
      </c>
      <c r="EB325" s="683">
        <f t="shared" si="541"/>
        <v>187.27011096000001</v>
      </c>
      <c r="EC325" s="683">
        <f t="shared" si="545"/>
        <v>49.571499960000011</v>
      </c>
      <c r="ED325" s="683">
        <f t="shared" si="546"/>
        <v>0</v>
      </c>
      <c r="EE325" s="682">
        <f t="shared" si="542"/>
        <v>49.571499960000011</v>
      </c>
      <c r="EF325" s="681">
        <f t="shared" si="560"/>
        <v>8.453000000000003</v>
      </c>
      <c r="EG325" s="680">
        <f t="shared" si="543"/>
        <v>5.864367675381521</v>
      </c>
      <c r="EH325" s="1734">
        <f>SUM(EE$313:EE325)/SUM(EF$313:EF325)</f>
        <v>0.85029530013975085</v>
      </c>
      <c r="EI325" s="678"/>
      <c r="EJ325" s="166">
        <f t="shared" si="556"/>
        <v>46.330000000000013</v>
      </c>
      <c r="EK325" s="677">
        <f t="shared" si="557"/>
        <v>227.33</v>
      </c>
      <c r="EL325" s="676">
        <f t="shared" si="558"/>
        <v>58.446999999999996</v>
      </c>
      <c r="EM325" s="675">
        <f t="shared" si="544"/>
        <v>0.79268397009256275</v>
      </c>
      <c r="EN325" s="674">
        <f>SUM(EK$7:EK325)/SUM(EL$7:EL325)</f>
        <v>1.0686940187431999</v>
      </c>
      <c r="EO325" s="673"/>
    </row>
    <row r="326" spans="1:146" ht="16.5" thickTop="1" thickBot="1" x14ac:dyDescent="0.3">
      <c r="A326" s="668">
        <f>[2]Sheet1!A172</f>
        <v>45822</v>
      </c>
      <c r="C326" s="672"/>
      <c r="D326" s="744">
        <f t="shared" si="563"/>
        <v>39550</v>
      </c>
      <c r="E326" s="743">
        <f t="shared" si="509"/>
        <v>0</v>
      </c>
      <c r="F326" s="743"/>
      <c r="G326" s="742">
        <f t="shared" si="510"/>
        <v>0</v>
      </c>
      <c r="H326" s="741"/>
      <c r="I326" s="740">
        <v>0</v>
      </c>
      <c r="J326" s="740">
        <v>0</v>
      </c>
      <c r="K326" s="739">
        <f t="shared" si="511"/>
        <v>0</v>
      </c>
      <c r="L326" s="738" t="e">
        <f t="shared" si="512"/>
        <v>#REF!</v>
      </c>
      <c r="M326" s="738">
        <v>0</v>
      </c>
      <c r="N326" s="739">
        <v>0</v>
      </c>
      <c r="O326" s="739">
        <v>0</v>
      </c>
      <c r="P326" s="737">
        <f>[2]Sheet1!Q172</f>
        <v>0</v>
      </c>
      <c r="Q326" s="737">
        <f>[2]Sheet1!R172</f>
        <v>0</v>
      </c>
      <c r="R326" s="736">
        <f t="shared" si="513"/>
        <v>0</v>
      </c>
      <c r="S326" s="1154">
        <f t="shared" si="514"/>
        <v>47</v>
      </c>
      <c r="T326" s="408">
        <f>[2]Sheet1!T172</f>
        <v>0</v>
      </c>
      <c r="U326" s="736">
        <f>[2]Sheet1!V172</f>
        <v>0</v>
      </c>
      <c r="V326" s="734"/>
      <c r="W326" s="739">
        <f>[2]Sheet1!X172</f>
        <v>0</v>
      </c>
      <c r="X326" s="743">
        <f>[2]Sheet1!Y172</f>
        <v>0</v>
      </c>
      <c r="Y326" s="739" t="str">
        <f t="shared" si="515"/>
        <v xml:space="preserve"> </v>
      </c>
      <c r="Z326" s="733">
        <f t="shared" si="516"/>
        <v>184</v>
      </c>
      <c r="AA326" s="732">
        <f>[2]Sheet1!AA172</f>
        <v>0</v>
      </c>
      <c r="AB326" s="731">
        <f>[2]Sheet1!AC172</f>
        <v>0</v>
      </c>
      <c r="AC326" s="730">
        <f>[2]Sheet1!AD172</f>
        <v>0</v>
      </c>
      <c r="AD326" s="730">
        <f>[2]Sheet1!AE172</f>
        <v>0</v>
      </c>
      <c r="AE326" s="739" t="str">
        <f t="shared" si="517"/>
        <v xml:space="preserve"> </v>
      </c>
      <c r="AF326" s="733">
        <f t="shared" si="518"/>
        <v>119</v>
      </c>
      <c r="AG326" s="739">
        <v>111</v>
      </c>
      <c r="AH326" s="731">
        <f>[2]Sheet1!AH172</f>
        <v>0</v>
      </c>
      <c r="AI326" s="731">
        <f>[2]Sheet1!AI172</f>
        <v>0</v>
      </c>
      <c r="AJ326" s="731">
        <f>[2]Sheet1!AJ172</f>
        <v>0</v>
      </c>
      <c r="AK326" s="729" t="str">
        <f t="shared" si="519"/>
        <v xml:space="preserve"> </v>
      </c>
      <c r="AL326" s="731">
        <f t="shared" si="520"/>
        <v>36</v>
      </c>
      <c r="AM326" s="731"/>
      <c r="AN326" s="731"/>
      <c r="AO326" s="731">
        <f>[2]Sheet1!AL172</f>
        <v>0</v>
      </c>
      <c r="AP326" s="731"/>
      <c r="AQ326" s="728">
        <f>[2]Sheet1!K172+[2]Sheet1!L172/12</f>
        <v>3.9166666666666665</v>
      </c>
      <c r="AR326" s="727">
        <f>[2]Sheet1!M172</f>
        <v>196</v>
      </c>
      <c r="AS326" s="726">
        <f>[2]Sheet1!N172+[2]Sheet1!O172/12</f>
        <v>3.6666666666666665</v>
      </c>
      <c r="AT326" s="725">
        <f>[2]Sheet1!P172</f>
        <v>178</v>
      </c>
      <c r="AU326" s="724">
        <f t="shared" si="521"/>
        <v>374</v>
      </c>
      <c r="AV326" s="723">
        <f t="shared" si="522"/>
        <v>63</v>
      </c>
      <c r="AW326" s="722"/>
      <c r="AX326" s="722"/>
      <c r="AY326" s="721">
        <f>[2]Sheet1!B172</f>
        <v>0</v>
      </c>
      <c r="AZ326" s="720">
        <f>[2]Sheet1!C172</f>
        <v>0</v>
      </c>
      <c r="BA326" s="662">
        <f>[2]Sheet1!D172</f>
        <v>0</v>
      </c>
      <c r="BB326" s="662">
        <f>[2]Sheet1!E172</f>
        <v>0</v>
      </c>
      <c r="BC326" s="719"/>
      <c r="BD326" s="718">
        <f>[2]Sheet1!BJ172</f>
        <v>71578</v>
      </c>
      <c r="BE326" s="717">
        <f t="shared" si="523"/>
        <v>57</v>
      </c>
      <c r="BF326" s="151">
        <f t="shared" si="574"/>
        <v>32</v>
      </c>
      <c r="BG326" s="716">
        <v>0.96</v>
      </c>
      <c r="BH326" s="1708">
        <f t="shared" si="549"/>
        <v>2.2800000000000011</v>
      </c>
      <c r="BI326" s="715">
        <f t="shared" si="524"/>
        <v>54.72</v>
      </c>
      <c r="BJ326" s="714"/>
      <c r="BK326" s="713">
        <f>[2]Sheet1!EW172</f>
        <v>82</v>
      </c>
      <c r="BL326" s="713">
        <f>[2]Sheet1!EX172</f>
        <v>29</v>
      </c>
      <c r="BM326" s="712"/>
      <c r="BN326" s="711">
        <f>[2]Sheet1!CE172</f>
        <v>0</v>
      </c>
      <c r="BO326" s="710">
        <f t="shared" si="564"/>
        <v>0.8</v>
      </c>
      <c r="BP326" s="709">
        <f t="shared" si="525"/>
        <v>0</v>
      </c>
      <c r="BQ326" s="709">
        <f t="shared" si="526"/>
        <v>0</v>
      </c>
      <c r="BR326" s="708"/>
      <c r="BS326" s="712">
        <f>[2]Sheet1!CP172</f>
        <v>0</v>
      </c>
      <c r="BT326" s="712">
        <f>[2]Sheet1!CQ172</f>
        <v>0</v>
      </c>
      <c r="BU326" s="666">
        <f>[2]Sheet1!BR172</f>
        <v>0</v>
      </c>
      <c r="BV326" s="836" t="str">
        <f>[2]Sheet1!BE172</f>
        <v>n</v>
      </c>
      <c r="BW326" s="713">
        <f>[2]Sheet1!BA172</f>
        <v>0</v>
      </c>
      <c r="BX326" s="1100">
        <f t="shared" si="559"/>
        <v>7.5857142857142863</v>
      </c>
      <c r="BY326" s="1947">
        <f t="shared" si="550"/>
        <v>0.31607142857142861</v>
      </c>
      <c r="BZ326" s="836">
        <f t="shared" si="571"/>
        <v>53.1</v>
      </c>
      <c r="CA326" s="665">
        <f t="shared" si="527"/>
        <v>0</v>
      </c>
      <c r="CB326" s="665">
        <f t="shared" si="528"/>
        <v>0</v>
      </c>
      <c r="CC326" s="706">
        <f t="shared" si="565"/>
        <v>0.43</v>
      </c>
      <c r="CD326" s="705">
        <f t="shared" si="529"/>
        <v>0</v>
      </c>
      <c r="CE326" s="710">
        <f t="shared" si="566"/>
        <v>0.05</v>
      </c>
      <c r="CF326" s="704">
        <f t="shared" si="530"/>
        <v>0</v>
      </c>
      <c r="CG326" s="1770">
        <f>[2]Sheet1!BI172</f>
        <v>0</v>
      </c>
      <c r="CH326" s="704"/>
      <c r="CI326" s="1507">
        <f t="shared" si="548"/>
        <v>0</v>
      </c>
      <c r="CJ326" s="704">
        <f t="shared" si="531"/>
        <v>0</v>
      </c>
      <c r="CK326" s="666">
        <v>0</v>
      </c>
      <c r="CL326" s="664">
        <v>0</v>
      </c>
      <c r="CM326" s="1465">
        <f>[2]Sheet1!DA172</f>
        <v>34.9</v>
      </c>
      <c r="CN326" s="1466">
        <f>[2]Sheet1!DB172</f>
        <v>2</v>
      </c>
      <c r="CO326" s="703">
        <f>[2]Sheet1!DC172</f>
        <v>80</v>
      </c>
      <c r="CP326" s="1466">
        <f>[2]Sheet1!DX172</f>
        <v>0</v>
      </c>
      <c r="CQ326" s="703">
        <f t="shared" si="532"/>
        <v>0</v>
      </c>
      <c r="CR326" s="703">
        <f>[2]Sheet1!DM172</f>
        <v>0</v>
      </c>
      <c r="CS326" s="1119" t="e">
        <f t="shared" si="533"/>
        <v>#DIV/0!</v>
      </c>
      <c r="CT326" s="1142" t="str">
        <f t="shared" si="534"/>
        <v/>
      </c>
      <c r="CU326" s="950">
        <f t="shared" si="551"/>
        <v>0</v>
      </c>
      <c r="CV326" s="702">
        <f t="shared" si="567"/>
        <v>1</v>
      </c>
      <c r="CW326" s="701">
        <f t="shared" si="535"/>
        <v>0</v>
      </c>
      <c r="CX326" s="700">
        <f t="shared" si="536"/>
        <v>0</v>
      </c>
      <c r="CY326" s="699"/>
      <c r="CZ326" s="698">
        <f>[2]Sheet1!DN172</f>
        <v>0</v>
      </c>
      <c r="DA326" s="698">
        <f>[2]Sheet1!DO172</f>
        <v>0</v>
      </c>
      <c r="DB326" s="698">
        <f>[2]Sheet1!DQ172</f>
        <v>0</v>
      </c>
      <c r="DC326" s="1580">
        <f t="shared" si="562"/>
        <v>34.9</v>
      </c>
      <c r="DD326" s="105">
        <f t="shared" si="552"/>
        <v>16.528571428571428</v>
      </c>
      <c r="DE326" s="1817">
        <f t="shared" si="553"/>
        <v>0.68869047619047619</v>
      </c>
      <c r="DF326" s="1555">
        <f t="shared" si="573"/>
        <v>115.69999999999999</v>
      </c>
      <c r="DG326" s="696">
        <f t="shared" si="568"/>
        <v>0.43</v>
      </c>
      <c r="DH326" s="695">
        <f t="shared" si="554"/>
        <v>34.9</v>
      </c>
      <c r="DI326" s="702">
        <f t="shared" si="569"/>
        <v>0.56999999999999995</v>
      </c>
      <c r="DJ326" s="694"/>
      <c r="DK326" s="694">
        <f t="shared" si="555"/>
        <v>8.5539900000000024</v>
      </c>
      <c r="DL326" s="694">
        <f t="shared" si="537"/>
        <v>19.892999999999997</v>
      </c>
      <c r="DM326" s="693"/>
      <c r="DN326" s="692">
        <f>[2]Sheet1!EB172</f>
        <v>77</v>
      </c>
      <c r="DO326" s="692">
        <f>[2]Sheet1!EC172</f>
        <v>55</v>
      </c>
      <c r="DP326" s="1448">
        <f>[2]Sheet1!ED172</f>
        <v>170</v>
      </c>
      <c r="DQ326" s="691"/>
      <c r="DR326" s="691"/>
      <c r="DS326" s="690">
        <f t="shared" si="538"/>
        <v>0</v>
      </c>
      <c r="DT326" s="690">
        <f t="shared" si="539"/>
        <v>0</v>
      </c>
      <c r="DU326" s="689">
        <f t="shared" si="540"/>
        <v>0</v>
      </c>
      <c r="DV326" s="688"/>
      <c r="DW326" s="1431"/>
      <c r="DX326" s="1426">
        <f>[2]Sheet1!BN172</f>
        <v>4</v>
      </c>
      <c r="DY326" s="686"/>
      <c r="DZ326" s="685">
        <f>[2]Sheet1!BP172</f>
        <v>5</v>
      </c>
      <c r="EA326" s="684">
        <f>[2]Sheet1!BQ172</f>
        <v>11.5</v>
      </c>
      <c r="EB326" s="683">
        <f t="shared" si="541"/>
        <v>196.90901373</v>
      </c>
      <c r="EC326" s="683">
        <f t="shared" si="545"/>
        <v>9.6389027699999872</v>
      </c>
      <c r="ED326" s="683">
        <f t="shared" si="546"/>
        <v>0</v>
      </c>
      <c r="EE326" s="682">
        <f t="shared" si="542"/>
        <v>9.6389027699999872</v>
      </c>
      <c r="EF326" s="681">
        <f t="shared" si="560"/>
        <v>10.833990000000004</v>
      </c>
      <c r="EG326" s="680">
        <f t="shared" si="543"/>
        <v>0.88969094211827626</v>
      </c>
      <c r="EH326" s="1734">
        <f>SUM(EE$313:EE326)/SUM(EF$313:EF326)</f>
        <v>0.85348260521862451</v>
      </c>
      <c r="EI326" s="678"/>
      <c r="EJ326" s="166">
        <f t="shared" si="556"/>
        <v>63</v>
      </c>
      <c r="EK326" s="677">
        <f t="shared" si="557"/>
        <v>0</v>
      </c>
      <c r="EL326" s="676">
        <f t="shared" si="558"/>
        <v>74.613</v>
      </c>
      <c r="EM326" s="675">
        <f t="shared" si="544"/>
        <v>0.84435688150858434</v>
      </c>
      <c r="EN326" s="674">
        <f>SUM(EK$7:EK326)/SUM(EL$7:EL326)</f>
        <v>1.0666714667933137</v>
      </c>
      <c r="EO326" s="673"/>
    </row>
    <row r="327" spans="1:146" ht="16.5" thickTop="1" thickBot="1" x14ac:dyDescent="0.3">
      <c r="A327" s="668">
        <f>[2]Sheet1!A173</f>
        <v>45823</v>
      </c>
      <c r="C327" s="672"/>
      <c r="D327" s="744">
        <f t="shared" si="563"/>
        <v>39550</v>
      </c>
      <c r="E327" s="743">
        <f t="shared" si="509"/>
        <v>0</v>
      </c>
      <c r="F327" s="743"/>
      <c r="G327" s="742">
        <f t="shared" si="510"/>
        <v>0</v>
      </c>
      <c r="H327" s="741"/>
      <c r="I327" s="740">
        <v>0</v>
      </c>
      <c r="J327" s="740">
        <v>0</v>
      </c>
      <c r="K327" s="739">
        <f t="shared" si="511"/>
        <v>0</v>
      </c>
      <c r="L327" s="738" t="e">
        <f t="shared" si="512"/>
        <v>#REF!</v>
      </c>
      <c r="M327" s="738">
        <v>0</v>
      </c>
      <c r="N327" s="739">
        <v>0</v>
      </c>
      <c r="O327" s="739">
        <v>0</v>
      </c>
      <c r="P327" s="737">
        <f>[2]Sheet1!Q173</f>
        <v>0</v>
      </c>
      <c r="Q327" s="737">
        <f>[2]Sheet1!R173</f>
        <v>0</v>
      </c>
      <c r="R327" s="736">
        <f t="shared" si="513"/>
        <v>0</v>
      </c>
      <c r="S327" s="1154">
        <f t="shared" si="514"/>
        <v>47</v>
      </c>
      <c r="T327" s="408">
        <f>[2]Sheet1!T173</f>
        <v>0</v>
      </c>
      <c r="U327" s="736">
        <f>[2]Sheet1!V173</f>
        <v>0</v>
      </c>
      <c r="V327" s="734"/>
      <c r="W327" s="739">
        <f>[2]Sheet1!X173</f>
        <v>0</v>
      </c>
      <c r="X327" s="743">
        <f>[2]Sheet1!Y173</f>
        <v>0</v>
      </c>
      <c r="Y327" s="739" t="str">
        <f t="shared" si="515"/>
        <v xml:space="preserve"> </v>
      </c>
      <c r="Z327" s="733">
        <f t="shared" si="516"/>
        <v>184</v>
      </c>
      <c r="AA327" s="732">
        <f>[2]Sheet1!AA173</f>
        <v>0</v>
      </c>
      <c r="AB327" s="731">
        <f>[2]Sheet1!AC173</f>
        <v>0</v>
      </c>
      <c r="AC327" s="730">
        <f>[2]Sheet1!AD173</f>
        <v>0</v>
      </c>
      <c r="AD327" s="730">
        <f>[2]Sheet1!AE173</f>
        <v>0</v>
      </c>
      <c r="AE327" s="739" t="str">
        <f t="shared" si="517"/>
        <v xml:space="preserve"> </v>
      </c>
      <c r="AF327" s="733">
        <f t="shared" si="518"/>
        <v>119</v>
      </c>
      <c r="AG327" s="739">
        <v>111</v>
      </c>
      <c r="AH327" s="731">
        <f>[2]Sheet1!AH173</f>
        <v>0</v>
      </c>
      <c r="AI327" s="731">
        <f>[2]Sheet1!AI173</f>
        <v>0</v>
      </c>
      <c r="AJ327" s="731">
        <f>[2]Sheet1!AJ173</f>
        <v>0</v>
      </c>
      <c r="AK327" s="729" t="str">
        <f t="shared" si="519"/>
        <v xml:space="preserve"> </v>
      </c>
      <c r="AL327" s="731">
        <f t="shared" si="520"/>
        <v>36</v>
      </c>
      <c r="AM327" s="731"/>
      <c r="AN327" s="731"/>
      <c r="AO327" s="731">
        <f>[2]Sheet1!AL173</f>
        <v>0</v>
      </c>
      <c r="AP327" s="731"/>
      <c r="AQ327" s="728">
        <f>[2]Sheet1!K173+[2]Sheet1!L173/12</f>
        <v>4.416666666666667</v>
      </c>
      <c r="AR327" s="727">
        <f>[2]Sheet1!M173</f>
        <v>225</v>
      </c>
      <c r="AS327" s="726">
        <f>[2]Sheet1!N173+[2]Sheet1!O173/12</f>
        <v>4.208333333333333</v>
      </c>
      <c r="AT327" s="725">
        <f>[2]Sheet1!P173</f>
        <v>208</v>
      </c>
      <c r="AU327" s="724">
        <f t="shared" si="521"/>
        <v>433</v>
      </c>
      <c r="AV327" s="723">
        <f t="shared" si="522"/>
        <v>59</v>
      </c>
      <c r="AW327" s="722"/>
      <c r="AX327" s="722"/>
      <c r="AY327" s="721">
        <f>[2]Sheet1!B173</f>
        <v>0</v>
      </c>
      <c r="AZ327" s="720">
        <f>[2]Sheet1!C173</f>
        <v>0</v>
      </c>
      <c r="BA327" s="662">
        <f>[2]Sheet1!D173</f>
        <v>0</v>
      </c>
      <c r="BB327" s="662">
        <f>[2]Sheet1!E173</f>
        <v>0</v>
      </c>
      <c r="BC327" s="719"/>
      <c r="BD327" s="718">
        <f>[2]Sheet1!BJ173</f>
        <v>71623</v>
      </c>
      <c r="BE327" s="717">
        <f t="shared" si="523"/>
        <v>45</v>
      </c>
      <c r="BF327" s="151">
        <f t="shared" si="574"/>
        <v>37.375</v>
      </c>
      <c r="BG327" s="716">
        <v>0.96</v>
      </c>
      <c r="BH327" s="1708">
        <f t="shared" si="549"/>
        <v>1.8000000000000043</v>
      </c>
      <c r="BI327" s="715">
        <f t="shared" si="524"/>
        <v>43.199999999999996</v>
      </c>
      <c r="BJ327" s="714"/>
      <c r="BK327" s="713">
        <f>[2]Sheet1!EW173</f>
        <v>82</v>
      </c>
      <c r="BL327" s="713">
        <f>[2]Sheet1!EX173</f>
        <v>28</v>
      </c>
      <c r="BM327" s="712"/>
      <c r="BN327" s="711">
        <f>[2]Sheet1!CE173</f>
        <v>0</v>
      </c>
      <c r="BO327" s="710">
        <f t="shared" si="564"/>
        <v>0.8</v>
      </c>
      <c r="BP327" s="709">
        <f t="shared" si="525"/>
        <v>0</v>
      </c>
      <c r="BQ327" s="709">
        <f t="shared" si="526"/>
        <v>0</v>
      </c>
      <c r="BR327" s="708"/>
      <c r="BS327" s="712">
        <f>[2]Sheet1!CP173</f>
        <v>100</v>
      </c>
      <c r="BT327" s="712" t="str">
        <f>[2]Sheet1!CQ173</f>
        <v>200+</v>
      </c>
      <c r="BU327" s="666">
        <f>[2]Sheet1!BR173</f>
        <v>0</v>
      </c>
      <c r="BV327" s="836" t="str">
        <f>[2]Sheet1!BE173</f>
        <v>n</v>
      </c>
      <c r="BW327" s="713">
        <f>[2]Sheet1!BA173</f>
        <v>0</v>
      </c>
      <c r="BX327" s="1100">
        <f t="shared" si="559"/>
        <v>7.5857142857142863</v>
      </c>
      <c r="BY327" s="1947">
        <f t="shared" si="550"/>
        <v>0.31607142857142861</v>
      </c>
      <c r="BZ327" s="836">
        <f>SUM(BW321:BW327)</f>
        <v>53.1</v>
      </c>
      <c r="CA327" s="665">
        <f t="shared" si="527"/>
        <v>0</v>
      </c>
      <c r="CB327" s="665">
        <f t="shared" si="528"/>
        <v>0</v>
      </c>
      <c r="CC327" s="706">
        <f t="shared" si="565"/>
        <v>0.43</v>
      </c>
      <c r="CD327" s="705">
        <f t="shared" si="529"/>
        <v>0</v>
      </c>
      <c r="CE327" s="710">
        <f t="shared" si="566"/>
        <v>0.05</v>
      </c>
      <c r="CF327" s="704">
        <f t="shared" si="530"/>
        <v>0</v>
      </c>
      <c r="CG327" s="1770">
        <f>[2]Sheet1!BI173</f>
        <v>0</v>
      </c>
      <c r="CH327" s="704"/>
      <c r="CI327" s="1507">
        <f t="shared" si="548"/>
        <v>0</v>
      </c>
      <c r="CJ327" s="704">
        <f t="shared" si="531"/>
        <v>0</v>
      </c>
      <c r="CK327" s="666">
        <v>0</v>
      </c>
      <c r="CL327" s="664">
        <v>0</v>
      </c>
      <c r="CM327" s="1465">
        <f>[2]Sheet1!DA173</f>
        <v>15.8</v>
      </c>
      <c r="CN327" s="1466">
        <f>[2]Sheet1!DB173</f>
        <v>2</v>
      </c>
      <c r="CO327" s="703">
        <f>[2]Sheet1!DC173</f>
        <v>80</v>
      </c>
      <c r="CP327" s="1466">
        <f>[2]Sheet1!DX173</f>
        <v>0</v>
      </c>
      <c r="CQ327" s="703">
        <f t="shared" si="532"/>
        <v>0</v>
      </c>
      <c r="CR327" s="703">
        <f>[2]Sheet1!DM173</f>
        <v>0</v>
      </c>
      <c r="CS327" s="1119" t="e">
        <f t="shared" si="533"/>
        <v>#DIV/0!</v>
      </c>
      <c r="CT327" s="1142" t="str">
        <f t="shared" si="534"/>
        <v/>
      </c>
      <c r="CU327" s="950">
        <f t="shared" si="551"/>
        <v>0</v>
      </c>
      <c r="CV327" s="702">
        <f t="shared" si="567"/>
        <v>1</v>
      </c>
      <c r="CW327" s="701">
        <f t="shared" si="535"/>
        <v>0</v>
      </c>
      <c r="CX327" s="700">
        <f t="shared" si="536"/>
        <v>0</v>
      </c>
      <c r="CY327" s="699"/>
      <c r="CZ327" s="698">
        <f>[2]Sheet1!DN173</f>
        <v>0</v>
      </c>
      <c r="DA327" s="698">
        <f>[2]Sheet1!DO173</f>
        <v>0</v>
      </c>
      <c r="DB327" s="698">
        <f>[2]Sheet1!DQ173</f>
        <v>0</v>
      </c>
      <c r="DC327" s="1580">
        <f t="shared" si="562"/>
        <v>15.8</v>
      </c>
      <c r="DD327" s="105">
        <f t="shared" si="552"/>
        <v>18.785714285714285</v>
      </c>
      <c r="DE327" s="1817">
        <f t="shared" si="553"/>
        <v>0.78273809523809523</v>
      </c>
      <c r="DF327" s="1555">
        <f t="shared" si="573"/>
        <v>131.5</v>
      </c>
      <c r="DG327" s="696">
        <f t="shared" si="568"/>
        <v>0.43</v>
      </c>
      <c r="DH327" s="695">
        <f t="shared" si="554"/>
        <v>15.8</v>
      </c>
      <c r="DI327" s="702">
        <f t="shared" si="569"/>
        <v>0.56999999999999995</v>
      </c>
      <c r="DJ327" s="694"/>
      <c r="DK327" s="694">
        <f t="shared" si="555"/>
        <v>3.8725800000000006</v>
      </c>
      <c r="DL327" s="694">
        <f t="shared" si="537"/>
        <v>9.0060000000000002</v>
      </c>
      <c r="DM327" s="693"/>
      <c r="DN327" s="692">
        <f>[2]Sheet1!EB173</f>
        <v>75</v>
      </c>
      <c r="DO327" s="692">
        <f>[2]Sheet1!EC173</f>
        <v>50</v>
      </c>
      <c r="DP327" s="1448">
        <f>[2]Sheet1!ED173</f>
        <v>170</v>
      </c>
      <c r="DQ327" s="691"/>
      <c r="DR327" s="691"/>
      <c r="DS327" s="690">
        <f t="shared" si="538"/>
        <v>0</v>
      </c>
      <c r="DT327" s="690">
        <f t="shared" si="539"/>
        <v>0</v>
      </c>
      <c r="DU327" s="689">
        <f t="shared" si="540"/>
        <v>0</v>
      </c>
      <c r="DV327" s="688"/>
      <c r="DW327" s="1431"/>
      <c r="DX327" s="1426">
        <f>[2]Sheet1!BN173</f>
        <v>3</v>
      </c>
      <c r="DY327" s="686"/>
      <c r="DZ327" s="685">
        <f>[2]Sheet1!BP173</f>
        <v>6</v>
      </c>
      <c r="EA327" s="684">
        <f>[2]Sheet1!BQ173</f>
        <v>1.5</v>
      </c>
      <c r="EB327" s="683">
        <f t="shared" si="541"/>
        <v>202.41695817000002</v>
      </c>
      <c r="EC327" s="683">
        <f t="shared" si="545"/>
        <v>5.507944440000017</v>
      </c>
      <c r="ED327" s="683">
        <f t="shared" si="546"/>
        <v>0</v>
      </c>
      <c r="EE327" s="682">
        <f t="shared" si="542"/>
        <v>5.507944440000017</v>
      </c>
      <c r="EF327" s="681">
        <f t="shared" si="560"/>
        <v>5.6725800000000053</v>
      </c>
      <c r="EG327" s="680">
        <f t="shared" si="543"/>
        <v>0.97097695228626335</v>
      </c>
      <c r="EH327" s="1734">
        <f>SUM(EE$313:EE327)/SUM(EF$313:EF327)</f>
        <v>0.85825752864415639</v>
      </c>
      <c r="EI327" s="678"/>
      <c r="EJ327" s="166">
        <f t="shared" si="556"/>
        <v>59</v>
      </c>
      <c r="EK327" s="677">
        <f t="shared" si="557"/>
        <v>0</v>
      </c>
      <c r="EL327" s="676">
        <f t="shared" si="558"/>
        <v>52.205999999999996</v>
      </c>
      <c r="EM327" s="675">
        <f t="shared" si="544"/>
        <v>1.1301382982798913</v>
      </c>
      <c r="EN327" s="674">
        <f>SUM(EK$7:EK327)/SUM(EL$7:EL327)</f>
        <v>1.0652608527895864</v>
      </c>
      <c r="EO327" s="673"/>
    </row>
    <row r="328" spans="1:146" ht="16.5" thickTop="1" thickBot="1" x14ac:dyDescent="0.3">
      <c r="A328" s="668">
        <f>[2]Sheet1!A174</f>
        <v>45824</v>
      </c>
      <c r="C328" s="672"/>
      <c r="D328" s="744">
        <f t="shared" si="563"/>
        <v>39550</v>
      </c>
      <c r="E328" s="743">
        <f t="shared" si="509"/>
        <v>0</v>
      </c>
      <c r="F328" s="743"/>
      <c r="G328" s="742">
        <f t="shared" si="510"/>
        <v>0</v>
      </c>
      <c r="H328" s="741"/>
      <c r="I328" s="740">
        <v>0</v>
      </c>
      <c r="J328" s="740">
        <v>0</v>
      </c>
      <c r="K328" s="739">
        <f t="shared" si="511"/>
        <v>0</v>
      </c>
      <c r="L328" s="738" t="e">
        <f t="shared" si="512"/>
        <v>#REF!</v>
      </c>
      <c r="M328" s="738">
        <v>0</v>
      </c>
      <c r="N328" s="739">
        <v>0</v>
      </c>
      <c r="O328" s="739">
        <v>0</v>
      </c>
      <c r="P328" s="737">
        <f>[2]Sheet1!Q174</f>
        <v>0</v>
      </c>
      <c r="Q328" s="737">
        <f>[2]Sheet1!R174</f>
        <v>0</v>
      </c>
      <c r="R328" s="736">
        <f t="shared" si="513"/>
        <v>0</v>
      </c>
      <c r="S328" s="1154">
        <f t="shared" si="514"/>
        <v>47</v>
      </c>
      <c r="T328" s="408">
        <f>[2]Sheet1!T174</f>
        <v>0</v>
      </c>
      <c r="U328" s="736">
        <f>[2]Sheet1!V174</f>
        <v>0</v>
      </c>
      <c r="V328" s="734"/>
      <c r="W328" s="739">
        <f>[2]Sheet1!X174</f>
        <v>0</v>
      </c>
      <c r="X328" s="743">
        <f>[2]Sheet1!Y174</f>
        <v>0</v>
      </c>
      <c r="Y328" s="739" t="str">
        <f t="shared" si="515"/>
        <v xml:space="preserve"> </v>
      </c>
      <c r="Z328" s="733">
        <f t="shared" si="516"/>
        <v>184</v>
      </c>
      <c r="AA328" s="732">
        <f>[2]Sheet1!AA174</f>
        <v>0</v>
      </c>
      <c r="AB328" s="731">
        <f>[2]Sheet1!AC174</f>
        <v>0</v>
      </c>
      <c r="AC328" s="730">
        <f>[2]Sheet1!AD174</f>
        <v>0</v>
      </c>
      <c r="AD328" s="730">
        <f>[2]Sheet1!AE174</f>
        <v>0</v>
      </c>
      <c r="AE328" s="739" t="str">
        <f t="shared" si="517"/>
        <v xml:space="preserve"> </v>
      </c>
      <c r="AF328" s="733">
        <f t="shared" si="518"/>
        <v>119</v>
      </c>
      <c r="AG328" s="739">
        <v>111</v>
      </c>
      <c r="AH328" s="731">
        <f>[2]Sheet1!AH174</f>
        <v>0</v>
      </c>
      <c r="AI328" s="731">
        <f>[2]Sheet1!AI174</f>
        <v>0</v>
      </c>
      <c r="AJ328" s="731">
        <f>[2]Sheet1!AJ174</f>
        <v>0</v>
      </c>
      <c r="AK328" s="729" t="str">
        <f t="shared" si="519"/>
        <v xml:space="preserve"> </v>
      </c>
      <c r="AL328" s="731">
        <f t="shared" si="520"/>
        <v>36</v>
      </c>
      <c r="AM328" s="731"/>
      <c r="AN328" s="731"/>
      <c r="AO328" s="731">
        <f>[2]Sheet1!AL174</f>
        <v>0</v>
      </c>
      <c r="AP328" s="731"/>
      <c r="AQ328" s="728">
        <f>[2]Sheet1!K174+[2]Sheet1!L174/12</f>
        <v>4.833333333333333</v>
      </c>
      <c r="AR328" s="727">
        <f>[2]Sheet1!M174</f>
        <v>249</v>
      </c>
      <c r="AS328" s="726">
        <f>[2]Sheet1!N174+[2]Sheet1!O174/12</f>
        <v>4.583333333333333</v>
      </c>
      <c r="AT328" s="725">
        <f>[2]Sheet1!P174</f>
        <v>229</v>
      </c>
      <c r="AU328" s="724">
        <f t="shared" si="521"/>
        <v>478</v>
      </c>
      <c r="AV328" s="723">
        <f t="shared" si="522"/>
        <v>45</v>
      </c>
      <c r="AW328" s="722"/>
      <c r="AX328" s="722"/>
      <c r="AY328" s="721">
        <f>[2]Sheet1!B174</f>
        <v>0</v>
      </c>
      <c r="AZ328" s="720">
        <f>[2]Sheet1!C174</f>
        <v>0</v>
      </c>
      <c r="BA328" s="662">
        <f>[2]Sheet1!D174</f>
        <v>0</v>
      </c>
      <c r="BB328" s="662">
        <f>[2]Sheet1!E174</f>
        <v>0</v>
      </c>
      <c r="BC328" s="719"/>
      <c r="BD328" s="718">
        <f>[2]Sheet1!BJ174</f>
        <v>71657</v>
      </c>
      <c r="BE328" s="717">
        <f t="shared" si="523"/>
        <v>34</v>
      </c>
      <c r="BF328" s="151">
        <f t="shared" si="574"/>
        <v>41.625</v>
      </c>
      <c r="BG328" s="716">
        <v>0.96</v>
      </c>
      <c r="BH328" s="1708">
        <f t="shared" si="549"/>
        <v>1.3599999999999994</v>
      </c>
      <c r="BI328" s="715">
        <f t="shared" si="524"/>
        <v>32.64</v>
      </c>
      <c r="BJ328" s="714"/>
      <c r="BK328" s="713">
        <f>[2]Sheet1!EW174</f>
        <v>86</v>
      </c>
      <c r="BL328" s="713">
        <f>[2]Sheet1!EX174</f>
        <v>30</v>
      </c>
      <c r="BM328" s="712"/>
      <c r="BN328" s="711">
        <f>[2]Sheet1!CE174</f>
        <v>0</v>
      </c>
      <c r="BO328" s="710">
        <f t="shared" si="564"/>
        <v>0.8</v>
      </c>
      <c r="BP328" s="709">
        <f t="shared" si="525"/>
        <v>0</v>
      </c>
      <c r="BQ328" s="709">
        <f t="shared" si="526"/>
        <v>0</v>
      </c>
      <c r="BR328" s="708"/>
      <c r="BS328" s="712">
        <f>[2]Sheet1!CP174</f>
        <v>0</v>
      </c>
      <c r="BT328" s="712" t="str">
        <f>[2]Sheet1!CQ174</f>
        <v>200+</v>
      </c>
      <c r="BU328" s="666">
        <f>[2]Sheet1!BR174</f>
        <v>0</v>
      </c>
      <c r="BV328" s="836" t="str">
        <f>[2]Sheet1!BE174</f>
        <v>n</v>
      </c>
      <c r="BW328" s="713">
        <f>[2]Sheet1!BA174</f>
        <v>0</v>
      </c>
      <c r="BX328" s="1100">
        <f t="shared" si="559"/>
        <v>7.5857142857142863</v>
      </c>
      <c r="BY328" s="1947">
        <f t="shared" si="550"/>
        <v>0.31607142857142861</v>
      </c>
      <c r="BZ328" s="836">
        <f t="shared" si="571"/>
        <v>53.1</v>
      </c>
      <c r="CA328" s="665">
        <f t="shared" si="527"/>
        <v>0</v>
      </c>
      <c r="CB328" s="665">
        <f t="shared" si="528"/>
        <v>0</v>
      </c>
      <c r="CC328" s="706">
        <f t="shared" si="565"/>
        <v>0.43</v>
      </c>
      <c r="CD328" s="705">
        <f t="shared" si="529"/>
        <v>0</v>
      </c>
      <c r="CE328" s="710">
        <f t="shared" si="566"/>
        <v>0.05</v>
      </c>
      <c r="CF328" s="704">
        <f t="shared" si="530"/>
        <v>0</v>
      </c>
      <c r="CG328" s="1770">
        <f>[2]Sheet1!BI174</f>
        <v>0</v>
      </c>
      <c r="CH328" s="704"/>
      <c r="CI328" s="1507">
        <f t="shared" si="548"/>
        <v>0</v>
      </c>
      <c r="CJ328" s="704">
        <f t="shared" si="531"/>
        <v>0</v>
      </c>
      <c r="CK328" s="666">
        <v>0</v>
      </c>
      <c r="CL328" s="664">
        <v>0</v>
      </c>
      <c r="CM328" s="1465">
        <f>[2]Sheet1!DA174</f>
        <v>10.8</v>
      </c>
      <c r="CN328" s="1466">
        <f>[2]Sheet1!DB174</f>
        <v>2</v>
      </c>
      <c r="CO328" s="703">
        <f>[2]Sheet1!DC174</f>
        <v>52</v>
      </c>
      <c r="CP328" s="1466">
        <f>[2]Sheet1!DX174</f>
        <v>0</v>
      </c>
      <c r="CQ328" s="703">
        <f t="shared" si="532"/>
        <v>0</v>
      </c>
      <c r="CR328" s="703">
        <f>[2]Sheet1!DM174</f>
        <v>0</v>
      </c>
      <c r="CS328" s="1119" t="e">
        <f t="shared" si="533"/>
        <v>#DIV/0!</v>
      </c>
      <c r="CT328" s="1142" t="str">
        <f t="shared" si="534"/>
        <v/>
      </c>
      <c r="CU328" s="950">
        <f t="shared" si="551"/>
        <v>0</v>
      </c>
      <c r="CV328" s="702">
        <f t="shared" si="567"/>
        <v>1</v>
      </c>
      <c r="CW328" s="701">
        <f t="shared" si="535"/>
        <v>0</v>
      </c>
      <c r="CX328" s="700">
        <f t="shared" si="536"/>
        <v>0</v>
      </c>
      <c r="CY328" s="699"/>
      <c r="CZ328" s="698">
        <f>[2]Sheet1!DN174</f>
        <v>80</v>
      </c>
      <c r="DA328" s="698">
        <f>[2]Sheet1!DO174</f>
        <v>48</v>
      </c>
      <c r="DB328" s="698">
        <f>[2]Sheet1!DQ174</f>
        <v>0</v>
      </c>
      <c r="DC328" s="1580">
        <f t="shared" si="562"/>
        <v>10.8</v>
      </c>
      <c r="DD328" s="105">
        <f t="shared" si="552"/>
        <v>20.328571428571429</v>
      </c>
      <c r="DE328" s="1817">
        <f t="shared" si="553"/>
        <v>0.84702380952380951</v>
      </c>
      <c r="DF328" s="1555">
        <f>SUM(DC322:DC328)</f>
        <v>142.30000000000001</v>
      </c>
      <c r="DG328" s="696">
        <f t="shared" si="568"/>
        <v>0.43</v>
      </c>
      <c r="DH328" s="695">
        <f t="shared" si="554"/>
        <v>10.8</v>
      </c>
      <c r="DI328" s="702">
        <f t="shared" si="569"/>
        <v>0.56999999999999995</v>
      </c>
      <c r="DJ328" s="694"/>
      <c r="DK328" s="694">
        <f t="shared" si="555"/>
        <v>2.6470800000000008</v>
      </c>
      <c r="DL328" s="694">
        <f t="shared" si="537"/>
        <v>6.1559999999999997</v>
      </c>
      <c r="DM328" s="693"/>
      <c r="DN328" s="692">
        <f>[2]Sheet1!EB174</f>
        <v>68</v>
      </c>
      <c r="DO328" s="692">
        <f>[2]Sheet1!EC174</f>
        <v>40</v>
      </c>
      <c r="DP328" s="1448">
        <f>[2]Sheet1!ED174</f>
        <v>170</v>
      </c>
      <c r="DQ328" s="691"/>
      <c r="DR328" s="691"/>
      <c r="DS328" s="690">
        <f t="shared" si="538"/>
        <v>0</v>
      </c>
      <c r="DT328" s="690">
        <f t="shared" si="539"/>
        <v>0</v>
      </c>
      <c r="DU328" s="689">
        <f t="shared" si="540"/>
        <v>0</v>
      </c>
      <c r="DV328" s="688"/>
      <c r="DW328" s="1431"/>
      <c r="DX328" s="1426">
        <f>[2]Sheet1!BN174</f>
        <v>3</v>
      </c>
      <c r="DY328" s="686"/>
      <c r="DZ328" s="685">
        <f>[2]Sheet1!BP174</f>
        <v>6</v>
      </c>
      <c r="EA328" s="684">
        <f>[2]Sheet1!BQ174</f>
        <v>2</v>
      </c>
      <c r="EB328" s="683">
        <f t="shared" si="541"/>
        <v>203.79394428000001</v>
      </c>
      <c r="EC328" s="683">
        <f t="shared" si="545"/>
        <v>1.37698610999999</v>
      </c>
      <c r="ED328" s="683">
        <f t="shared" si="546"/>
        <v>0</v>
      </c>
      <c r="EE328" s="682">
        <f t="shared" si="542"/>
        <v>1.37698610999999</v>
      </c>
      <c r="EF328" s="681">
        <f t="shared" si="560"/>
        <v>4.0070800000000002</v>
      </c>
      <c r="EG328" s="680">
        <f t="shared" si="543"/>
        <v>0.34363828773071414</v>
      </c>
      <c r="EH328" s="1734">
        <f>SUM(EE$313:EE328)/SUM(EF$313:EF328)</f>
        <v>0.8438963231681389</v>
      </c>
      <c r="EI328" s="678"/>
      <c r="EJ328" s="166">
        <f t="shared" si="556"/>
        <v>45</v>
      </c>
      <c r="EK328" s="677">
        <f t="shared" si="557"/>
        <v>0</v>
      </c>
      <c r="EL328" s="676">
        <f t="shared" si="558"/>
        <v>38.795999999999999</v>
      </c>
      <c r="EM328" s="675">
        <f t="shared" si="544"/>
        <v>1.1599133931333128</v>
      </c>
      <c r="EN328" s="674">
        <f>SUM(EK$7:EK328)/SUM(EL$7:EL328)</f>
        <v>1.0642149931159497</v>
      </c>
      <c r="EO328" s="673"/>
    </row>
    <row r="329" spans="1:146" ht="16.5" thickTop="1" thickBot="1" x14ac:dyDescent="0.3">
      <c r="A329" s="668">
        <f>[2]Sheet1!A175</f>
        <v>45825</v>
      </c>
      <c r="C329" s="672"/>
      <c r="D329" s="744">
        <f t="shared" si="563"/>
        <v>39550</v>
      </c>
      <c r="E329" s="743">
        <f t="shared" si="509"/>
        <v>0</v>
      </c>
      <c r="F329" s="743"/>
      <c r="G329" s="742">
        <f t="shared" si="510"/>
        <v>0</v>
      </c>
      <c r="H329" s="741"/>
      <c r="I329" s="740">
        <v>0</v>
      </c>
      <c r="J329" s="740">
        <v>0</v>
      </c>
      <c r="K329" s="739">
        <f t="shared" si="511"/>
        <v>0</v>
      </c>
      <c r="L329" s="738" t="e">
        <f t="shared" si="512"/>
        <v>#REF!</v>
      </c>
      <c r="M329" s="738">
        <v>0</v>
      </c>
      <c r="N329" s="739">
        <v>0</v>
      </c>
      <c r="O329" s="739">
        <v>0</v>
      </c>
      <c r="P329" s="737">
        <f>[2]Sheet1!Q175</f>
        <v>0</v>
      </c>
      <c r="Q329" s="737">
        <f>[2]Sheet1!R175</f>
        <v>0</v>
      </c>
      <c r="R329" s="736">
        <f t="shared" si="513"/>
        <v>0</v>
      </c>
      <c r="S329" s="1154">
        <f t="shared" si="514"/>
        <v>47</v>
      </c>
      <c r="T329" s="408">
        <f>[2]Sheet1!T175</f>
        <v>0</v>
      </c>
      <c r="U329" s="736">
        <f>[2]Sheet1!V175</f>
        <v>0</v>
      </c>
      <c r="V329" s="734"/>
      <c r="W329" s="739">
        <f>[2]Sheet1!X175</f>
        <v>0</v>
      </c>
      <c r="X329" s="743">
        <f>[2]Sheet1!Y175</f>
        <v>0</v>
      </c>
      <c r="Y329" s="739" t="str">
        <f t="shared" si="515"/>
        <v xml:space="preserve"> </v>
      </c>
      <c r="Z329" s="733">
        <f t="shared" si="516"/>
        <v>184</v>
      </c>
      <c r="AA329" s="732">
        <f>[2]Sheet1!AA175</f>
        <v>0</v>
      </c>
      <c r="AB329" s="731">
        <f>[2]Sheet1!AC175</f>
        <v>0</v>
      </c>
      <c r="AC329" s="730">
        <f>[2]Sheet1!AD175</f>
        <v>0</v>
      </c>
      <c r="AD329" s="730">
        <f>[2]Sheet1!AE175</f>
        <v>0</v>
      </c>
      <c r="AE329" s="739" t="str">
        <f t="shared" si="517"/>
        <v xml:space="preserve"> </v>
      </c>
      <c r="AF329" s="733">
        <f t="shared" si="518"/>
        <v>119</v>
      </c>
      <c r="AG329" s="739">
        <v>111</v>
      </c>
      <c r="AH329" s="731">
        <f>[2]Sheet1!AH175</f>
        <v>0</v>
      </c>
      <c r="AI329" s="731">
        <f>[2]Sheet1!AI175</f>
        <v>5</v>
      </c>
      <c r="AJ329" s="731">
        <f>[2]Sheet1!AJ175</f>
        <v>5</v>
      </c>
      <c r="AK329" s="729">
        <f t="shared" si="519"/>
        <v>0</v>
      </c>
      <c r="AL329" s="731">
        <f t="shared" si="520"/>
        <v>37</v>
      </c>
      <c r="AM329" s="731"/>
      <c r="AN329" s="731"/>
      <c r="AO329" s="731">
        <f>[2]Sheet1!AL175</f>
        <v>0</v>
      </c>
      <c r="AP329" s="731"/>
      <c r="AQ329" s="728">
        <f>[2]Sheet1!K175+[2]Sheet1!L175/12</f>
        <v>4.833333333333333</v>
      </c>
      <c r="AR329" s="727">
        <f>[2]Sheet1!M175</f>
        <v>249</v>
      </c>
      <c r="AS329" s="726">
        <f>[2]Sheet1!N175+[2]Sheet1!O175/12</f>
        <v>5.416666666666667</v>
      </c>
      <c r="AT329" s="725">
        <f>[2]Sheet1!P175</f>
        <v>275</v>
      </c>
      <c r="AU329" s="724">
        <f t="shared" si="521"/>
        <v>524</v>
      </c>
      <c r="AV329" s="723">
        <f t="shared" si="522"/>
        <v>46</v>
      </c>
      <c r="AW329" s="722"/>
      <c r="AX329" s="722"/>
      <c r="AY329" s="721">
        <f>[2]Sheet1!B175</f>
        <v>0</v>
      </c>
      <c r="AZ329" s="720">
        <f>[2]Sheet1!C175</f>
        <v>0</v>
      </c>
      <c r="BA329" s="662">
        <f>[2]Sheet1!D175</f>
        <v>0</v>
      </c>
      <c r="BB329" s="662">
        <f>[2]Sheet1!E175</f>
        <v>0</v>
      </c>
      <c r="BC329" s="719"/>
      <c r="BD329" s="718">
        <f>[2]Sheet1!BJ175</f>
        <v>71710</v>
      </c>
      <c r="BE329" s="717">
        <f t="shared" si="523"/>
        <v>53</v>
      </c>
      <c r="BF329" s="151">
        <f>AVERAGE(BE322:BE329)</f>
        <v>48.25</v>
      </c>
      <c r="BG329" s="716">
        <v>0.96</v>
      </c>
      <c r="BH329" s="1708">
        <f t="shared" si="549"/>
        <v>2.1200000000000045</v>
      </c>
      <c r="BI329" s="715">
        <f t="shared" si="524"/>
        <v>50.879999999999995</v>
      </c>
      <c r="BJ329" s="714"/>
      <c r="BK329" s="713">
        <f>[2]Sheet1!EW175</f>
        <v>88</v>
      </c>
      <c r="BL329" s="713">
        <f>[2]Sheet1!EX175</f>
        <v>30</v>
      </c>
      <c r="BM329" s="712"/>
      <c r="BN329" s="711">
        <f>[2]Sheet1!CE175</f>
        <v>0</v>
      </c>
      <c r="BO329" s="710">
        <f t="shared" si="564"/>
        <v>0.8</v>
      </c>
      <c r="BP329" s="709">
        <f t="shared" si="525"/>
        <v>0</v>
      </c>
      <c r="BQ329" s="709">
        <f t="shared" si="526"/>
        <v>0</v>
      </c>
      <c r="BR329" s="708"/>
      <c r="BS329" s="712">
        <f>[2]Sheet1!CP175</f>
        <v>110</v>
      </c>
      <c r="BT329" s="712" t="str">
        <f>[2]Sheet1!CQ175</f>
        <v>260+</v>
      </c>
      <c r="BU329" s="666">
        <f>[2]Sheet1!BR175</f>
        <v>0</v>
      </c>
      <c r="BV329" s="707" t="str">
        <f>[2]Sheet1!BE175</f>
        <v>n</v>
      </c>
      <c r="BW329" s="726">
        <f>[2]Sheet1!BA175</f>
        <v>13.5</v>
      </c>
      <c r="BX329" s="105">
        <f t="shared" si="559"/>
        <v>7.1000000000000005</v>
      </c>
      <c r="BY329" s="1817">
        <f t="shared" si="550"/>
        <v>0.29583333333333334</v>
      </c>
      <c r="BZ329" s="1555">
        <f t="shared" si="571"/>
        <v>49.7</v>
      </c>
      <c r="CA329" s="665">
        <f t="shared" si="527"/>
        <v>0</v>
      </c>
      <c r="CB329" s="665">
        <f t="shared" si="528"/>
        <v>13.5</v>
      </c>
      <c r="CC329" s="706">
        <f t="shared" si="565"/>
        <v>0.43</v>
      </c>
      <c r="CD329" s="705">
        <f t="shared" si="529"/>
        <v>7.6950000000000012</v>
      </c>
      <c r="CE329" s="710">
        <f t="shared" si="566"/>
        <v>0.05</v>
      </c>
      <c r="CF329" s="704">
        <f t="shared" si="530"/>
        <v>7.6950000000000012</v>
      </c>
      <c r="CG329" s="1770">
        <f>[2]Sheet1!BI175</f>
        <v>1.1111111111167702</v>
      </c>
      <c r="CH329" s="704"/>
      <c r="CI329" s="1507">
        <f t="shared" si="548"/>
        <v>0.5062499999974216</v>
      </c>
      <c r="CJ329" s="704">
        <f t="shared" si="531"/>
        <v>5.8049999999999988</v>
      </c>
      <c r="CK329" s="666">
        <v>0</v>
      </c>
      <c r="CL329" s="664">
        <v>0</v>
      </c>
      <c r="CM329" s="1465">
        <f>[2]Sheet1!DA175</f>
        <v>17.100000000000001</v>
      </c>
      <c r="CN329" s="1466">
        <f>[2]Sheet1!DB175</f>
        <v>2</v>
      </c>
      <c r="CO329" s="703">
        <f>[2]Sheet1!DC175</f>
        <v>80</v>
      </c>
      <c r="CP329" s="1466">
        <f>[2]Sheet1!DX175</f>
        <v>0</v>
      </c>
      <c r="CQ329" s="703">
        <f t="shared" si="532"/>
        <v>0</v>
      </c>
      <c r="CR329" s="703">
        <f>[2]Sheet1!DM175</f>
        <v>0</v>
      </c>
      <c r="CS329" s="1119" t="e">
        <f t="shared" si="533"/>
        <v>#DIV/0!</v>
      </c>
      <c r="CT329" s="1142" t="str">
        <f t="shared" si="534"/>
        <v/>
      </c>
      <c r="CU329" s="950">
        <f t="shared" si="551"/>
        <v>0</v>
      </c>
      <c r="CV329" s="702">
        <f t="shared" si="567"/>
        <v>1</v>
      </c>
      <c r="CW329" s="701">
        <f t="shared" si="535"/>
        <v>0</v>
      </c>
      <c r="CX329" s="700">
        <f t="shared" si="536"/>
        <v>0</v>
      </c>
      <c r="CY329" s="699"/>
      <c r="CZ329" s="698">
        <f>[2]Sheet1!DN175</f>
        <v>0</v>
      </c>
      <c r="DA329" s="698">
        <f>[2]Sheet1!DO175</f>
        <v>0</v>
      </c>
      <c r="DB329" s="698">
        <f>[2]Sheet1!DQ175</f>
        <v>0</v>
      </c>
      <c r="DC329" s="1580">
        <f t="shared" si="562"/>
        <v>17.100000000000001</v>
      </c>
      <c r="DD329" s="105">
        <f t="shared" si="552"/>
        <v>14.985714285714286</v>
      </c>
      <c r="DE329" s="1817">
        <f t="shared" si="553"/>
        <v>0.62440476190476191</v>
      </c>
      <c r="DF329" s="1555">
        <f>SUM(DC323:DC329)</f>
        <v>104.9</v>
      </c>
      <c r="DG329" s="696">
        <f t="shared" si="568"/>
        <v>0.43</v>
      </c>
      <c r="DH329" s="695">
        <f t="shared" si="554"/>
        <v>17.100000000000001</v>
      </c>
      <c r="DI329" s="702">
        <f t="shared" si="569"/>
        <v>0.56999999999999995</v>
      </c>
      <c r="DJ329" s="694"/>
      <c r="DK329" s="694">
        <f t="shared" si="555"/>
        <v>4.1912100000000017</v>
      </c>
      <c r="DL329" s="694">
        <f t="shared" si="537"/>
        <v>9.7469999999999999</v>
      </c>
      <c r="DM329" s="693"/>
      <c r="DN329" s="692">
        <f>[2]Sheet1!EB175</f>
        <v>74</v>
      </c>
      <c r="DO329" s="692">
        <f>[2]Sheet1!EC175</f>
        <v>36</v>
      </c>
      <c r="DP329" s="1448">
        <f>[2]Sheet1!ED175</f>
        <v>180</v>
      </c>
      <c r="DQ329" s="691"/>
      <c r="DR329" s="691"/>
      <c r="DS329" s="690">
        <f t="shared" si="538"/>
        <v>0</v>
      </c>
      <c r="DT329" s="690">
        <f t="shared" si="539"/>
        <v>0</v>
      </c>
      <c r="DU329" s="689">
        <f t="shared" si="540"/>
        <v>0</v>
      </c>
      <c r="DV329" s="688"/>
      <c r="DW329" s="1431"/>
      <c r="DX329" s="1426">
        <f>[2]Sheet1!BN175</f>
        <v>4</v>
      </c>
      <c r="DY329" s="686"/>
      <c r="DZ329" s="685">
        <f>[2]Sheet1!BP175</f>
        <v>6</v>
      </c>
      <c r="EA329" s="684">
        <f>[2]Sheet1!BQ175</f>
        <v>6</v>
      </c>
      <c r="EB329" s="683">
        <f t="shared" si="541"/>
        <v>214.80983316000001</v>
      </c>
      <c r="EC329" s="683">
        <f t="shared" si="545"/>
        <v>11.015888880000006</v>
      </c>
      <c r="ED329" s="683">
        <f t="shared" si="546"/>
        <v>0</v>
      </c>
      <c r="EE329" s="682">
        <f t="shared" si="542"/>
        <v>11.015888880000006</v>
      </c>
      <c r="EF329" s="681">
        <f t="shared" si="560"/>
        <v>14.006210000000006</v>
      </c>
      <c r="EG329" s="680">
        <f t="shared" si="543"/>
        <v>0.78650033663639207</v>
      </c>
      <c r="EH329" s="1734">
        <f>SUM(EE$313:EE329)/SUM(EF$313:EF329)</f>
        <v>0.83879529931814167</v>
      </c>
      <c r="EI329" s="678"/>
      <c r="EJ329" s="166">
        <f t="shared" si="556"/>
        <v>46</v>
      </c>
      <c r="EK329" s="677">
        <f t="shared" si="557"/>
        <v>0</v>
      </c>
      <c r="EL329" s="676">
        <f t="shared" si="558"/>
        <v>66.431999999999988</v>
      </c>
      <c r="EM329" s="675">
        <f t="shared" si="544"/>
        <v>0.69243737957610807</v>
      </c>
      <c r="EN329" s="674">
        <f>SUM(EK$7:EK329)/SUM(EL$7:EL329)</f>
        <v>1.0624288851933459</v>
      </c>
      <c r="EO329" s="673"/>
    </row>
    <row r="330" spans="1:146" ht="16.5" thickTop="1" thickBot="1" x14ac:dyDescent="0.3">
      <c r="A330" s="668">
        <f>[2]Sheet1!A176</f>
        <v>45826</v>
      </c>
      <c r="C330" s="672"/>
      <c r="D330" s="744">
        <f t="shared" si="563"/>
        <v>39550</v>
      </c>
      <c r="E330" s="743">
        <f t="shared" si="509"/>
        <v>0</v>
      </c>
      <c r="F330" s="743"/>
      <c r="G330" s="742">
        <f t="shared" si="510"/>
        <v>0</v>
      </c>
      <c r="H330" s="741"/>
      <c r="I330" s="740">
        <v>0</v>
      </c>
      <c r="J330" s="740">
        <v>0</v>
      </c>
      <c r="K330" s="739">
        <f t="shared" si="511"/>
        <v>0</v>
      </c>
      <c r="L330" s="738" t="e">
        <f t="shared" si="512"/>
        <v>#REF!</v>
      </c>
      <c r="M330" s="738">
        <v>0</v>
      </c>
      <c r="N330" s="739">
        <v>0</v>
      </c>
      <c r="O330" s="739">
        <v>0</v>
      </c>
      <c r="P330" s="737">
        <f>[2]Sheet1!Q176</f>
        <v>0</v>
      </c>
      <c r="Q330" s="737">
        <f>[2]Sheet1!R176</f>
        <v>0</v>
      </c>
      <c r="R330" s="736">
        <f t="shared" si="513"/>
        <v>0</v>
      </c>
      <c r="S330" s="1154">
        <f t="shared" si="514"/>
        <v>47</v>
      </c>
      <c r="T330" s="408">
        <f>[2]Sheet1!T176</f>
        <v>0</v>
      </c>
      <c r="U330" s="736">
        <f>[2]Sheet1!V176</f>
        <v>0</v>
      </c>
      <c r="V330" s="734"/>
      <c r="W330" s="739">
        <f>[2]Sheet1!X176</f>
        <v>0</v>
      </c>
      <c r="X330" s="743">
        <f>[2]Sheet1!Y176</f>
        <v>0</v>
      </c>
      <c r="Y330" s="739" t="str">
        <f t="shared" si="515"/>
        <v xml:space="preserve"> </v>
      </c>
      <c r="Z330" s="733">
        <f t="shared" si="516"/>
        <v>184</v>
      </c>
      <c r="AA330" s="732">
        <f>[2]Sheet1!AA176</f>
        <v>0</v>
      </c>
      <c r="AB330" s="731">
        <f>[2]Sheet1!AC176</f>
        <v>0</v>
      </c>
      <c r="AC330" s="730">
        <f>[2]Sheet1!AD176</f>
        <v>0</v>
      </c>
      <c r="AD330" s="730">
        <f>[2]Sheet1!AE176</f>
        <v>0</v>
      </c>
      <c r="AE330" s="739" t="str">
        <f t="shared" si="517"/>
        <v xml:space="preserve"> </v>
      </c>
      <c r="AF330" s="733">
        <f t="shared" si="518"/>
        <v>119</v>
      </c>
      <c r="AG330" s="739">
        <v>111</v>
      </c>
      <c r="AH330" s="731">
        <f>[2]Sheet1!AH176</f>
        <v>0</v>
      </c>
      <c r="AI330" s="731">
        <f>[2]Sheet1!AI176</f>
        <v>9</v>
      </c>
      <c r="AJ330" s="731">
        <f>[2]Sheet1!AJ176</f>
        <v>8</v>
      </c>
      <c r="AK330" s="729">
        <f t="shared" si="519"/>
        <v>1</v>
      </c>
      <c r="AL330" s="731">
        <f t="shared" si="520"/>
        <v>38</v>
      </c>
      <c r="AM330" s="731"/>
      <c r="AN330" s="731"/>
      <c r="AO330" s="731">
        <f>[2]Sheet1!AL176</f>
        <v>0</v>
      </c>
      <c r="AP330" s="731"/>
      <c r="AQ330" s="728">
        <f>[2]Sheet1!K176+[2]Sheet1!L176/12</f>
        <v>5.416666666666667</v>
      </c>
      <c r="AR330" s="727">
        <f>[2]Sheet1!M176</f>
        <v>283</v>
      </c>
      <c r="AS330" s="726">
        <f>[2]Sheet1!N176+[2]Sheet1!O176/12</f>
        <v>5.416666666666667</v>
      </c>
      <c r="AT330" s="725">
        <f>[2]Sheet1!P176</f>
        <v>275</v>
      </c>
      <c r="AU330" s="724">
        <f t="shared" si="521"/>
        <v>558</v>
      </c>
      <c r="AV330" s="723">
        <f t="shared" si="522"/>
        <v>34</v>
      </c>
      <c r="AW330" s="722"/>
      <c r="AX330" s="722"/>
      <c r="AY330" s="721">
        <f>[2]Sheet1!B176</f>
        <v>0</v>
      </c>
      <c r="AZ330" s="720">
        <f>[2]Sheet1!C176</f>
        <v>0</v>
      </c>
      <c r="BA330" s="662">
        <f>[2]Sheet1!D176</f>
        <v>0</v>
      </c>
      <c r="BB330" s="662">
        <f>[2]Sheet1!E176</f>
        <v>0</v>
      </c>
      <c r="BC330" s="719"/>
      <c r="BD330" s="718">
        <f>[2]Sheet1!BJ176</f>
        <v>71752</v>
      </c>
      <c r="BE330" s="717">
        <f t="shared" si="523"/>
        <v>42</v>
      </c>
      <c r="BF330" s="151">
        <f t="shared" ref="BF330:BF334" si="575">AVERAGE(BE323:BE330)</f>
        <v>46.375</v>
      </c>
      <c r="BG330" s="716">
        <v>0.96</v>
      </c>
      <c r="BH330" s="1708">
        <f t="shared" si="549"/>
        <v>1.6799999999999997</v>
      </c>
      <c r="BI330" s="715">
        <f t="shared" si="524"/>
        <v>40.32</v>
      </c>
      <c r="BJ330" s="714"/>
      <c r="BK330" s="713">
        <f>[2]Sheet1!EW176</f>
        <v>90</v>
      </c>
      <c r="BL330" s="713">
        <f>[2]Sheet1!EX176</f>
        <v>30</v>
      </c>
      <c r="BM330" s="712"/>
      <c r="BN330" s="711">
        <f>[2]Sheet1!CE176</f>
        <v>0</v>
      </c>
      <c r="BO330" s="710">
        <f t="shared" si="564"/>
        <v>0.8</v>
      </c>
      <c r="BP330" s="709">
        <f t="shared" si="525"/>
        <v>0</v>
      </c>
      <c r="BQ330" s="709">
        <f t="shared" si="526"/>
        <v>0</v>
      </c>
      <c r="BR330" s="708"/>
      <c r="BS330" s="712">
        <f>[2]Sheet1!CP176</f>
        <v>100</v>
      </c>
      <c r="BT330" s="712" t="str">
        <f>[2]Sheet1!CQ176</f>
        <v>250+</v>
      </c>
      <c r="BU330" s="666">
        <f>[2]Sheet1!BR176</f>
        <v>0</v>
      </c>
      <c r="BV330" s="707" t="str">
        <f>[2]Sheet1!BE176</f>
        <v>n</v>
      </c>
      <c r="BW330" s="726">
        <f>[2]Sheet1!BA176</f>
        <v>13.7</v>
      </c>
      <c r="BX330" s="105">
        <f t="shared" si="559"/>
        <v>7.5142857142857133</v>
      </c>
      <c r="BY330" s="1817">
        <f t="shared" si="550"/>
        <v>0.31309523809523804</v>
      </c>
      <c r="BZ330" s="1555">
        <f t="shared" si="571"/>
        <v>52.599999999999994</v>
      </c>
      <c r="CA330" s="665">
        <f t="shared" si="527"/>
        <v>0</v>
      </c>
      <c r="CB330" s="665">
        <f t="shared" si="528"/>
        <v>13.7</v>
      </c>
      <c r="CC330" s="706">
        <f t="shared" si="565"/>
        <v>0.43</v>
      </c>
      <c r="CD330" s="705">
        <f t="shared" si="529"/>
        <v>7.8090000000000002</v>
      </c>
      <c r="CE330" s="710">
        <f t="shared" si="566"/>
        <v>0.05</v>
      </c>
      <c r="CF330" s="704">
        <f t="shared" si="530"/>
        <v>7.8090000000000002</v>
      </c>
      <c r="CG330" s="1770">
        <f>[2]Sheet1!BI176</f>
        <v>0.88888888888322981</v>
      </c>
      <c r="CH330" s="704"/>
      <c r="CI330" s="1507">
        <f t="shared" si="548"/>
        <v>0.64218750000408842</v>
      </c>
      <c r="CJ330" s="704">
        <f t="shared" si="531"/>
        <v>5.8909999999999991</v>
      </c>
      <c r="CK330" s="666">
        <v>0</v>
      </c>
      <c r="CL330" s="664">
        <v>0</v>
      </c>
      <c r="CM330" s="1465">
        <f>[2]Sheet1!DA176</f>
        <v>13.5</v>
      </c>
      <c r="CN330" s="1466">
        <f>[2]Sheet1!DB176</f>
        <v>2</v>
      </c>
      <c r="CO330" s="703">
        <f>[2]Sheet1!DC176</f>
        <v>72</v>
      </c>
      <c r="CP330" s="1466">
        <f>[2]Sheet1!DX176</f>
        <v>0</v>
      </c>
      <c r="CQ330" s="703">
        <f t="shared" si="532"/>
        <v>0</v>
      </c>
      <c r="CR330" s="703">
        <f>[2]Sheet1!DM176</f>
        <v>0</v>
      </c>
      <c r="CS330" s="1119" t="e">
        <f t="shared" si="533"/>
        <v>#DIV/0!</v>
      </c>
      <c r="CT330" s="1142" t="str">
        <f t="shared" si="534"/>
        <v/>
      </c>
      <c r="CU330" s="950">
        <f t="shared" si="551"/>
        <v>0</v>
      </c>
      <c r="CV330" s="702">
        <f t="shared" si="567"/>
        <v>1</v>
      </c>
      <c r="CW330" s="701">
        <f t="shared" si="535"/>
        <v>0</v>
      </c>
      <c r="CX330" s="700">
        <f t="shared" si="536"/>
        <v>0</v>
      </c>
      <c r="CY330" s="699"/>
      <c r="CZ330" s="698">
        <f>[2]Sheet1!DN176</f>
        <v>0</v>
      </c>
      <c r="DA330" s="698">
        <f>[2]Sheet1!DO176</f>
        <v>35</v>
      </c>
      <c r="DB330" s="698">
        <f>[2]Sheet1!DQ176</f>
        <v>0</v>
      </c>
      <c r="DC330" s="1580">
        <f t="shared" si="562"/>
        <v>13.5</v>
      </c>
      <c r="DD330" s="105">
        <f t="shared" si="552"/>
        <v>15.414285714285715</v>
      </c>
      <c r="DE330" s="1817">
        <f t="shared" si="553"/>
        <v>0.64226190476190481</v>
      </c>
      <c r="DF330" s="1555">
        <f t="shared" si="573"/>
        <v>107.9</v>
      </c>
      <c r="DG330" s="696">
        <f t="shared" si="568"/>
        <v>0.43</v>
      </c>
      <c r="DH330" s="695">
        <f t="shared" si="554"/>
        <v>13.5</v>
      </c>
      <c r="DI330" s="702">
        <f t="shared" si="569"/>
        <v>0.56999999999999995</v>
      </c>
      <c r="DJ330" s="694"/>
      <c r="DK330" s="694">
        <f t="shared" si="555"/>
        <v>3.3088500000000005</v>
      </c>
      <c r="DL330" s="694">
        <f t="shared" si="537"/>
        <v>7.6949999999999994</v>
      </c>
      <c r="DM330" s="693"/>
      <c r="DN330" s="692">
        <f>[2]Sheet1!EB176</f>
        <v>0</v>
      </c>
      <c r="DO330" s="692">
        <f>[2]Sheet1!EC176</f>
        <v>0</v>
      </c>
      <c r="DP330" s="1448">
        <f>[2]Sheet1!ED176</f>
        <v>0</v>
      </c>
      <c r="DQ330" s="691"/>
      <c r="DR330" s="691"/>
      <c r="DS330" s="690">
        <f t="shared" si="538"/>
        <v>0</v>
      </c>
      <c r="DT330" s="690">
        <f t="shared" si="539"/>
        <v>0</v>
      </c>
      <c r="DU330" s="689">
        <f t="shared" si="540"/>
        <v>0</v>
      </c>
      <c r="DV330" s="688"/>
      <c r="DW330" s="1431"/>
      <c r="DX330" s="1426">
        <f>[2]Sheet1!BN176</f>
        <v>3</v>
      </c>
      <c r="DY330" s="686"/>
      <c r="DZ330" s="685">
        <f>[2]Sheet1!BP176</f>
        <v>6</v>
      </c>
      <c r="EA330" s="684">
        <f>[2]Sheet1!BQ176</f>
        <v>9</v>
      </c>
      <c r="EB330" s="683">
        <f t="shared" si="541"/>
        <v>223.07174982000001</v>
      </c>
      <c r="EC330" s="683">
        <f t="shared" si="545"/>
        <v>8.2619166599999971</v>
      </c>
      <c r="ED330" s="683">
        <f t="shared" si="546"/>
        <v>0</v>
      </c>
      <c r="EE330" s="682">
        <f t="shared" si="542"/>
        <v>8.2619166599999971</v>
      </c>
      <c r="EF330" s="681">
        <f t="shared" si="560"/>
        <v>12.79785</v>
      </c>
      <c r="EG330" s="680">
        <f t="shared" si="543"/>
        <v>0.6455706747617761</v>
      </c>
      <c r="EH330" s="1734">
        <f>SUM(EE$313:EE330)/SUM(EF$313:EF330)</f>
        <v>0.82428267581003978</v>
      </c>
      <c r="EI330" s="678"/>
      <c r="EJ330" s="166">
        <f t="shared" si="556"/>
        <v>34</v>
      </c>
      <c r="EK330" s="677">
        <f t="shared" si="557"/>
        <v>0</v>
      </c>
      <c r="EL330" s="676">
        <f t="shared" si="558"/>
        <v>53.905999999999999</v>
      </c>
      <c r="EM330" s="675">
        <f t="shared" si="544"/>
        <v>0.63072756279449416</v>
      </c>
      <c r="EN330" s="674">
        <f>SUM(EK$7:EK330)/SUM(EL$7:EL330)</f>
        <v>1.0609839548232667</v>
      </c>
      <c r="EO330" s="673"/>
    </row>
    <row r="331" spans="1:146" ht="16.5" thickTop="1" thickBot="1" x14ac:dyDescent="0.3">
      <c r="A331" s="668">
        <f>[2]Sheet1!A177</f>
        <v>45827</v>
      </c>
      <c r="C331" s="672"/>
      <c r="D331" s="744">
        <f t="shared" si="563"/>
        <v>39550</v>
      </c>
      <c r="E331" s="743">
        <f t="shared" si="509"/>
        <v>0</v>
      </c>
      <c r="F331" s="743"/>
      <c r="G331" s="742">
        <f t="shared" si="510"/>
        <v>0</v>
      </c>
      <c r="H331" s="741"/>
      <c r="I331" s="740">
        <v>0</v>
      </c>
      <c r="J331" s="740">
        <v>0</v>
      </c>
      <c r="K331" s="739">
        <f t="shared" si="511"/>
        <v>0</v>
      </c>
      <c r="L331" s="738" t="e">
        <f t="shared" si="512"/>
        <v>#REF!</v>
      </c>
      <c r="M331" s="738">
        <v>0</v>
      </c>
      <c r="N331" s="739">
        <v>0</v>
      </c>
      <c r="O331" s="739">
        <v>0</v>
      </c>
      <c r="P331" s="737">
        <f>[2]Sheet1!Q177</f>
        <v>0</v>
      </c>
      <c r="Q331" s="737">
        <f>[2]Sheet1!R177</f>
        <v>0</v>
      </c>
      <c r="R331" s="736">
        <f t="shared" si="513"/>
        <v>0</v>
      </c>
      <c r="S331" s="1154">
        <f t="shared" si="514"/>
        <v>47</v>
      </c>
      <c r="T331" s="408">
        <f>[2]Sheet1!T177</f>
        <v>0</v>
      </c>
      <c r="U331" s="736">
        <f>[2]Sheet1!V177</f>
        <v>0</v>
      </c>
      <c r="V331" s="734"/>
      <c r="W331" s="739">
        <f>[2]Sheet1!X177</f>
        <v>0</v>
      </c>
      <c r="X331" s="743">
        <f>[2]Sheet1!Y177</f>
        <v>0</v>
      </c>
      <c r="Y331" s="739" t="str">
        <f t="shared" si="515"/>
        <v xml:space="preserve"> </v>
      </c>
      <c r="Z331" s="733">
        <f t="shared" si="516"/>
        <v>184</v>
      </c>
      <c r="AA331" s="732">
        <f>[2]Sheet1!AA177</f>
        <v>0</v>
      </c>
      <c r="AB331" s="731">
        <f>[2]Sheet1!AC177</f>
        <v>0</v>
      </c>
      <c r="AC331" s="730">
        <f>[2]Sheet1!AD177</f>
        <v>0</v>
      </c>
      <c r="AD331" s="730">
        <f>[2]Sheet1!AE177</f>
        <v>0</v>
      </c>
      <c r="AE331" s="739" t="str">
        <f t="shared" si="517"/>
        <v xml:space="preserve"> </v>
      </c>
      <c r="AF331" s="733">
        <f t="shared" si="518"/>
        <v>119</v>
      </c>
      <c r="AG331" s="739">
        <v>111</v>
      </c>
      <c r="AH331" s="731">
        <f>[2]Sheet1!AH177</f>
        <v>0</v>
      </c>
      <c r="AI331" s="731">
        <f>[2]Sheet1!AI177</f>
        <v>10</v>
      </c>
      <c r="AJ331" s="731">
        <f>[2]Sheet1!AJ177</f>
        <v>8</v>
      </c>
      <c r="AK331" s="729">
        <f t="shared" si="519"/>
        <v>2</v>
      </c>
      <c r="AL331" s="731">
        <f t="shared" si="520"/>
        <v>39</v>
      </c>
      <c r="AM331" s="731"/>
      <c r="AN331" s="731"/>
      <c r="AO331" s="731">
        <f>[2]Sheet1!AL177</f>
        <v>0</v>
      </c>
      <c r="AP331" s="731"/>
      <c r="AQ331" s="728">
        <f>[2]Sheet1!K177+[2]Sheet1!L177/12</f>
        <v>6</v>
      </c>
      <c r="AR331" s="727">
        <f>[2]Sheet1!M177</f>
        <v>317</v>
      </c>
      <c r="AS331" s="726">
        <f>[2]Sheet1!N177+[2]Sheet1!O177/12</f>
        <v>5.416666666666667</v>
      </c>
      <c r="AT331" s="725">
        <f>[2]Sheet1!P177</f>
        <v>275</v>
      </c>
      <c r="AU331" s="724">
        <f t="shared" si="521"/>
        <v>592</v>
      </c>
      <c r="AV331" s="723">
        <f t="shared" si="522"/>
        <v>34</v>
      </c>
      <c r="AW331" s="722"/>
      <c r="AX331" s="722"/>
      <c r="AY331" s="721">
        <f>[2]Sheet1!B177</f>
        <v>0</v>
      </c>
      <c r="AZ331" s="720">
        <f>[2]Sheet1!C177</f>
        <v>0</v>
      </c>
      <c r="BA331" s="662">
        <f>[2]Sheet1!D177</f>
        <v>0</v>
      </c>
      <c r="BB331" s="662">
        <f>[2]Sheet1!E177</f>
        <v>0</v>
      </c>
      <c r="BC331" s="719"/>
      <c r="BD331" s="718">
        <f>[2]Sheet1!BJ177</f>
        <v>71800</v>
      </c>
      <c r="BE331" s="717">
        <f t="shared" si="523"/>
        <v>48</v>
      </c>
      <c r="BF331" s="1949">
        <f t="shared" si="575"/>
        <v>48.125</v>
      </c>
      <c r="BG331" s="716">
        <v>0.96</v>
      </c>
      <c r="BH331" s="1708">
        <f t="shared" si="549"/>
        <v>1.9200000000000017</v>
      </c>
      <c r="BI331" s="715">
        <f t="shared" si="524"/>
        <v>46.08</v>
      </c>
      <c r="BJ331" s="714"/>
      <c r="BK331" s="713">
        <f>[2]Sheet1!EW177</f>
        <v>85</v>
      </c>
      <c r="BL331" s="713">
        <f>[2]Sheet1!EX177</f>
        <v>30</v>
      </c>
      <c r="BM331" s="712"/>
      <c r="BN331" s="711">
        <f>[2]Sheet1!CE177</f>
        <v>0</v>
      </c>
      <c r="BO331" s="710">
        <f t="shared" si="564"/>
        <v>0.8</v>
      </c>
      <c r="BP331" s="709">
        <f t="shared" si="525"/>
        <v>0</v>
      </c>
      <c r="BQ331" s="709">
        <f t="shared" si="526"/>
        <v>0</v>
      </c>
      <c r="BR331" s="708"/>
      <c r="BS331" s="712">
        <f>[2]Sheet1!CP177</f>
        <v>90</v>
      </c>
      <c r="BT331" s="712" t="str">
        <f>[2]Sheet1!CQ177</f>
        <v>250+</v>
      </c>
      <c r="BU331" s="666">
        <f>[2]Sheet1!BR177</f>
        <v>0</v>
      </c>
      <c r="BV331" s="707" t="str">
        <f>[2]Sheet1!BE177</f>
        <v>n</v>
      </c>
      <c r="BW331" s="726">
        <f>[2]Sheet1!BA177</f>
        <v>13.8</v>
      </c>
      <c r="BX331" s="105">
        <f t="shared" si="559"/>
        <v>7.4142857142857128</v>
      </c>
      <c r="BY331" s="1817">
        <f t="shared" si="550"/>
        <v>0.30892857142857139</v>
      </c>
      <c r="BZ331" s="1555">
        <f t="shared" si="571"/>
        <v>51.899999999999991</v>
      </c>
      <c r="CA331" s="665">
        <f t="shared" si="527"/>
        <v>0</v>
      </c>
      <c r="CB331" s="665">
        <f t="shared" si="528"/>
        <v>13.8</v>
      </c>
      <c r="CC331" s="706">
        <f t="shared" si="565"/>
        <v>0.43</v>
      </c>
      <c r="CD331" s="705">
        <f t="shared" si="529"/>
        <v>7.8660000000000014</v>
      </c>
      <c r="CE331" s="710">
        <f t="shared" si="566"/>
        <v>0.05</v>
      </c>
      <c r="CF331" s="704">
        <f t="shared" si="530"/>
        <v>7.8660000000000014</v>
      </c>
      <c r="CG331" s="1770">
        <f>[2]Sheet1!BI177</f>
        <v>1</v>
      </c>
      <c r="CH331" s="704"/>
      <c r="CI331" s="1507">
        <f t="shared" si="548"/>
        <v>0.57500000000000007</v>
      </c>
      <c r="CJ331" s="704">
        <f t="shared" si="531"/>
        <v>5.9339999999999993</v>
      </c>
      <c r="CK331" s="666">
        <v>0</v>
      </c>
      <c r="CL331" s="664">
        <v>0</v>
      </c>
      <c r="CM331" s="1465">
        <f>[2]Sheet1!DA177</f>
        <v>16.2</v>
      </c>
      <c r="CN331" s="1466">
        <f>[2]Sheet1!DB177</f>
        <v>2</v>
      </c>
      <c r="CO331" s="703">
        <f>[2]Sheet1!DC177</f>
        <v>72</v>
      </c>
      <c r="CP331" s="1466">
        <f>[2]Sheet1!DX177</f>
        <v>0</v>
      </c>
      <c r="CQ331" s="703">
        <f t="shared" si="532"/>
        <v>0</v>
      </c>
      <c r="CR331" s="703">
        <f>[2]Sheet1!DM177</f>
        <v>0</v>
      </c>
      <c r="CS331" s="1119" t="e">
        <f t="shared" si="533"/>
        <v>#DIV/0!</v>
      </c>
      <c r="CT331" s="1142" t="str">
        <f t="shared" si="534"/>
        <v/>
      </c>
      <c r="CU331" s="950">
        <f t="shared" si="551"/>
        <v>0</v>
      </c>
      <c r="CV331" s="702">
        <f t="shared" si="567"/>
        <v>1</v>
      </c>
      <c r="CW331" s="701">
        <f t="shared" si="535"/>
        <v>0</v>
      </c>
      <c r="CX331" s="700">
        <f t="shared" si="536"/>
        <v>0</v>
      </c>
      <c r="CY331" s="699"/>
      <c r="CZ331" s="698">
        <f>[2]Sheet1!DN177</f>
        <v>0</v>
      </c>
      <c r="DA331" s="698">
        <f>[2]Sheet1!DO177</f>
        <v>0</v>
      </c>
      <c r="DB331" s="698">
        <f>[2]Sheet1!DQ177</f>
        <v>0</v>
      </c>
      <c r="DC331" s="1580">
        <f t="shared" si="562"/>
        <v>16.2</v>
      </c>
      <c r="DD331" s="105">
        <f t="shared" si="552"/>
        <v>15.471428571428572</v>
      </c>
      <c r="DE331" s="1817">
        <f t="shared" si="553"/>
        <v>0.64464285714285718</v>
      </c>
      <c r="DF331" s="1555">
        <f>SUM(DC325:DC331)</f>
        <v>108.3</v>
      </c>
      <c r="DG331" s="696">
        <f t="shared" si="568"/>
        <v>0.43</v>
      </c>
      <c r="DH331" s="695">
        <f t="shared" si="554"/>
        <v>16.2</v>
      </c>
      <c r="DI331" s="702">
        <f t="shared" si="569"/>
        <v>0.56999999999999995</v>
      </c>
      <c r="DJ331" s="694"/>
      <c r="DK331" s="694">
        <f t="shared" si="555"/>
        <v>3.9706200000000011</v>
      </c>
      <c r="DL331" s="694">
        <f t="shared" si="537"/>
        <v>9.2339999999999982</v>
      </c>
      <c r="DM331" s="693"/>
      <c r="DN331" s="692">
        <f>[2]Sheet1!EB177</f>
        <v>70</v>
      </c>
      <c r="DO331" s="692">
        <f>[2]Sheet1!EC177</f>
        <v>30</v>
      </c>
      <c r="DP331" s="1448">
        <f>[2]Sheet1!ED177</f>
        <v>160</v>
      </c>
      <c r="DQ331" s="691"/>
      <c r="DR331" s="691"/>
      <c r="DS331" s="690">
        <f t="shared" si="538"/>
        <v>0</v>
      </c>
      <c r="DT331" s="690">
        <f t="shared" si="539"/>
        <v>0</v>
      </c>
      <c r="DU331" s="689">
        <f t="shared" si="540"/>
        <v>0</v>
      </c>
      <c r="DV331" s="688"/>
      <c r="DW331" s="1431"/>
      <c r="DX331" s="1426">
        <f>[2]Sheet1!BN177</f>
        <v>3</v>
      </c>
      <c r="DY331" s="686"/>
      <c r="DZ331" s="685">
        <f>[2]Sheet1!BP177</f>
        <v>7</v>
      </c>
      <c r="EA331" s="684">
        <f>[2]Sheet1!BQ177</f>
        <v>2</v>
      </c>
      <c r="EB331" s="683">
        <f t="shared" si="541"/>
        <v>236.84161091999999</v>
      </c>
      <c r="EC331" s="683">
        <f t="shared" si="545"/>
        <v>13.769861099999986</v>
      </c>
      <c r="ED331" s="683">
        <f t="shared" si="546"/>
        <v>0</v>
      </c>
      <c r="EE331" s="682">
        <f t="shared" si="542"/>
        <v>13.769861099999986</v>
      </c>
      <c r="EF331" s="681">
        <f t="shared" si="560"/>
        <v>13.756620000000005</v>
      </c>
      <c r="EG331" s="680">
        <f t="shared" si="543"/>
        <v>1.0009625256785446</v>
      </c>
      <c r="EH331" s="1734">
        <f>SUM(EE$313:EE331)/SUM(EF$313:EF331)</f>
        <v>0.8374812269953571</v>
      </c>
      <c r="EI331" s="678"/>
      <c r="EJ331" s="166">
        <f t="shared" si="556"/>
        <v>34</v>
      </c>
      <c r="EK331" s="677">
        <f t="shared" si="557"/>
        <v>0</v>
      </c>
      <c r="EL331" s="676">
        <f t="shared" si="558"/>
        <v>61.24799999999999</v>
      </c>
      <c r="EM331" s="675">
        <f t="shared" si="544"/>
        <v>0.55512016718913282</v>
      </c>
      <c r="EN331" s="674">
        <f>SUM(EK$7:EK331)/SUM(EL$7:EL331)</f>
        <v>1.0593469871986227</v>
      </c>
      <c r="EO331" s="673"/>
    </row>
    <row r="332" spans="1:146" s="1847" customFormat="1" ht="16.5" thickTop="1" thickBot="1" x14ac:dyDescent="0.3">
      <c r="A332" s="1846">
        <f>[2]Sheet1!A178</f>
        <v>45828</v>
      </c>
      <c r="C332" s="1848"/>
      <c r="D332" s="1849">
        <f t="shared" si="563"/>
        <v>39550</v>
      </c>
      <c r="E332" s="1850">
        <f t="shared" si="509"/>
        <v>0</v>
      </c>
      <c r="F332" s="1850"/>
      <c r="G332" s="1851">
        <f t="shared" si="510"/>
        <v>0</v>
      </c>
      <c r="H332" s="1852"/>
      <c r="I332" s="1853">
        <v>0</v>
      </c>
      <c r="J332" s="1853">
        <v>0</v>
      </c>
      <c r="K332" s="1854">
        <f t="shared" si="511"/>
        <v>0</v>
      </c>
      <c r="L332" s="1855" t="e">
        <f t="shared" si="512"/>
        <v>#REF!</v>
      </c>
      <c r="M332" s="1855">
        <v>0</v>
      </c>
      <c r="N332" s="1854">
        <v>0</v>
      </c>
      <c r="O332" s="1854">
        <v>0</v>
      </c>
      <c r="P332" s="1853">
        <f>[2]Sheet1!Q178</f>
        <v>0</v>
      </c>
      <c r="Q332" s="1853">
        <f>[2]Sheet1!R178</f>
        <v>0</v>
      </c>
      <c r="R332" s="1854">
        <f t="shared" si="513"/>
        <v>0</v>
      </c>
      <c r="S332" s="1856">
        <f t="shared" si="514"/>
        <v>47</v>
      </c>
      <c r="T332" s="1857">
        <f>[2]Sheet1!T178</f>
        <v>0</v>
      </c>
      <c r="U332" s="1854">
        <f>[2]Sheet1!V178</f>
        <v>0</v>
      </c>
      <c r="V332" s="1854"/>
      <c r="W332" s="1854">
        <f>[2]Sheet1!X178</f>
        <v>0</v>
      </c>
      <c r="X332" s="1850">
        <f>[2]Sheet1!Y178</f>
        <v>0</v>
      </c>
      <c r="Y332" s="1854" t="str">
        <f t="shared" si="515"/>
        <v xml:space="preserve"> </v>
      </c>
      <c r="Z332" s="1858">
        <f t="shared" si="516"/>
        <v>184</v>
      </c>
      <c r="AA332" s="1859">
        <f>[2]Sheet1!AA178</f>
        <v>0</v>
      </c>
      <c r="AB332" s="1855">
        <f>[2]Sheet1!AC178</f>
        <v>0</v>
      </c>
      <c r="AC332" s="1860">
        <f>[2]Sheet1!AD178</f>
        <v>0</v>
      </c>
      <c r="AD332" s="1860">
        <f>[2]Sheet1!AE178</f>
        <v>0</v>
      </c>
      <c r="AE332" s="1854" t="str">
        <f t="shared" si="517"/>
        <v xml:space="preserve"> </v>
      </c>
      <c r="AF332" s="1858">
        <f t="shared" si="518"/>
        <v>119</v>
      </c>
      <c r="AG332" s="1854">
        <v>111</v>
      </c>
      <c r="AH332" s="1855">
        <f>[2]Sheet1!AH178</f>
        <v>0</v>
      </c>
      <c r="AI332" s="1855">
        <f>[2]Sheet1!AI178</f>
        <v>9</v>
      </c>
      <c r="AJ332" s="1855">
        <f>[2]Sheet1!AJ178</f>
        <v>4</v>
      </c>
      <c r="AK332" s="1861">
        <f t="shared" si="519"/>
        <v>5</v>
      </c>
      <c r="AL332" s="1855">
        <f t="shared" si="520"/>
        <v>40</v>
      </c>
      <c r="AM332" s="1855"/>
      <c r="AN332" s="1855"/>
      <c r="AO332" s="1855">
        <f>[2]Sheet1!AL178</f>
        <v>0</v>
      </c>
      <c r="AP332" s="1855"/>
      <c r="AQ332" s="1862">
        <f>[2]Sheet1!K178+[2]Sheet1!L178/12</f>
        <v>4.583333333333333</v>
      </c>
      <c r="AR332" s="1863">
        <f>[2]Sheet1!M178</f>
        <v>235</v>
      </c>
      <c r="AS332" s="1864">
        <f>[2]Sheet1!N178+[2]Sheet1!O178/12</f>
        <v>5.666666666666667</v>
      </c>
      <c r="AT332" s="1863">
        <f>[2]Sheet1!P178</f>
        <v>289</v>
      </c>
      <c r="AU332" s="1865">
        <f t="shared" si="521"/>
        <v>524</v>
      </c>
      <c r="AV332" s="1866">
        <f t="shared" si="522"/>
        <v>-68</v>
      </c>
      <c r="AW332" s="1867"/>
      <c r="AX332" s="1867"/>
      <c r="AY332" s="1868">
        <f>[2]Sheet1!B178</f>
        <v>1750</v>
      </c>
      <c r="AZ332" s="1868">
        <f>[2]Sheet1!C178</f>
        <v>0</v>
      </c>
      <c r="BA332" s="1869">
        <f>[2]Sheet1!D178</f>
        <v>185</v>
      </c>
      <c r="BB332" s="1869">
        <f>[2]Sheet1!E178</f>
        <v>228.37</v>
      </c>
      <c r="BC332" s="1870"/>
      <c r="BD332" s="1871">
        <f>[2]Sheet1!BJ178</f>
        <v>71857</v>
      </c>
      <c r="BE332" s="1872">
        <f t="shared" si="523"/>
        <v>57</v>
      </c>
      <c r="BF332" s="1949">
        <f t="shared" si="575"/>
        <v>49</v>
      </c>
      <c r="BG332" s="1873">
        <v>0.96</v>
      </c>
      <c r="BH332" s="1708">
        <f t="shared" si="549"/>
        <v>2.2800000000000011</v>
      </c>
      <c r="BI332" s="1874">
        <f t="shared" si="524"/>
        <v>54.72</v>
      </c>
      <c r="BJ332" s="1875"/>
      <c r="BK332" s="1864">
        <f>[2]Sheet1!EW178</f>
        <v>86</v>
      </c>
      <c r="BL332" s="1864">
        <f>[2]Sheet1!EX178</f>
        <v>32</v>
      </c>
      <c r="BM332" s="1876"/>
      <c r="BN332" s="1877">
        <f>[2]Sheet1!CE178</f>
        <v>0</v>
      </c>
      <c r="BO332" s="1878">
        <f t="shared" si="564"/>
        <v>0.8</v>
      </c>
      <c r="BP332" s="1879">
        <f t="shared" si="525"/>
        <v>0</v>
      </c>
      <c r="BQ332" s="1879">
        <f t="shared" si="526"/>
        <v>0</v>
      </c>
      <c r="BR332" s="1880"/>
      <c r="BS332" s="1876">
        <f>[2]Sheet1!CP178</f>
        <v>0</v>
      </c>
      <c r="BT332" s="1876">
        <f>[2]Sheet1!CQ178</f>
        <v>0</v>
      </c>
      <c r="BU332" s="1881">
        <f>[2]Sheet1!BR178</f>
        <v>0</v>
      </c>
      <c r="BV332" s="1882" t="str">
        <f>[2]Sheet1!BE178</f>
        <v>n</v>
      </c>
      <c r="BW332" s="1864">
        <f>[2]Sheet1!BA178</f>
        <v>13.2</v>
      </c>
      <c r="BX332" s="1883">
        <f t="shared" si="559"/>
        <v>7.7428571428571429</v>
      </c>
      <c r="BY332" s="1884">
        <f t="shared" si="550"/>
        <v>0.32261904761904764</v>
      </c>
      <c r="BZ332" s="1882">
        <f t="shared" si="571"/>
        <v>54.2</v>
      </c>
      <c r="CA332" s="1864">
        <f t="shared" si="527"/>
        <v>0</v>
      </c>
      <c r="CB332" s="1864">
        <f t="shared" si="528"/>
        <v>13.2</v>
      </c>
      <c r="CC332" s="1885">
        <f t="shared" si="565"/>
        <v>0.43</v>
      </c>
      <c r="CD332" s="1886">
        <f t="shared" si="529"/>
        <v>7.524</v>
      </c>
      <c r="CE332" s="1878">
        <f t="shared" si="566"/>
        <v>0.05</v>
      </c>
      <c r="CF332" s="1887">
        <f t="shared" si="530"/>
        <v>7.524</v>
      </c>
      <c r="CG332" s="1888">
        <f>[2]Sheet1!BI178</f>
        <v>1.2013888888905058</v>
      </c>
      <c r="CH332" s="1887"/>
      <c r="CI332" s="1889">
        <f t="shared" si="548"/>
        <v>0.45780346820747631</v>
      </c>
      <c r="CJ332" s="1887">
        <f t="shared" si="531"/>
        <v>5.6759999999999993</v>
      </c>
      <c r="CK332" s="1881">
        <v>0</v>
      </c>
      <c r="CL332" s="1890">
        <v>0</v>
      </c>
      <c r="CM332" s="1891">
        <f>[2]Sheet1!DA178</f>
        <v>0</v>
      </c>
      <c r="CN332" s="1892">
        <f>[2]Sheet1!DB178</f>
        <v>0</v>
      </c>
      <c r="CO332" s="1893">
        <f>[2]Sheet1!DC178</f>
        <v>70</v>
      </c>
      <c r="CP332" s="1892">
        <f>[2]Sheet1!DX178</f>
        <v>0</v>
      </c>
      <c r="CQ332" s="1893">
        <f t="shared" si="532"/>
        <v>0</v>
      </c>
      <c r="CR332" s="1893">
        <f>[2]Sheet1!DM178</f>
        <v>0</v>
      </c>
      <c r="CS332" s="1894" t="e">
        <f t="shared" si="533"/>
        <v>#DIV/0!</v>
      </c>
      <c r="CT332" s="1895" t="str">
        <f t="shared" si="534"/>
        <v/>
      </c>
      <c r="CU332" s="1896">
        <f t="shared" si="551"/>
        <v>0</v>
      </c>
      <c r="CV332" s="1873">
        <f t="shared" si="567"/>
        <v>1</v>
      </c>
      <c r="CW332" s="1879">
        <f t="shared" si="535"/>
        <v>0</v>
      </c>
      <c r="CX332" s="1897">
        <f t="shared" si="536"/>
        <v>0</v>
      </c>
      <c r="CY332" s="1898"/>
      <c r="CZ332" s="698">
        <f>[2]Sheet1!DN178</f>
        <v>0</v>
      </c>
      <c r="DA332" s="698">
        <f>[2]Sheet1!DO178</f>
        <v>0</v>
      </c>
      <c r="DB332" s="698">
        <f>[2]Sheet1!DQ178</f>
        <v>0</v>
      </c>
      <c r="DC332" s="1899">
        <f t="shared" si="562"/>
        <v>0</v>
      </c>
      <c r="DD332" s="1883">
        <f t="shared" si="552"/>
        <v>15.471428571428572</v>
      </c>
      <c r="DE332" s="1884">
        <f t="shared" si="553"/>
        <v>0.64464285714285718</v>
      </c>
      <c r="DF332" s="1882">
        <f t="shared" si="573"/>
        <v>108.3</v>
      </c>
      <c r="DG332" s="1900">
        <f t="shared" si="568"/>
        <v>0.43</v>
      </c>
      <c r="DH332" s="1872">
        <f t="shared" si="554"/>
        <v>0</v>
      </c>
      <c r="DI332" s="1873">
        <f t="shared" si="569"/>
        <v>0.56999999999999995</v>
      </c>
      <c r="DJ332" s="1874"/>
      <c r="DK332" s="1874">
        <f t="shared" si="555"/>
        <v>0</v>
      </c>
      <c r="DL332" s="1874">
        <f t="shared" si="537"/>
        <v>0</v>
      </c>
      <c r="DM332" s="1901"/>
      <c r="DN332" s="698">
        <f>[2]Sheet1!EB178</f>
        <v>60</v>
      </c>
      <c r="DO332" s="698">
        <f>[2]Sheet1!EC178</f>
        <v>50</v>
      </c>
      <c r="DP332" s="1902">
        <f>[2]Sheet1!ED178</f>
        <v>0</v>
      </c>
      <c r="DQ332" s="1903"/>
      <c r="DR332" s="1903"/>
      <c r="DS332" s="1904">
        <f t="shared" si="538"/>
        <v>0</v>
      </c>
      <c r="DT332" s="1904">
        <f t="shared" si="539"/>
        <v>0</v>
      </c>
      <c r="DU332" s="1905">
        <f t="shared" si="540"/>
        <v>0</v>
      </c>
      <c r="DV332" s="1906"/>
      <c r="DW332" s="1907"/>
      <c r="DX332" s="1908">
        <f>[2]Sheet1!BN178</f>
        <v>3</v>
      </c>
      <c r="DY332" s="1909"/>
      <c r="DZ332" s="1910">
        <v>7</v>
      </c>
      <c r="EA332" s="1911">
        <v>4</v>
      </c>
      <c r="EB332" s="1912">
        <f t="shared" si="541"/>
        <v>242.34955536000001</v>
      </c>
      <c r="EC332" s="1912">
        <f t="shared" si="545"/>
        <v>5.507944440000017</v>
      </c>
      <c r="ED332" s="1912">
        <f t="shared" si="546"/>
        <v>0</v>
      </c>
      <c r="EE332" s="1913">
        <f t="shared" si="542"/>
        <v>5.507944440000017</v>
      </c>
      <c r="EF332" s="1914">
        <f t="shared" si="560"/>
        <v>9.804000000000002</v>
      </c>
      <c r="EG332" s="1915">
        <f t="shared" si="543"/>
        <v>0.56180583843329412</v>
      </c>
      <c r="EH332" s="1734">
        <f>SUM(EE$313:EE332)/SUM(EF$313:EF332)</f>
        <v>0.82354639239041449</v>
      </c>
      <c r="EI332" s="1916"/>
      <c r="EJ332" s="1917">
        <f t="shared" si="556"/>
        <v>160.37</v>
      </c>
      <c r="EK332" s="1918">
        <f t="shared" si="557"/>
        <v>228.37</v>
      </c>
      <c r="EL332" s="1919">
        <f t="shared" si="558"/>
        <v>60.396000000000001</v>
      </c>
      <c r="EM332" s="1920">
        <f t="shared" si="544"/>
        <v>2.6553082985628187</v>
      </c>
      <c r="EN332" s="1921">
        <f>SUM(EK$7:EK332)/SUM(EL$7:EL332)</f>
        <v>1.0634817792322828</v>
      </c>
      <c r="EO332" s="1922"/>
      <c r="EP332" s="1923"/>
    </row>
    <row r="333" spans="1:146" ht="16.5" thickTop="1" thickBot="1" x14ac:dyDescent="0.3">
      <c r="A333" s="668">
        <f>[2]Sheet1!A179</f>
        <v>45829</v>
      </c>
      <c r="C333" s="672"/>
      <c r="D333" s="744">
        <f t="shared" si="563"/>
        <v>39550</v>
      </c>
      <c r="E333" s="743">
        <f t="shared" si="509"/>
        <v>0</v>
      </c>
      <c r="F333" s="743"/>
      <c r="G333" s="742">
        <f t="shared" si="510"/>
        <v>0</v>
      </c>
      <c r="H333" s="741"/>
      <c r="I333" s="740">
        <v>0</v>
      </c>
      <c r="J333" s="740">
        <v>0</v>
      </c>
      <c r="K333" s="739">
        <f t="shared" si="511"/>
        <v>0</v>
      </c>
      <c r="L333" s="738" t="e">
        <f t="shared" si="512"/>
        <v>#REF!</v>
      </c>
      <c r="M333" s="738">
        <v>0</v>
      </c>
      <c r="N333" s="739">
        <v>0</v>
      </c>
      <c r="O333" s="739">
        <v>0</v>
      </c>
      <c r="P333" s="737">
        <f>[2]Sheet1!Q179</f>
        <v>0</v>
      </c>
      <c r="Q333" s="737">
        <f>[2]Sheet1!R179</f>
        <v>0</v>
      </c>
      <c r="R333" s="736">
        <f t="shared" si="513"/>
        <v>0</v>
      </c>
      <c r="S333" s="1154">
        <f t="shared" si="514"/>
        <v>47</v>
      </c>
      <c r="T333" s="408">
        <f>[2]Sheet1!T179</f>
        <v>0</v>
      </c>
      <c r="U333" s="736">
        <f>[2]Sheet1!V179</f>
        <v>0</v>
      </c>
      <c r="V333" s="734"/>
      <c r="W333" s="739">
        <f>[2]Sheet1!X179</f>
        <v>0</v>
      </c>
      <c r="X333" s="743">
        <f>[2]Sheet1!Y179</f>
        <v>0</v>
      </c>
      <c r="Y333" s="739" t="str">
        <f t="shared" si="515"/>
        <v xml:space="preserve"> </v>
      </c>
      <c r="Z333" s="733">
        <f t="shared" si="516"/>
        <v>184</v>
      </c>
      <c r="AA333" s="732">
        <f>[2]Sheet1!AA179</f>
        <v>0</v>
      </c>
      <c r="AB333" s="731">
        <f>[2]Sheet1!AC179</f>
        <v>0</v>
      </c>
      <c r="AC333" s="730">
        <f>[2]Sheet1!AD179</f>
        <v>0</v>
      </c>
      <c r="AD333" s="730">
        <f>[2]Sheet1!AE179</f>
        <v>0</v>
      </c>
      <c r="AE333" s="739" t="str">
        <f t="shared" si="517"/>
        <v xml:space="preserve"> </v>
      </c>
      <c r="AF333" s="733">
        <f t="shared" si="518"/>
        <v>119</v>
      </c>
      <c r="AG333" s="739">
        <v>111</v>
      </c>
      <c r="AH333" s="731">
        <f>[2]Sheet1!AH179</f>
        <v>0</v>
      </c>
      <c r="AI333" s="731">
        <f>[2]Sheet1!AI179</f>
        <v>12</v>
      </c>
      <c r="AJ333" s="731">
        <f>[2]Sheet1!AJ179</f>
        <v>3</v>
      </c>
      <c r="AK333" s="729">
        <f t="shared" si="519"/>
        <v>9</v>
      </c>
      <c r="AL333" s="731">
        <f t="shared" si="520"/>
        <v>41</v>
      </c>
      <c r="AM333" s="731"/>
      <c r="AN333" s="731"/>
      <c r="AO333" s="731">
        <f>[2]Sheet1!AL179</f>
        <v>0</v>
      </c>
      <c r="AP333" s="731"/>
      <c r="AQ333" s="728">
        <f>[2]Sheet1!K179+[2]Sheet1!L179/12</f>
        <v>5.333333333333333</v>
      </c>
      <c r="AR333" s="727">
        <f>[2]Sheet1!M179</f>
        <v>278</v>
      </c>
      <c r="AS333" s="726">
        <f>[2]Sheet1!N179+[2]Sheet1!O179/12</f>
        <v>5.833333333333333</v>
      </c>
      <c r="AT333" s="725">
        <f>[2]Sheet1!P179</f>
        <v>299</v>
      </c>
      <c r="AU333" s="724">
        <f t="shared" si="521"/>
        <v>577</v>
      </c>
      <c r="AV333" s="723">
        <f t="shared" si="522"/>
        <v>53</v>
      </c>
      <c r="AW333" s="722"/>
      <c r="AX333" s="722"/>
      <c r="AY333" s="721">
        <f>[2]Sheet1!B179</f>
        <v>0</v>
      </c>
      <c r="AZ333" s="720">
        <f>[2]Sheet1!C179</f>
        <v>0</v>
      </c>
      <c r="BA333" s="662">
        <f>[2]Sheet1!D179</f>
        <v>0</v>
      </c>
      <c r="BB333" s="662">
        <f>[2]Sheet1!E179</f>
        <v>0</v>
      </c>
      <c r="BC333" s="719"/>
      <c r="BD333" s="718">
        <f>[2]Sheet1!BJ179</f>
        <v>71903</v>
      </c>
      <c r="BE333" s="717">
        <f t="shared" si="523"/>
        <v>46</v>
      </c>
      <c r="BF333" s="1949">
        <f t="shared" si="575"/>
        <v>47.75</v>
      </c>
      <c r="BG333" s="716">
        <v>0.96</v>
      </c>
      <c r="BH333" s="1708">
        <f t="shared" si="549"/>
        <v>1.8400000000000034</v>
      </c>
      <c r="BI333" s="715">
        <f t="shared" si="524"/>
        <v>44.16</v>
      </c>
      <c r="BJ333" s="714"/>
      <c r="BK333" s="713">
        <f>[2]Sheet1!EW179</f>
        <v>90</v>
      </c>
      <c r="BL333" s="713">
        <f>[2]Sheet1!EX179</f>
        <v>30</v>
      </c>
      <c r="BM333" s="712"/>
      <c r="BN333" s="711">
        <f>[2]Sheet1!CE179</f>
        <v>0</v>
      </c>
      <c r="BO333" s="710">
        <f t="shared" si="564"/>
        <v>0.8</v>
      </c>
      <c r="BP333" s="709">
        <f t="shared" si="525"/>
        <v>0</v>
      </c>
      <c r="BQ333" s="709">
        <f t="shared" si="526"/>
        <v>0</v>
      </c>
      <c r="BR333" s="708"/>
      <c r="BS333" s="712">
        <f>[2]Sheet1!CP179</f>
        <v>100</v>
      </c>
      <c r="BT333" s="712" t="str">
        <f>[2]Sheet1!CQ179</f>
        <v>250+</v>
      </c>
      <c r="BU333" s="666">
        <f>[2]Sheet1!BR179</f>
        <v>0</v>
      </c>
      <c r="BV333" s="707" t="str">
        <f>[2]Sheet1!BE179</f>
        <v>n</v>
      </c>
      <c r="BW333" s="726">
        <f>[2]Sheet1!BA179</f>
        <v>7.9</v>
      </c>
      <c r="BX333" s="105">
        <f t="shared" si="559"/>
        <v>8.8714285714285719</v>
      </c>
      <c r="BY333" s="1817">
        <f t="shared" si="550"/>
        <v>0.36964285714285716</v>
      </c>
      <c r="BZ333" s="1555">
        <f t="shared" si="571"/>
        <v>62.1</v>
      </c>
      <c r="CA333" s="665">
        <f t="shared" si="527"/>
        <v>0</v>
      </c>
      <c r="CB333" s="665">
        <f t="shared" si="528"/>
        <v>7.9</v>
      </c>
      <c r="CC333" s="706">
        <f t="shared" si="565"/>
        <v>0.43</v>
      </c>
      <c r="CD333" s="705">
        <f t="shared" si="529"/>
        <v>4.503000000000001</v>
      </c>
      <c r="CE333" s="710">
        <f t="shared" si="566"/>
        <v>0.05</v>
      </c>
      <c r="CF333" s="704">
        <f t="shared" si="530"/>
        <v>4.503000000000001</v>
      </c>
      <c r="CG333" s="1770">
        <f>[2]Sheet1!BI179</f>
        <v>0.92361111110949423</v>
      </c>
      <c r="CH333" s="704"/>
      <c r="CI333" s="1507">
        <f t="shared" si="548"/>
        <v>0.35639097744423293</v>
      </c>
      <c r="CJ333" s="704">
        <f t="shared" si="531"/>
        <v>3.3969999999999994</v>
      </c>
      <c r="CK333" s="666">
        <v>0</v>
      </c>
      <c r="CL333" s="664">
        <v>0</v>
      </c>
      <c r="CM333" s="1465">
        <f>[2]Sheet1!DA179</f>
        <v>31.2</v>
      </c>
      <c r="CN333" s="1466">
        <f>[2]Sheet1!DB179</f>
        <v>2</v>
      </c>
      <c r="CO333" s="703">
        <f>[2]Sheet1!DC179</f>
        <v>80</v>
      </c>
      <c r="CP333" s="1466">
        <f>[2]Sheet1!DX179</f>
        <v>0</v>
      </c>
      <c r="CQ333" s="703">
        <f t="shared" si="532"/>
        <v>0</v>
      </c>
      <c r="CR333" s="703">
        <f>[2]Sheet1!DM179</f>
        <v>0</v>
      </c>
      <c r="CS333" s="1119" t="e">
        <f t="shared" si="533"/>
        <v>#DIV/0!</v>
      </c>
      <c r="CT333" s="1142" t="str">
        <f t="shared" si="534"/>
        <v/>
      </c>
      <c r="CU333" s="950">
        <f t="shared" si="551"/>
        <v>0</v>
      </c>
      <c r="CV333" s="702">
        <f t="shared" si="567"/>
        <v>1</v>
      </c>
      <c r="CW333" s="701">
        <f t="shared" si="535"/>
        <v>0</v>
      </c>
      <c r="CX333" s="700">
        <f t="shared" si="536"/>
        <v>0</v>
      </c>
      <c r="CY333" s="699"/>
      <c r="CZ333" s="698">
        <f>[2]Sheet1!DN179</f>
        <v>0</v>
      </c>
      <c r="DA333" s="698">
        <f>[2]Sheet1!DO179</f>
        <v>40</v>
      </c>
      <c r="DB333" s="698">
        <f>[2]Sheet1!DQ179</f>
        <v>0</v>
      </c>
      <c r="DC333" s="1580">
        <f t="shared" si="562"/>
        <v>31.2</v>
      </c>
      <c r="DD333" s="105">
        <f t="shared" si="552"/>
        <v>14.942857142857145</v>
      </c>
      <c r="DE333" s="1817">
        <f t="shared" si="553"/>
        <v>0.62261904761904774</v>
      </c>
      <c r="DF333" s="1555">
        <f t="shared" si="573"/>
        <v>104.60000000000001</v>
      </c>
      <c r="DG333" s="696">
        <f t="shared" si="568"/>
        <v>0.43</v>
      </c>
      <c r="DH333" s="695">
        <f t="shared" si="554"/>
        <v>31.2</v>
      </c>
      <c r="DI333" s="702">
        <f t="shared" si="569"/>
        <v>0.56999999999999995</v>
      </c>
      <c r="DJ333" s="694"/>
      <c r="DK333" s="694">
        <f t="shared" si="555"/>
        <v>7.647120000000001</v>
      </c>
      <c r="DL333" s="694">
        <f t="shared" si="537"/>
        <v>17.783999999999999</v>
      </c>
      <c r="DM333" s="693"/>
      <c r="DN333" s="692">
        <f>[2]Sheet1!EB179</f>
        <v>0</v>
      </c>
      <c r="DO333" s="692">
        <f>[2]Sheet1!EC179</f>
        <v>40</v>
      </c>
      <c r="DP333" s="1448">
        <f>[2]Sheet1!ED179</f>
        <v>170</v>
      </c>
      <c r="DQ333" s="691"/>
      <c r="DR333" s="691"/>
      <c r="DS333" s="690">
        <f t="shared" si="538"/>
        <v>0</v>
      </c>
      <c r="DT333" s="690">
        <f t="shared" si="539"/>
        <v>0</v>
      </c>
      <c r="DU333" s="689">
        <f t="shared" si="540"/>
        <v>0</v>
      </c>
      <c r="DV333" s="688"/>
      <c r="DW333" s="1431"/>
      <c r="DX333" s="1426">
        <f>[2]Sheet1!BN179</f>
        <v>3</v>
      </c>
      <c r="DY333" s="686"/>
      <c r="DZ333" s="685">
        <f>[2]Sheet1!BP179</f>
        <v>7</v>
      </c>
      <c r="EA333" s="684">
        <f>[2]Sheet1!BQ179</f>
        <v>10</v>
      </c>
      <c r="EB333" s="683">
        <f t="shared" si="541"/>
        <v>258.87338868000001</v>
      </c>
      <c r="EC333" s="683">
        <f t="shared" si="545"/>
        <v>16.523833319999994</v>
      </c>
      <c r="ED333" s="683">
        <f t="shared" si="546"/>
        <v>0</v>
      </c>
      <c r="EE333" s="682">
        <f t="shared" si="542"/>
        <v>16.523833319999994</v>
      </c>
      <c r="EF333" s="681">
        <f t="shared" si="560"/>
        <v>13.990120000000005</v>
      </c>
      <c r="EG333" s="680">
        <f t="shared" si="543"/>
        <v>1.1811073328892097</v>
      </c>
      <c r="EH333" s="1734">
        <f>SUM(EE$313:EE333)/SUM(EF$313:EF333)</f>
        <v>0.8476024345925075</v>
      </c>
      <c r="EI333" s="678"/>
      <c r="EJ333" s="166">
        <f t="shared" si="556"/>
        <v>53</v>
      </c>
      <c r="EK333" s="677">
        <f t="shared" si="557"/>
        <v>0</v>
      </c>
      <c r="EL333" s="676">
        <f t="shared" si="558"/>
        <v>65.340999999999994</v>
      </c>
      <c r="EM333" s="675">
        <f t="shared" si="544"/>
        <v>0.81112930625487834</v>
      </c>
      <c r="EN333" s="674">
        <f>SUM(EK$7:EK333)/SUM(EL$7:EL333)</f>
        <v>1.0617368340682398</v>
      </c>
      <c r="EO333" s="673"/>
    </row>
    <row r="334" spans="1:146" ht="16.5" thickTop="1" thickBot="1" x14ac:dyDescent="0.3">
      <c r="A334" s="668">
        <f>[2]Sheet1!A180</f>
        <v>45830</v>
      </c>
      <c r="C334" s="672"/>
      <c r="D334" s="744">
        <f t="shared" si="563"/>
        <v>39550</v>
      </c>
      <c r="E334" s="743">
        <f t="shared" si="509"/>
        <v>0</v>
      </c>
      <c r="F334" s="743"/>
      <c r="G334" s="742">
        <f t="shared" si="510"/>
        <v>0</v>
      </c>
      <c r="H334" s="741"/>
      <c r="I334" s="740">
        <v>0</v>
      </c>
      <c r="J334" s="740">
        <v>0</v>
      </c>
      <c r="K334" s="739">
        <f t="shared" si="511"/>
        <v>0</v>
      </c>
      <c r="L334" s="738" t="e">
        <f t="shared" si="512"/>
        <v>#REF!</v>
      </c>
      <c r="M334" s="738">
        <v>0</v>
      </c>
      <c r="N334" s="739">
        <v>0</v>
      </c>
      <c r="O334" s="739">
        <v>0</v>
      </c>
      <c r="P334" s="737">
        <f>[2]Sheet1!Q180</f>
        <v>0</v>
      </c>
      <c r="Q334" s="737">
        <f>[2]Sheet1!R180</f>
        <v>0</v>
      </c>
      <c r="R334" s="736">
        <f t="shared" si="513"/>
        <v>0</v>
      </c>
      <c r="S334" s="1154">
        <f t="shared" si="514"/>
        <v>47</v>
      </c>
      <c r="T334" s="408">
        <f>[2]Sheet1!T180</f>
        <v>0</v>
      </c>
      <c r="U334" s="736">
        <f>[2]Sheet1!V180</f>
        <v>0</v>
      </c>
      <c r="V334" s="734"/>
      <c r="W334" s="739">
        <f>[2]Sheet1!X180</f>
        <v>0</v>
      </c>
      <c r="X334" s="743">
        <f>[2]Sheet1!Y180</f>
        <v>0</v>
      </c>
      <c r="Y334" s="739" t="str">
        <f t="shared" si="515"/>
        <v xml:space="preserve"> </v>
      </c>
      <c r="Z334" s="733">
        <f t="shared" si="516"/>
        <v>184</v>
      </c>
      <c r="AA334" s="732">
        <f>[2]Sheet1!AA180</f>
        <v>0</v>
      </c>
      <c r="AB334" s="731">
        <f>[2]Sheet1!AC180</f>
        <v>0</v>
      </c>
      <c r="AC334" s="730">
        <f>[2]Sheet1!AD180</f>
        <v>0</v>
      </c>
      <c r="AD334" s="730">
        <f>[2]Sheet1!AE180</f>
        <v>0</v>
      </c>
      <c r="AE334" s="739" t="str">
        <f t="shared" si="517"/>
        <v xml:space="preserve"> </v>
      </c>
      <c r="AF334" s="733">
        <f t="shared" si="518"/>
        <v>119</v>
      </c>
      <c r="AG334" s="739">
        <v>111</v>
      </c>
      <c r="AH334" s="731">
        <f>[2]Sheet1!AH180</f>
        <v>0</v>
      </c>
      <c r="AI334" s="731">
        <f>[2]Sheet1!AI180</f>
        <v>0</v>
      </c>
      <c r="AJ334" s="731">
        <f>[2]Sheet1!AJ180</f>
        <v>0</v>
      </c>
      <c r="AK334" s="729" t="str">
        <f t="shared" si="519"/>
        <v xml:space="preserve"> </v>
      </c>
      <c r="AL334" s="731">
        <f t="shared" si="520"/>
        <v>41</v>
      </c>
      <c r="AM334" s="731"/>
      <c r="AN334" s="731"/>
      <c r="AO334" s="731">
        <f>[2]Sheet1!AL180</f>
        <v>0</v>
      </c>
      <c r="AP334" s="731"/>
      <c r="AQ334" s="728">
        <f>[2]Sheet1!K180+[2]Sheet1!L180/12</f>
        <v>6.5</v>
      </c>
      <c r="AR334" s="727">
        <f>[2]Sheet1!M180</f>
        <v>345</v>
      </c>
      <c r="AS334" s="726">
        <f>[2]Sheet1!N180+[2]Sheet1!O180/12</f>
        <v>5.916666666666667</v>
      </c>
      <c r="AT334" s="725">
        <f>[2]Sheet1!P180</f>
        <v>303</v>
      </c>
      <c r="AU334" s="724">
        <f t="shared" si="521"/>
        <v>648</v>
      </c>
      <c r="AV334" s="723">
        <f t="shared" si="522"/>
        <v>71</v>
      </c>
      <c r="AW334" s="722"/>
      <c r="AX334" s="722"/>
      <c r="AY334" s="721">
        <f>[2]Sheet1!B180</f>
        <v>0</v>
      </c>
      <c r="AZ334" s="720">
        <f>[2]Sheet1!C180</f>
        <v>0</v>
      </c>
      <c r="BA334" s="662">
        <f>[2]Sheet1!D180</f>
        <v>0</v>
      </c>
      <c r="BB334" s="662">
        <f>[2]Sheet1!E180</f>
        <v>0</v>
      </c>
      <c r="BC334" s="719"/>
      <c r="BD334" s="718">
        <f>[2]Sheet1!BJ180</f>
        <v>71957</v>
      </c>
      <c r="BE334" s="717">
        <f t="shared" si="523"/>
        <v>54</v>
      </c>
      <c r="BF334" s="1949">
        <f t="shared" si="575"/>
        <v>47.375</v>
      </c>
      <c r="BG334" s="716">
        <v>0.96</v>
      </c>
      <c r="BH334" s="1708">
        <f t="shared" si="549"/>
        <v>2.1600000000000037</v>
      </c>
      <c r="BI334" s="715">
        <f t="shared" si="524"/>
        <v>51.839999999999996</v>
      </c>
      <c r="BJ334" s="714"/>
      <c r="BK334" s="713">
        <f>[2]Sheet1!EW180</f>
        <v>80</v>
      </c>
      <c r="BL334" s="713">
        <f>[2]Sheet1!EX180</f>
        <v>32</v>
      </c>
      <c r="BM334" s="712"/>
      <c r="BN334" s="711">
        <f>[2]Sheet1!CE180</f>
        <v>0</v>
      </c>
      <c r="BO334" s="710">
        <f t="shared" si="564"/>
        <v>0.8</v>
      </c>
      <c r="BP334" s="709">
        <f t="shared" si="525"/>
        <v>0</v>
      </c>
      <c r="BQ334" s="709">
        <f t="shared" si="526"/>
        <v>0</v>
      </c>
      <c r="BR334" s="708"/>
      <c r="BS334" s="712">
        <f>[2]Sheet1!CP180</f>
        <v>0</v>
      </c>
      <c r="BT334" s="712">
        <f>[2]Sheet1!CQ180</f>
        <v>0</v>
      </c>
      <c r="BU334" s="666">
        <f>[2]Sheet1!BR180</f>
        <v>0</v>
      </c>
      <c r="BV334" s="707" t="str">
        <f>[2]Sheet1!BE180</f>
        <v>n</v>
      </c>
      <c r="BW334" s="726">
        <f>[2]Sheet1!BA180</f>
        <v>8.6</v>
      </c>
      <c r="BX334" s="105">
        <f t="shared" si="559"/>
        <v>10.1</v>
      </c>
      <c r="BY334" s="1817">
        <f t="shared" si="550"/>
        <v>0.42083333333333334</v>
      </c>
      <c r="BZ334" s="1555">
        <f t="shared" si="571"/>
        <v>70.7</v>
      </c>
      <c r="CA334" s="665">
        <f t="shared" si="527"/>
        <v>0</v>
      </c>
      <c r="CB334" s="665">
        <f t="shared" si="528"/>
        <v>8.6</v>
      </c>
      <c r="CC334" s="706">
        <f t="shared" si="565"/>
        <v>0.43</v>
      </c>
      <c r="CD334" s="705">
        <f t="shared" si="529"/>
        <v>4.9020000000000001</v>
      </c>
      <c r="CE334" s="710">
        <f t="shared" si="566"/>
        <v>0.05</v>
      </c>
      <c r="CF334" s="704">
        <f t="shared" si="530"/>
        <v>4.9020000000000001</v>
      </c>
      <c r="CG334" s="1770">
        <f>[2]Sheet1!BI180</f>
        <v>1.0833333333357587</v>
      </c>
      <c r="CH334" s="704"/>
      <c r="CI334" s="1507">
        <f t="shared" si="548"/>
        <v>0.33076923076849024</v>
      </c>
      <c r="CJ334" s="704">
        <f t="shared" si="531"/>
        <v>3.6979999999999995</v>
      </c>
      <c r="CK334" s="666">
        <v>0</v>
      </c>
      <c r="CL334" s="664">
        <v>0</v>
      </c>
      <c r="CM334" s="1465">
        <f>[2]Sheet1!DA180</f>
        <v>16.7</v>
      </c>
      <c r="CN334" s="1466">
        <f>[2]Sheet1!DB180</f>
        <v>2</v>
      </c>
      <c r="CO334" s="703">
        <f>[2]Sheet1!DC180</f>
        <v>80</v>
      </c>
      <c r="CP334" s="1466">
        <f>[2]Sheet1!DX180</f>
        <v>0</v>
      </c>
      <c r="CQ334" s="703">
        <f t="shared" si="532"/>
        <v>0</v>
      </c>
      <c r="CR334" s="703">
        <f>[2]Sheet1!DM180</f>
        <v>0</v>
      </c>
      <c r="CS334" s="1119" t="e">
        <f t="shared" si="533"/>
        <v>#DIV/0!</v>
      </c>
      <c r="CT334" s="1142" t="str">
        <f t="shared" si="534"/>
        <v/>
      </c>
      <c r="CU334" s="950">
        <f t="shared" si="551"/>
        <v>0</v>
      </c>
      <c r="CV334" s="702">
        <f t="shared" si="567"/>
        <v>1</v>
      </c>
      <c r="CW334" s="701">
        <f t="shared" si="535"/>
        <v>0</v>
      </c>
      <c r="CX334" s="700">
        <f t="shared" si="536"/>
        <v>0</v>
      </c>
      <c r="CY334" s="699"/>
      <c r="CZ334" s="698">
        <f>[2]Sheet1!DN180</f>
        <v>0</v>
      </c>
      <c r="DA334" s="698">
        <f>[2]Sheet1!DO180</f>
        <v>0</v>
      </c>
      <c r="DB334" s="698">
        <f>[2]Sheet1!DQ180</f>
        <v>0</v>
      </c>
      <c r="DC334" s="1580">
        <f t="shared" si="562"/>
        <v>16.7</v>
      </c>
      <c r="DD334" s="105">
        <f t="shared" si="552"/>
        <v>15.071428571428573</v>
      </c>
      <c r="DE334" s="1817">
        <f t="shared" si="553"/>
        <v>0.62797619047619058</v>
      </c>
      <c r="DF334" s="1555">
        <f t="shared" si="573"/>
        <v>105.50000000000001</v>
      </c>
      <c r="DG334" s="696">
        <f t="shared" si="568"/>
        <v>0.43</v>
      </c>
      <c r="DH334" s="695">
        <f t="shared" si="554"/>
        <v>16.7</v>
      </c>
      <c r="DI334" s="702">
        <f t="shared" si="569"/>
        <v>0.56999999999999995</v>
      </c>
      <c r="DJ334" s="694"/>
      <c r="DK334" s="694">
        <f t="shared" si="555"/>
        <v>4.0931700000000006</v>
      </c>
      <c r="DL334" s="694">
        <f t="shared" si="537"/>
        <v>9.5189999999999984</v>
      </c>
      <c r="DM334" s="693"/>
      <c r="DN334" s="692">
        <f>[2]Sheet1!EB180</f>
        <v>70</v>
      </c>
      <c r="DO334" s="692">
        <f>[2]Sheet1!EC180</f>
        <v>40</v>
      </c>
      <c r="DP334" s="1448">
        <f>[2]Sheet1!ED180</f>
        <v>165</v>
      </c>
      <c r="DQ334" s="691"/>
      <c r="DR334" s="691"/>
      <c r="DS334" s="690">
        <f t="shared" si="538"/>
        <v>0</v>
      </c>
      <c r="DT334" s="690">
        <f t="shared" si="539"/>
        <v>0</v>
      </c>
      <c r="DU334" s="689">
        <f t="shared" si="540"/>
        <v>0</v>
      </c>
      <c r="DV334" s="688"/>
      <c r="DW334" s="1431"/>
      <c r="DX334" s="1426">
        <f>[2]Sheet1!BN180</f>
        <v>4</v>
      </c>
      <c r="DY334" s="686"/>
      <c r="DZ334" s="685">
        <f>[2]Sheet1!BP180</f>
        <v>8</v>
      </c>
      <c r="EA334" s="684">
        <f>[2]Sheet1!BQ180</f>
        <v>0</v>
      </c>
      <c r="EB334" s="683">
        <f t="shared" si="541"/>
        <v>264.38133312000002</v>
      </c>
      <c r="EC334" s="683">
        <f t="shared" si="545"/>
        <v>5.507944440000017</v>
      </c>
      <c r="ED334" s="683">
        <f t="shared" si="546"/>
        <v>0</v>
      </c>
      <c r="EE334" s="682">
        <f t="shared" si="542"/>
        <v>5.507944440000017</v>
      </c>
      <c r="EF334" s="681">
        <f t="shared" si="560"/>
        <v>11.155170000000005</v>
      </c>
      <c r="EG334" s="680">
        <f t="shared" si="543"/>
        <v>0.49375710455331601</v>
      </c>
      <c r="EH334" s="1734">
        <f>SUM(EE$313:EE334)/SUM(EF$313:EF334)</f>
        <v>0.8295868633637975</v>
      </c>
      <c r="EI334" s="678"/>
      <c r="EJ334" s="166">
        <f t="shared" si="556"/>
        <v>71</v>
      </c>
      <c r="EK334" s="677">
        <f t="shared" si="557"/>
        <v>0</v>
      </c>
      <c r="EL334" s="676">
        <f t="shared" si="558"/>
        <v>65.056999999999988</v>
      </c>
      <c r="EM334" s="675">
        <f t="shared" si="544"/>
        <v>1.0913506617274085</v>
      </c>
      <c r="EN334" s="674">
        <f>SUM(EK$7:EK334)/SUM(EL$7:EL334)</f>
        <v>1.060005152787461</v>
      </c>
      <c r="EO334" s="673"/>
    </row>
    <row r="335" spans="1:146" ht="16.5" thickTop="1" thickBot="1" x14ac:dyDescent="0.3">
      <c r="A335" s="668">
        <f>[2]Sheet1!A181</f>
        <v>45831</v>
      </c>
      <c r="C335" s="672"/>
      <c r="D335" s="744">
        <f t="shared" si="563"/>
        <v>39550</v>
      </c>
      <c r="E335" s="743">
        <f t="shared" si="509"/>
        <v>0</v>
      </c>
      <c r="F335" s="743"/>
      <c r="G335" s="742">
        <f t="shared" si="510"/>
        <v>0</v>
      </c>
      <c r="H335" s="741"/>
      <c r="I335" s="740">
        <v>0</v>
      </c>
      <c r="J335" s="740">
        <v>0</v>
      </c>
      <c r="K335" s="739">
        <f t="shared" si="511"/>
        <v>0</v>
      </c>
      <c r="L335" s="738" t="e">
        <f t="shared" si="512"/>
        <v>#REF!</v>
      </c>
      <c r="M335" s="738">
        <v>0</v>
      </c>
      <c r="N335" s="739">
        <v>0</v>
      </c>
      <c r="O335" s="739">
        <v>0</v>
      </c>
      <c r="P335" s="737">
        <f>[2]Sheet1!Q181</f>
        <v>0</v>
      </c>
      <c r="Q335" s="737">
        <f>[2]Sheet1!R181</f>
        <v>0</v>
      </c>
      <c r="R335" s="736">
        <f t="shared" si="513"/>
        <v>0</v>
      </c>
      <c r="S335" s="1154">
        <f t="shared" si="514"/>
        <v>47</v>
      </c>
      <c r="T335" s="408">
        <f>[2]Sheet1!T181</f>
        <v>0</v>
      </c>
      <c r="U335" s="736">
        <f>[2]Sheet1!V181</f>
        <v>0</v>
      </c>
      <c r="V335" s="734"/>
      <c r="W335" s="739">
        <f>[2]Sheet1!X181</f>
        <v>0</v>
      </c>
      <c r="X335" s="743">
        <f>[2]Sheet1!Y181</f>
        <v>0</v>
      </c>
      <c r="Y335" s="739" t="str">
        <f t="shared" si="515"/>
        <v xml:space="preserve"> </v>
      </c>
      <c r="Z335" s="733">
        <f t="shared" si="516"/>
        <v>184</v>
      </c>
      <c r="AA335" s="732">
        <f>[2]Sheet1!AA181</f>
        <v>0</v>
      </c>
      <c r="AB335" s="731">
        <f>[2]Sheet1!AC181</f>
        <v>0</v>
      </c>
      <c r="AC335" s="730">
        <f>[2]Sheet1!AD181</f>
        <v>0</v>
      </c>
      <c r="AD335" s="730">
        <f>[2]Sheet1!AE181</f>
        <v>0</v>
      </c>
      <c r="AE335" s="739" t="str">
        <f t="shared" si="517"/>
        <v xml:space="preserve"> </v>
      </c>
      <c r="AF335" s="733">
        <f t="shared" si="518"/>
        <v>119</v>
      </c>
      <c r="AG335" s="739">
        <v>111</v>
      </c>
      <c r="AH335" s="731">
        <f>[2]Sheet1!AH181</f>
        <v>0</v>
      </c>
      <c r="AI335" s="731">
        <f>[2]Sheet1!AI181</f>
        <v>0</v>
      </c>
      <c r="AJ335" s="731">
        <f>[2]Sheet1!AJ181</f>
        <v>0</v>
      </c>
      <c r="AK335" s="729" t="str">
        <f t="shared" si="519"/>
        <v xml:space="preserve"> </v>
      </c>
      <c r="AL335" s="731">
        <f t="shared" si="520"/>
        <v>41</v>
      </c>
      <c r="AM335" s="731"/>
      <c r="AN335" s="731"/>
      <c r="AO335" s="731">
        <f>[2]Sheet1!AL181</f>
        <v>0</v>
      </c>
      <c r="AP335" s="731"/>
      <c r="AQ335" s="728">
        <f>[2]Sheet1!K181+[2]Sheet1!L181/12</f>
        <v>6.833333333333333</v>
      </c>
      <c r="AR335" s="727">
        <f>[2]Sheet1!M181</f>
        <v>365</v>
      </c>
      <c r="AS335" s="726">
        <f>[2]Sheet1!N181+[2]Sheet1!O181/12</f>
        <v>6.583333333333333</v>
      </c>
      <c r="AT335" s="725">
        <f>[2]Sheet1!P181</f>
        <v>341</v>
      </c>
      <c r="AU335" s="724">
        <f t="shared" si="521"/>
        <v>706</v>
      </c>
      <c r="AV335" s="723">
        <f t="shared" si="522"/>
        <v>58</v>
      </c>
      <c r="AW335" s="722"/>
      <c r="AX335" s="722"/>
      <c r="AY335" s="721">
        <f>[2]Sheet1!B181</f>
        <v>0</v>
      </c>
      <c r="AZ335" s="720">
        <f>[2]Sheet1!C181</f>
        <v>0</v>
      </c>
      <c r="BA335" s="662">
        <f>[2]Sheet1!D181</f>
        <v>0</v>
      </c>
      <c r="BB335" s="662">
        <f>[2]Sheet1!E181</f>
        <v>0</v>
      </c>
      <c r="BC335" s="719"/>
      <c r="BD335" s="718">
        <f>[2]Sheet1!BJ181</f>
        <v>71999</v>
      </c>
      <c r="BE335" s="717">
        <f t="shared" si="523"/>
        <v>42</v>
      </c>
      <c r="BF335" s="1949">
        <f>AVERAGE(BE329:BE335)</f>
        <v>48.857142857142854</v>
      </c>
      <c r="BG335" s="716">
        <v>0.96</v>
      </c>
      <c r="BH335" s="1708">
        <f t="shared" si="549"/>
        <v>1.6799999999999997</v>
      </c>
      <c r="BI335" s="715">
        <f t="shared" si="524"/>
        <v>40.32</v>
      </c>
      <c r="BJ335" s="714"/>
      <c r="BK335" s="713">
        <f>[2]Sheet1!EW181</f>
        <v>82</v>
      </c>
      <c r="BL335" s="713">
        <f>[2]Sheet1!EX181</f>
        <v>30</v>
      </c>
      <c r="BM335" s="712"/>
      <c r="BN335" s="711">
        <f>[2]Sheet1!CE181</f>
        <v>0</v>
      </c>
      <c r="BO335" s="710">
        <f t="shared" si="564"/>
        <v>0.8</v>
      </c>
      <c r="BP335" s="709">
        <f t="shared" si="525"/>
        <v>0</v>
      </c>
      <c r="BQ335" s="709">
        <f t="shared" si="526"/>
        <v>0</v>
      </c>
      <c r="BR335" s="708"/>
      <c r="BS335" s="712">
        <f>[2]Sheet1!CP181</f>
        <v>100</v>
      </c>
      <c r="BT335" s="712">
        <f>[2]Sheet1!CQ181</f>
        <v>250</v>
      </c>
      <c r="BU335" s="666">
        <f>[2]Sheet1!BR181</f>
        <v>0</v>
      </c>
      <c r="BV335" s="707" t="str">
        <f>[2]Sheet1!BE181</f>
        <v>n</v>
      </c>
      <c r="BW335" s="726">
        <f>[2]Sheet1!BA181</f>
        <v>6.8</v>
      </c>
      <c r="BX335" s="105">
        <f t="shared" si="559"/>
        <v>11.071428571428571</v>
      </c>
      <c r="BY335" s="1817">
        <f t="shared" si="550"/>
        <v>0.46130952380952378</v>
      </c>
      <c r="BZ335" s="1555">
        <f t="shared" ref="BZ335:BZ343" si="576">SUM(BW329:BW335)</f>
        <v>77.5</v>
      </c>
      <c r="CA335" s="665">
        <f t="shared" si="527"/>
        <v>0</v>
      </c>
      <c r="CB335" s="665">
        <f t="shared" si="528"/>
        <v>6.8</v>
      </c>
      <c r="CC335" s="706">
        <f t="shared" si="565"/>
        <v>0.43</v>
      </c>
      <c r="CD335" s="705">
        <f t="shared" si="529"/>
        <v>3.8760000000000003</v>
      </c>
      <c r="CE335" s="710">
        <f t="shared" si="566"/>
        <v>0.05</v>
      </c>
      <c r="CF335" s="704">
        <f t="shared" si="530"/>
        <v>3.8760000000000003</v>
      </c>
      <c r="CG335" s="1770">
        <f>[2]Sheet1!BI181</f>
        <v>0.79166666666424135</v>
      </c>
      <c r="CH335" s="704"/>
      <c r="CI335" s="1507">
        <f t="shared" si="548"/>
        <v>0.35789473684320167</v>
      </c>
      <c r="CJ335" s="704">
        <f t="shared" si="531"/>
        <v>2.9239999999999995</v>
      </c>
      <c r="CK335" s="666">
        <v>0</v>
      </c>
      <c r="CL335" s="664">
        <v>0</v>
      </c>
      <c r="CM335" s="1465">
        <f>[2]Sheet1!DA181</f>
        <v>12</v>
      </c>
      <c r="CN335" s="1466">
        <f>[2]Sheet1!DB181</f>
        <v>2</v>
      </c>
      <c r="CO335" s="703">
        <f>[2]Sheet1!DC181</f>
        <v>72</v>
      </c>
      <c r="CP335" s="1466">
        <f>[2]Sheet1!DX181</f>
        <v>0</v>
      </c>
      <c r="CQ335" s="703">
        <f t="shared" si="532"/>
        <v>0</v>
      </c>
      <c r="CR335" s="703">
        <f>[2]Sheet1!DM181</f>
        <v>0</v>
      </c>
      <c r="CS335" s="1119" t="e">
        <f t="shared" si="533"/>
        <v>#DIV/0!</v>
      </c>
      <c r="CT335" s="1142" t="str">
        <f t="shared" si="534"/>
        <v/>
      </c>
      <c r="CU335" s="950">
        <f t="shared" si="551"/>
        <v>0</v>
      </c>
      <c r="CV335" s="702">
        <f t="shared" si="567"/>
        <v>1</v>
      </c>
      <c r="CW335" s="701">
        <f t="shared" si="535"/>
        <v>0</v>
      </c>
      <c r="CX335" s="700">
        <f t="shared" si="536"/>
        <v>0</v>
      </c>
      <c r="CY335" s="699"/>
      <c r="CZ335" s="698">
        <f>[2]Sheet1!DN181</f>
        <v>78</v>
      </c>
      <c r="DA335" s="698">
        <f>[2]Sheet1!DO181</f>
        <v>40</v>
      </c>
      <c r="DB335" s="698">
        <f>[2]Sheet1!DQ181</f>
        <v>0</v>
      </c>
      <c r="DC335" s="1580">
        <f t="shared" si="562"/>
        <v>12</v>
      </c>
      <c r="DD335" s="105">
        <f t="shared" si="552"/>
        <v>15.242857142857144</v>
      </c>
      <c r="DE335" s="1817">
        <f t="shared" si="553"/>
        <v>0.63511904761904769</v>
      </c>
      <c r="DF335" s="1555">
        <f t="shared" si="573"/>
        <v>106.7</v>
      </c>
      <c r="DG335" s="696">
        <f t="shared" si="568"/>
        <v>0.43</v>
      </c>
      <c r="DH335" s="695">
        <f t="shared" si="554"/>
        <v>12</v>
      </c>
      <c r="DI335" s="702">
        <f t="shared" si="569"/>
        <v>0.56999999999999995</v>
      </c>
      <c r="DJ335" s="694"/>
      <c r="DK335" s="694">
        <f t="shared" si="555"/>
        <v>2.9412000000000003</v>
      </c>
      <c r="DL335" s="694">
        <f t="shared" si="537"/>
        <v>6.84</v>
      </c>
      <c r="DM335" s="693"/>
      <c r="DN335" s="692">
        <f>[2]Sheet1!EB181</f>
        <v>70</v>
      </c>
      <c r="DO335" s="692">
        <f>[2]Sheet1!EC181</f>
        <v>35</v>
      </c>
      <c r="DP335" s="1448">
        <f>[2]Sheet1!ED181</f>
        <v>170</v>
      </c>
      <c r="DQ335" s="691"/>
      <c r="DR335" s="691"/>
      <c r="DS335" s="690">
        <f t="shared" si="538"/>
        <v>0</v>
      </c>
      <c r="DT335" s="690">
        <f t="shared" si="539"/>
        <v>0</v>
      </c>
      <c r="DU335" s="689">
        <f t="shared" si="540"/>
        <v>0</v>
      </c>
      <c r="DV335" s="688"/>
      <c r="DW335" s="1431"/>
      <c r="DX335" s="1426">
        <f>[2]Sheet1!BN181</f>
        <v>4</v>
      </c>
      <c r="DY335" s="686"/>
      <c r="DZ335" s="685">
        <f>[2]Sheet1!BP181</f>
        <v>8</v>
      </c>
      <c r="EA335" s="684">
        <f>[2]Sheet1!BQ181</f>
        <v>3</v>
      </c>
      <c r="EB335" s="683">
        <f t="shared" si="541"/>
        <v>272.64324978000002</v>
      </c>
      <c r="EC335" s="683">
        <f t="shared" si="545"/>
        <v>8.2619166599999971</v>
      </c>
      <c r="ED335" s="683">
        <f t="shared" si="546"/>
        <v>0</v>
      </c>
      <c r="EE335" s="682">
        <f t="shared" si="542"/>
        <v>8.2619166599999971</v>
      </c>
      <c r="EF335" s="681">
        <f t="shared" si="560"/>
        <v>8.4971999999999994</v>
      </c>
      <c r="EG335" s="680">
        <f t="shared" si="543"/>
        <v>0.97231048580708912</v>
      </c>
      <c r="EH335" s="1734">
        <f>SUM(EE$313:EE335)/SUM(EF$313:EF335)</f>
        <v>0.83491536999506388</v>
      </c>
      <c r="EI335" s="678"/>
      <c r="EJ335" s="166">
        <f t="shared" si="556"/>
        <v>58</v>
      </c>
      <c r="EK335" s="677">
        <f t="shared" si="557"/>
        <v>0</v>
      </c>
      <c r="EL335" s="676">
        <f t="shared" si="558"/>
        <v>50.084000000000003</v>
      </c>
      <c r="EM335" s="675">
        <f t="shared" si="544"/>
        <v>1.1580544684929317</v>
      </c>
      <c r="EN335" s="674">
        <f>SUM(EK$7:EK335)/SUM(EL$7:EL335)</f>
        <v>1.0586758648473253</v>
      </c>
      <c r="EO335" s="673"/>
    </row>
    <row r="336" spans="1:146" ht="16.5" thickTop="1" thickBot="1" x14ac:dyDescent="0.3">
      <c r="A336" s="668">
        <f>[2]Sheet1!A182</f>
        <v>45832</v>
      </c>
      <c r="C336" s="672"/>
      <c r="D336" s="744">
        <f>D335</f>
        <v>39550</v>
      </c>
      <c r="E336" s="743">
        <f>IF(D336=0,0,D336-D335)</f>
        <v>0</v>
      </c>
      <c r="F336" s="743"/>
      <c r="G336" s="742">
        <f t="shared" si="510"/>
        <v>0</v>
      </c>
      <c r="H336" s="741"/>
      <c r="I336" s="740">
        <v>0</v>
      </c>
      <c r="J336" s="740">
        <v>0</v>
      </c>
      <c r="K336" s="739">
        <f t="shared" si="511"/>
        <v>0</v>
      </c>
      <c r="L336" s="738" t="e">
        <f>IF(OR(N336=0,N336="n"), L335+1,1)</f>
        <v>#REF!</v>
      </c>
      <c r="M336" s="738">
        <v>0</v>
      </c>
      <c r="N336" s="739">
        <v>0</v>
      </c>
      <c r="O336" s="739">
        <v>0</v>
      </c>
      <c r="P336" s="737">
        <f>[2]Sheet1!Q182</f>
        <v>44</v>
      </c>
      <c r="Q336" s="737">
        <f>[2]Sheet1!R182</f>
        <v>37</v>
      </c>
      <c r="R336" s="736">
        <f t="shared" si="513"/>
        <v>7</v>
      </c>
      <c r="S336" s="1154">
        <f>IF(P336=0,S335,IF(U335&lt;&gt;0,1,S335+1))</f>
        <v>48</v>
      </c>
      <c r="T336" s="408">
        <f>[2]Sheet1!T182</f>
        <v>0</v>
      </c>
      <c r="U336" s="736">
        <f>[2]Sheet1!V182</f>
        <v>0</v>
      </c>
      <c r="V336" s="734"/>
      <c r="W336" s="739">
        <f>[2]Sheet1!X182</f>
        <v>34</v>
      </c>
      <c r="X336" s="743">
        <f>[2]Sheet1!Y182</f>
        <v>32</v>
      </c>
      <c r="Y336" s="739">
        <f t="shared" si="515"/>
        <v>2</v>
      </c>
      <c r="Z336" s="733">
        <f>IF(W336=0,Z335,IF(AB335&lt;&gt;0,1,Z335+1))</f>
        <v>185</v>
      </c>
      <c r="AA336" s="732">
        <f>[2]Sheet1!AA182</f>
        <v>0</v>
      </c>
      <c r="AB336" s="731">
        <f>[2]Sheet1!AC182</f>
        <v>0</v>
      </c>
      <c r="AC336" s="730">
        <f>[2]Sheet1!AD182</f>
        <v>38</v>
      </c>
      <c r="AD336" s="730">
        <f>[2]Sheet1!AE182</f>
        <v>35</v>
      </c>
      <c r="AE336" s="739">
        <f t="shared" si="517"/>
        <v>3</v>
      </c>
      <c r="AF336" s="733">
        <f>IF(AC336=0,AF335,IF(AH335&lt;&gt;0,1,AF335+1))</f>
        <v>120</v>
      </c>
      <c r="AG336" s="739">
        <v>111</v>
      </c>
      <c r="AH336" s="731">
        <f>[2]Sheet1!AH182</f>
        <v>0</v>
      </c>
      <c r="AI336" s="731">
        <f>[2]Sheet1!AI182</f>
        <v>0</v>
      </c>
      <c r="AJ336" s="731">
        <f>[2]Sheet1!AJ182</f>
        <v>0</v>
      </c>
      <c r="AK336" s="729" t="str">
        <f t="shared" si="519"/>
        <v xml:space="preserve"> </v>
      </c>
      <c r="AL336" s="731">
        <f>IF(AI336=0,AL335,IF(AO335&lt;&gt;0,1,AL335+1))</f>
        <v>41</v>
      </c>
      <c r="AM336" s="731"/>
      <c r="AN336" s="731"/>
      <c r="AO336" s="731">
        <f>[2]Sheet1!AL182</f>
        <v>0</v>
      </c>
      <c r="AP336" s="731"/>
      <c r="AQ336" s="728">
        <f>[2]Sheet1!K182+[2]Sheet1!L182/12</f>
        <v>5.625</v>
      </c>
      <c r="AR336" s="727">
        <f>[2]Sheet1!M182</f>
        <v>295</v>
      </c>
      <c r="AS336" s="726">
        <f>[2]Sheet1!N182+[2]Sheet1!O182/12</f>
        <v>5.541666666666667</v>
      </c>
      <c r="AT336" s="725">
        <f>[2]Sheet1!P182</f>
        <v>285</v>
      </c>
      <c r="AU336" s="724">
        <f t="shared" si="521"/>
        <v>580</v>
      </c>
      <c r="AV336" s="723">
        <f>AU336-AU335</f>
        <v>-126</v>
      </c>
      <c r="AW336" s="722"/>
      <c r="AX336" s="722"/>
      <c r="AY336" s="721">
        <f>[2]Sheet1!B182</f>
        <v>1765</v>
      </c>
      <c r="AZ336" s="720">
        <f>[2]Sheet1!C182</f>
        <v>0</v>
      </c>
      <c r="BA336" s="662">
        <f>[2]Sheet1!D182</f>
        <v>185</v>
      </c>
      <c r="BB336" s="662">
        <f>[2]Sheet1!E182</f>
        <v>242</v>
      </c>
      <c r="BC336" s="719"/>
      <c r="BD336" s="718">
        <v>72065</v>
      </c>
      <c r="BE336" s="717">
        <f>IF(BD336=0,0,BD336-BD335)</f>
        <v>66</v>
      </c>
      <c r="BF336" s="1949">
        <f t="shared" ref="BF336:BF341" si="577">AVERAGE(BE330:BE336)</f>
        <v>50.714285714285715</v>
      </c>
      <c r="BG336" s="716">
        <v>0.96</v>
      </c>
      <c r="BH336" s="1708">
        <f t="shared" ref="BH336:BH342" si="578">BE336-(BE336*BG336)</f>
        <v>2.6400000000000006</v>
      </c>
      <c r="BI336" s="715">
        <f t="shared" si="524"/>
        <v>63.36</v>
      </c>
      <c r="BJ336" s="714"/>
      <c r="BK336" s="713">
        <f>[2]Sheet1!EW182</f>
        <v>84</v>
      </c>
      <c r="BL336" s="713">
        <f>[2]Sheet1!EX182</f>
        <v>30</v>
      </c>
      <c r="BM336" s="712"/>
      <c r="BN336" s="711">
        <f>[2]Sheet1!CE182</f>
        <v>26.3</v>
      </c>
      <c r="BO336" s="710">
        <f>BO335</f>
        <v>0.8</v>
      </c>
      <c r="BP336" s="709">
        <f t="shared" si="525"/>
        <v>5.259999999999998</v>
      </c>
      <c r="BQ336" s="709">
        <f t="shared" si="526"/>
        <v>21.040000000000003</v>
      </c>
      <c r="BR336" s="708"/>
      <c r="BS336" s="712">
        <f>[2]Sheet1!CP182</f>
        <v>0</v>
      </c>
      <c r="BT336" s="712">
        <f>[2]Sheet1!CQ182</f>
        <v>0</v>
      </c>
      <c r="BU336" s="666">
        <f>[2]Sheet1!BR182</f>
        <v>0</v>
      </c>
      <c r="BV336" s="707" t="str">
        <f>[2]Sheet1!BE182</f>
        <v>n</v>
      </c>
      <c r="BW336" s="713">
        <f>[2]Sheet1!BA182</f>
        <v>0</v>
      </c>
      <c r="BX336" s="1100">
        <f t="shared" si="559"/>
        <v>9.1428571428571423</v>
      </c>
      <c r="BY336" s="1947">
        <f t="shared" si="550"/>
        <v>0.38095238095238093</v>
      </c>
      <c r="BZ336" s="836">
        <f t="shared" si="576"/>
        <v>64</v>
      </c>
      <c r="CA336" s="665">
        <f t="shared" si="527"/>
        <v>0</v>
      </c>
      <c r="CB336" s="665">
        <f t="shared" si="528"/>
        <v>0</v>
      </c>
      <c r="CC336" s="706">
        <f>CC335</f>
        <v>0.43</v>
      </c>
      <c r="CD336" s="705">
        <f t="shared" si="529"/>
        <v>0</v>
      </c>
      <c r="CE336" s="710">
        <f>CE335</f>
        <v>0.05</v>
      </c>
      <c r="CF336" s="704">
        <f t="shared" si="530"/>
        <v>0</v>
      </c>
      <c r="CG336" s="1770">
        <f>[2]Sheet1!BI182</f>
        <v>0</v>
      </c>
      <c r="CH336" s="704"/>
      <c r="CI336" s="1507">
        <f t="shared" si="548"/>
        <v>0</v>
      </c>
      <c r="CJ336" s="704">
        <f t="shared" si="531"/>
        <v>0</v>
      </c>
      <c r="CK336" s="666">
        <v>0</v>
      </c>
      <c r="CL336" s="664">
        <v>0</v>
      </c>
      <c r="CM336" s="1465">
        <f>[2]Sheet1!DA182</f>
        <v>20.399999999999999</v>
      </c>
      <c r="CN336" s="1466">
        <f>[2]Sheet1!DB182</f>
        <v>2</v>
      </c>
      <c r="CO336" s="703">
        <f>[2]Sheet1!DC182</f>
        <v>75</v>
      </c>
      <c r="CP336" s="1466">
        <f>[2]Sheet1!DX182</f>
        <v>0</v>
      </c>
      <c r="CQ336" s="703">
        <f>IF(CP336=0, 0, CP336-CP335)</f>
        <v>0</v>
      </c>
      <c r="CR336" s="703">
        <f>[2]Sheet1!DM182</f>
        <v>0</v>
      </c>
      <c r="CS336" s="1119" t="e">
        <f t="shared" si="533"/>
        <v>#DIV/0!</v>
      </c>
      <c r="CT336" s="1142" t="str">
        <f t="shared" si="534"/>
        <v/>
      </c>
      <c r="CU336" s="950">
        <f t="shared" si="551"/>
        <v>0</v>
      </c>
      <c r="CV336" s="702">
        <f>CV335</f>
        <v>1</v>
      </c>
      <c r="CW336" s="701">
        <f t="shared" si="535"/>
        <v>0</v>
      </c>
      <c r="CX336" s="700">
        <f t="shared" si="536"/>
        <v>0</v>
      </c>
      <c r="CY336" s="699"/>
      <c r="CZ336" s="698">
        <f>[2]Sheet1!DN182</f>
        <v>0</v>
      </c>
      <c r="DA336" s="698">
        <f>[2]Sheet1!DO182</f>
        <v>35</v>
      </c>
      <c r="DB336" s="698">
        <f>[2]Sheet1!DQ182</f>
        <v>0</v>
      </c>
      <c r="DC336" s="1580">
        <f t="shared" si="562"/>
        <v>20.399999999999999</v>
      </c>
      <c r="DD336" s="105">
        <f t="shared" si="552"/>
        <v>15.714285714285714</v>
      </c>
      <c r="DE336" s="1817">
        <f t="shared" si="553"/>
        <v>0.65476190476190477</v>
      </c>
      <c r="DF336" s="1555">
        <f t="shared" ref="DF336:DF342" si="579">SUM(DC330:DC336)</f>
        <v>110</v>
      </c>
      <c r="DG336" s="696">
        <f>DG335</f>
        <v>0.43</v>
      </c>
      <c r="DH336" s="695">
        <f t="shared" si="554"/>
        <v>20.399999999999999</v>
      </c>
      <c r="DI336" s="702">
        <f>DI335</f>
        <v>0.56999999999999995</v>
      </c>
      <c r="DJ336" s="694"/>
      <c r="DK336" s="694">
        <f t="shared" si="555"/>
        <v>5.0000400000000003</v>
      </c>
      <c r="DL336" s="694">
        <f t="shared" si="537"/>
        <v>11.627999999999998</v>
      </c>
      <c r="DM336" s="693"/>
      <c r="DN336" s="692">
        <f>[2]Sheet1!EB182</f>
        <v>62</v>
      </c>
      <c r="DO336" s="692">
        <f>[2]Sheet1!EC182</f>
        <v>28</v>
      </c>
      <c r="DP336" s="1448">
        <f>[2]Sheet1!ED182</f>
        <v>180</v>
      </c>
      <c r="DQ336" s="691"/>
      <c r="DR336" s="691"/>
      <c r="DS336" s="690">
        <f t="shared" si="538"/>
        <v>0</v>
      </c>
      <c r="DT336" s="690">
        <f>IF(DS336-DS335&lt;0,0,IF(SUM(DQ336:DR336)&gt;0,DS336-DS335,0))</f>
        <v>0</v>
      </c>
      <c r="DU336" s="689">
        <f>IF(DS336=0,0,IF(DS336-DS335&lt;0,DS336-DS335,0))</f>
        <v>0</v>
      </c>
      <c r="DV336" s="688"/>
      <c r="DW336" s="1431"/>
      <c r="DX336" s="1426">
        <f>[2]Sheet1!BN182</f>
        <v>4</v>
      </c>
      <c r="DY336" s="686"/>
      <c r="DZ336" s="685">
        <f>[2]Sheet1!BP182</f>
        <v>8</v>
      </c>
      <c r="EA336" s="684">
        <f>[2]Sheet1!BQ182</f>
        <v>5.5</v>
      </c>
      <c r="EB336" s="683">
        <f t="shared" si="541"/>
        <v>279.52818033</v>
      </c>
      <c r="EC336" s="683">
        <f>IF(EB336-EB335&lt;0,0,IF(SUM(DZ336:EA336)&gt;0,EB336-EB335,0))</f>
        <v>6.8849305499999787</v>
      </c>
      <c r="ED336" s="683">
        <f>IF(EB336=0,0,IF(EB336-EB335&lt;0,(EB336-EB335),0))</f>
        <v>0</v>
      </c>
      <c r="EE336" s="682">
        <f t="shared" si="542"/>
        <v>6.8849305499999787</v>
      </c>
      <c r="EF336" s="681">
        <f>BH336+BP336+CF336+CW336+DK336</f>
        <v>12.900039999999999</v>
      </c>
      <c r="EG336" s="680">
        <f t="shared" si="543"/>
        <v>0.53371389158483074</v>
      </c>
      <c r="EH336" s="1734">
        <f>SUM(EE$313:EE336)/SUM(EF$313:EF336)</f>
        <v>0.81875918766673272</v>
      </c>
      <c r="EI336" s="678"/>
      <c r="EJ336" s="166">
        <f t="shared" si="556"/>
        <v>116</v>
      </c>
      <c r="EK336" s="677">
        <f t="shared" si="557"/>
        <v>242</v>
      </c>
      <c r="EL336" s="676">
        <f t="shared" si="558"/>
        <v>96.028000000000006</v>
      </c>
      <c r="EM336" s="675">
        <f t="shared" si="544"/>
        <v>1.2079810055400508</v>
      </c>
      <c r="EN336" s="674">
        <f>SUM(EK$7:EK336)/SUM(EL$7:EL336)</f>
        <v>1.0621813066764831</v>
      </c>
      <c r="EO336" s="673"/>
    </row>
    <row r="337" spans="1:146" ht="16.5" thickTop="1" thickBot="1" x14ac:dyDescent="0.3">
      <c r="A337" s="668">
        <f>[2]Sheet1!A183</f>
        <v>45833</v>
      </c>
      <c r="C337" s="672"/>
      <c r="D337" s="744">
        <f t="shared" si="563"/>
        <v>39550</v>
      </c>
      <c r="E337" s="743">
        <f t="shared" si="509"/>
        <v>0</v>
      </c>
      <c r="F337" s="743"/>
      <c r="G337" s="742">
        <f t="shared" si="510"/>
        <v>0</v>
      </c>
      <c r="H337" s="741"/>
      <c r="I337" s="740">
        <v>0</v>
      </c>
      <c r="J337" s="740">
        <v>0</v>
      </c>
      <c r="K337" s="739">
        <f t="shared" si="511"/>
        <v>0</v>
      </c>
      <c r="L337" s="738" t="e">
        <f t="shared" si="512"/>
        <v>#REF!</v>
      </c>
      <c r="M337" s="738">
        <v>0</v>
      </c>
      <c r="N337" s="739">
        <v>0</v>
      </c>
      <c r="O337" s="739">
        <v>0</v>
      </c>
      <c r="P337" s="737">
        <f>[2]Sheet1!Q183</f>
        <v>0</v>
      </c>
      <c r="Q337" s="737">
        <f>[2]Sheet1!R183</f>
        <v>0</v>
      </c>
      <c r="R337" s="736">
        <f t="shared" si="513"/>
        <v>0</v>
      </c>
      <c r="S337" s="1154">
        <f t="shared" si="514"/>
        <v>48</v>
      </c>
      <c r="T337" s="408">
        <f>[2]Sheet1!T183</f>
        <v>0</v>
      </c>
      <c r="U337" s="736">
        <f>[2]Sheet1!V183</f>
        <v>0</v>
      </c>
      <c r="V337" s="734"/>
      <c r="W337" s="739">
        <f>[2]Sheet1!X183</f>
        <v>0</v>
      </c>
      <c r="X337" s="743">
        <f>[2]Sheet1!Y183</f>
        <v>0</v>
      </c>
      <c r="Y337" s="739" t="str">
        <f t="shared" si="515"/>
        <v xml:space="preserve"> </v>
      </c>
      <c r="Z337" s="733">
        <f t="shared" si="516"/>
        <v>185</v>
      </c>
      <c r="AA337" s="732">
        <f>[2]Sheet1!AA183</f>
        <v>0</v>
      </c>
      <c r="AB337" s="731">
        <f>[2]Sheet1!AC183</f>
        <v>0</v>
      </c>
      <c r="AC337" s="730">
        <f>[2]Sheet1!AD183</f>
        <v>0</v>
      </c>
      <c r="AD337" s="730">
        <f>[2]Sheet1!AE183</f>
        <v>0</v>
      </c>
      <c r="AE337" s="739" t="str">
        <f t="shared" si="517"/>
        <v xml:space="preserve"> </v>
      </c>
      <c r="AF337" s="733">
        <f t="shared" si="518"/>
        <v>120</v>
      </c>
      <c r="AG337" s="739">
        <v>111</v>
      </c>
      <c r="AH337" s="731">
        <f>[2]Sheet1!AH183</f>
        <v>0</v>
      </c>
      <c r="AI337" s="731">
        <f>[2]Sheet1!AI183</f>
        <v>0</v>
      </c>
      <c r="AJ337" s="731">
        <f>[2]Sheet1!AJ183</f>
        <v>0</v>
      </c>
      <c r="AK337" s="729" t="str">
        <f t="shared" si="519"/>
        <v xml:space="preserve"> </v>
      </c>
      <c r="AL337" s="731">
        <f t="shared" si="520"/>
        <v>41</v>
      </c>
      <c r="AM337" s="731"/>
      <c r="AN337" s="731"/>
      <c r="AO337" s="731">
        <f>[2]Sheet1!AL183</f>
        <v>0</v>
      </c>
      <c r="AP337" s="731"/>
      <c r="AQ337" s="728">
        <f>[2]Sheet1!K183+[2]Sheet1!L183/12</f>
        <v>5.791666666666667</v>
      </c>
      <c r="AR337" s="727">
        <f>[2]Sheet1!M183</f>
        <v>302</v>
      </c>
      <c r="AS337" s="726">
        <f>[2]Sheet1!N183+[2]Sheet1!O183/12</f>
        <v>5.583333333333333</v>
      </c>
      <c r="AT337" s="725">
        <f>[2]Sheet1!P183</f>
        <v>285</v>
      </c>
      <c r="AU337" s="724">
        <f t="shared" si="521"/>
        <v>587</v>
      </c>
      <c r="AV337" s="723">
        <f t="shared" si="522"/>
        <v>7</v>
      </c>
      <c r="AW337" s="722"/>
      <c r="AX337" s="722"/>
      <c r="AY337" s="721">
        <f>[2]Sheet1!B183</f>
        <v>0</v>
      </c>
      <c r="AZ337" s="720">
        <f>[2]Sheet1!C183</f>
        <v>0</v>
      </c>
      <c r="BA337" s="662">
        <f>[2]Sheet1!D183</f>
        <v>0</v>
      </c>
      <c r="BB337" s="662">
        <f>[2]Sheet1!E183</f>
        <v>0</v>
      </c>
      <c r="BC337" s="719"/>
      <c r="BD337" s="718">
        <f>[2]Sheet1!BJ183</f>
        <v>72101</v>
      </c>
      <c r="BE337" s="717">
        <f t="shared" si="523"/>
        <v>36</v>
      </c>
      <c r="BF337" s="1949">
        <f t="shared" si="577"/>
        <v>49.857142857142854</v>
      </c>
      <c r="BG337" s="716">
        <v>0.96</v>
      </c>
      <c r="BH337" s="1708">
        <f t="shared" si="578"/>
        <v>1.4399999999999977</v>
      </c>
      <c r="BI337" s="715">
        <f t="shared" si="524"/>
        <v>34.56</v>
      </c>
      <c r="BJ337" s="714"/>
      <c r="BK337" s="713">
        <f>[2]Sheet1!EW183</f>
        <v>95</v>
      </c>
      <c r="BL337" s="713">
        <f>[2]Sheet1!EX183</f>
        <v>0</v>
      </c>
      <c r="BM337" s="712"/>
      <c r="BN337" s="711">
        <f>[2]Sheet1!CE183</f>
        <v>0</v>
      </c>
      <c r="BO337" s="710">
        <f t="shared" si="564"/>
        <v>0.8</v>
      </c>
      <c r="BP337" s="709">
        <f t="shared" si="525"/>
        <v>0</v>
      </c>
      <c r="BQ337" s="709">
        <f t="shared" si="526"/>
        <v>0</v>
      </c>
      <c r="BR337" s="708"/>
      <c r="BS337" s="712">
        <f>[2]Sheet1!CP183</f>
        <v>78</v>
      </c>
      <c r="BT337" s="712">
        <f>[2]Sheet1!CQ183</f>
        <v>175</v>
      </c>
      <c r="BU337" s="666">
        <f>[2]Sheet1!BR183</f>
        <v>0</v>
      </c>
      <c r="BV337" s="707" t="str">
        <f>[2]Sheet1!BE183</f>
        <v>n</v>
      </c>
      <c r="BW337" s="713">
        <f>[2]Sheet1!BA183</f>
        <v>0</v>
      </c>
      <c r="BX337" s="1100">
        <f t="shared" si="559"/>
        <v>7.1857142857142851</v>
      </c>
      <c r="BY337" s="1947">
        <f t="shared" si="550"/>
        <v>0.2994047619047619</v>
      </c>
      <c r="BZ337" s="836">
        <f t="shared" si="576"/>
        <v>50.3</v>
      </c>
      <c r="CA337" s="665">
        <f t="shared" si="527"/>
        <v>0</v>
      </c>
      <c r="CB337" s="665">
        <f t="shared" si="528"/>
        <v>0</v>
      </c>
      <c r="CC337" s="706">
        <f t="shared" si="565"/>
        <v>0.43</v>
      </c>
      <c r="CD337" s="705">
        <f t="shared" si="529"/>
        <v>0</v>
      </c>
      <c r="CE337" s="710">
        <f t="shared" si="566"/>
        <v>0.05</v>
      </c>
      <c r="CF337" s="704">
        <f t="shared" si="530"/>
        <v>0</v>
      </c>
      <c r="CG337" s="1770">
        <f>[2]Sheet1!BI183</f>
        <v>0</v>
      </c>
      <c r="CH337" s="704"/>
      <c r="CI337" s="1507">
        <f t="shared" si="548"/>
        <v>0</v>
      </c>
      <c r="CJ337" s="704">
        <f t="shared" si="531"/>
        <v>0</v>
      </c>
      <c r="CK337" s="666">
        <v>0</v>
      </c>
      <c r="CL337" s="664">
        <v>0</v>
      </c>
      <c r="CM337" s="1465">
        <f>[2]Sheet1!DA183</f>
        <v>10.7</v>
      </c>
      <c r="CN337" s="1466">
        <f>[2]Sheet1!DB183</f>
        <v>2</v>
      </c>
      <c r="CO337" s="703">
        <f>[2]Sheet1!DC183</f>
        <v>70</v>
      </c>
      <c r="CP337" s="1466">
        <f>[2]Sheet1!DX183</f>
        <v>0</v>
      </c>
      <c r="CQ337" s="703">
        <f t="shared" si="532"/>
        <v>0</v>
      </c>
      <c r="CR337" s="703">
        <f>[2]Sheet1!DM183</f>
        <v>0</v>
      </c>
      <c r="CS337" s="1119" t="e">
        <f t="shared" si="533"/>
        <v>#DIV/0!</v>
      </c>
      <c r="CT337" s="1142" t="str">
        <f t="shared" si="534"/>
        <v/>
      </c>
      <c r="CU337" s="950">
        <f t="shared" si="551"/>
        <v>0</v>
      </c>
      <c r="CV337" s="702">
        <f t="shared" si="567"/>
        <v>1</v>
      </c>
      <c r="CW337" s="701">
        <f t="shared" si="535"/>
        <v>0</v>
      </c>
      <c r="CX337" s="700">
        <f t="shared" si="536"/>
        <v>0</v>
      </c>
      <c r="CY337" s="699"/>
      <c r="CZ337" s="698">
        <f>[2]Sheet1!DN183</f>
        <v>78</v>
      </c>
      <c r="DA337" s="698">
        <f>[2]Sheet1!DO183</f>
        <v>30</v>
      </c>
      <c r="DB337" s="698">
        <f>[2]Sheet1!DQ183</f>
        <v>0</v>
      </c>
      <c r="DC337" s="1580">
        <f t="shared" si="562"/>
        <v>10.7</v>
      </c>
      <c r="DD337" s="105">
        <f t="shared" si="552"/>
        <v>15.314285714285715</v>
      </c>
      <c r="DE337" s="1817">
        <f t="shared" si="553"/>
        <v>0.63809523809523816</v>
      </c>
      <c r="DF337" s="1555">
        <f t="shared" si="579"/>
        <v>107.2</v>
      </c>
      <c r="DG337" s="696">
        <f t="shared" si="568"/>
        <v>0.43</v>
      </c>
      <c r="DH337" s="695">
        <f t="shared" si="554"/>
        <v>10.7</v>
      </c>
      <c r="DI337" s="702">
        <f t="shared" si="569"/>
        <v>0.56999999999999995</v>
      </c>
      <c r="DJ337" s="694"/>
      <c r="DK337" s="694">
        <f t="shared" si="555"/>
        <v>2.6225700000000001</v>
      </c>
      <c r="DL337" s="694">
        <f t="shared" si="537"/>
        <v>6.0989999999999993</v>
      </c>
      <c r="DM337" s="693"/>
      <c r="DN337" s="692">
        <f>[2]Sheet1!EB183</f>
        <v>78</v>
      </c>
      <c r="DO337" s="692">
        <f>[2]Sheet1!EC183</f>
        <v>28</v>
      </c>
      <c r="DP337" s="1448">
        <f>[2]Sheet1!ED183</f>
        <v>170</v>
      </c>
      <c r="DQ337" s="691"/>
      <c r="DR337" s="691"/>
      <c r="DS337" s="690">
        <f t="shared" si="538"/>
        <v>0</v>
      </c>
      <c r="DT337" s="690">
        <f t="shared" si="539"/>
        <v>0</v>
      </c>
      <c r="DU337" s="689">
        <f t="shared" si="540"/>
        <v>0</v>
      </c>
      <c r="DV337" s="688"/>
      <c r="DW337" s="1431"/>
      <c r="DX337" s="1426">
        <f>[2]Sheet1!BN183</f>
        <v>3</v>
      </c>
      <c r="DY337" s="686"/>
      <c r="DZ337" s="685">
        <f>[2]Sheet1!BP183</f>
        <v>8</v>
      </c>
      <c r="EA337" s="684">
        <f>[2]Sheet1!BQ183</f>
        <v>8</v>
      </c>
      <c r="EB337" s="683">
        <f t="shared" si="541"/>
        <v>286.41311088000003</v>
      </c>
      <c r="EC337" s="683">
        <f t="shared" si="545"/>
        <v>6.8849305500000355</v>
      </c>
      <c r="ED337" s="683">
        <f t="shared" si="546"/>
        <v>0</v>
      </c>
      <c r="EE337" s="682">
        <f t="shared" si="542"/>
        <v>6.8849305500000355</v>
      </c>
      <c r="EF337" s="681">
        <f t="shared" si="560"/>
        <v>4.0625699999999973</v>
      </c>
      <c r="EG337" s="680">
        <f t="shared" si="543"/>
        <v>1.6947229340048393</v>
      </c>
      <c r="EH337" s="1734">
        <f>SUM(EE$313:EE337)/SUM(EF$313:EF337)</f>
        <v>0.83331051384933308</v>
      </c>
      <c r="EI337" s="678"/>
      <c r="EJ337" s="166">
        <f t="shared" si="556"/>
        <v>7</v>
      </c>
      <c r="EK337" s="677">
        <f t="shared" si="557"/>
        <v>0</v>
      </c>
      <c r="EL337" s="676">
        <f t="shared" si="558"/>
        <v>40.658999999999999</v>
      </c>
      <c r="EM337" s="675">
        <f t="shared" si="544"/>
        <v>0.17216360461398461</v>
      </c>
      <c r="EN337" s="674">
        <f>SUM(EK$7:EK337)/SUM(EL$7:EL337)</f>
        <v>1.0611036421000715</v>
      </c>
      <c r="EO337" s="673"/>
    </row>
    <row r="338" spans="1:146" ht="16.5" thickTop="1" thickBot="1" x14ac:dyDescent="0.3">
      <c r="A338" s="668">
        <f>[2]Sheet1!A184</f>
        <v>45834</v>
      </c>
      <c r="C338" s="672"/>
      <c r="D338" s="744">
        <f>D337</f>
        <v>39550</v>
      </c>
      <c r="E338" s="743">
        <f>IF(D338=0,0,D338-D337)</f>
        <v>0</v>
      </c>
      <c r="F338" s="743"/>
      <c r="G338" s="742">
        <f t="shared" si="510"/>
        <v>0</v>
      </c>
      <c r="H338" s="741"/>
      <c r="I338" s="740">
        <v>0</v>
      </c>
      <c r="J338" s="740">
        <v>0</v>
      </c>
      <c r="K338" s="739">
        <f t="shared" si="511"/>
        <v>0</v>
      </c>
      <c r="L338" s="738" t="e">
        <f>IF(OR(N338=0,N338="n"), L337+1,1)</f>
        <v>#REF!</v>
      </c>
      <c r="M338" s="738">
        <v>0</v>
      </c>
      <c r="N338" s="739">
        <v>0</v>
      </c>
      <c r="O338" s="739">
        <v>0</v>
      </c>
      <c r="P338" s="737">
        <f>[2]Sheet1!Q184</f>
        <v>0</v>
      </c>
      <c r="Q338" s="737">
        <f>[2]Sheet1!R184</f>
        <v>0</v>
      </c>
      <c r="R338" s="736">
        <f t="shared" si="513"/>
        <v>0</v>
      </c>
      <c r="S338" s="1154">
        <f>IF(P338=0,S337,IF(U337&lt;&gt;0,1,S337+1))</f>
        <v>48</v>
      </c>
      <c r="T338" s="408">
        <f>[2]Sheet1!T184</f>
        <v>0</v>
      </c>
      <c r="U338" s="736">
        <f>[2]Sheet1!V184</f>
        <v>0</v>
      </c>
      <c r="V338" s="734"/>
      <c r="W338" s="739">
        <f>[2]Sheet1!X184</f>
        <v>0</v>
      </c>
      <c r="X338" s="743">
        <f>[2]Sheet1!Y184</f>
        <v>0</v>
      </c>
      <c r="Y338" s="739" t="str">
        <f t="shared" si="515"/>
        <v xml:space="preserve"> </v>
      </c>
      <c r="Z338" s="733">
        <f>IF(W338=0,Z337,IF(AB337&lt;&gt;0,1,Z337+1))</f>
        <v>185</v>
      </c>
      <c r="AA338" s="732">
        <f>[2]Sheet1!AA184</f>
        <v>0</v>
      </c>
      <c r="AB338" s="731">
        <f>[2]Sheet1!AC184</f>
        <v>0</v>
      </c>
      <c r="AC338" s="730">
        <f>[2]Sheet1!AD184</f>
        <v>0</v>
      </c>
      <c r="AD338" s="730">
        <f>[2]Sheet1!AE184</f>
        <v>0</v>
      </c>
      <c r="AE338" s="739" t="str">
        <f t="shared" si="517"/>
        <v xml:space="preserve"> </v>
      </c>
      <c r="AF338" s="733">
        <f>IF(AC338=0,AF337,IF(AH337&lt;&gt;0,1,AF337+1))</f>
        <v>120</v>
      </c>
      <c r="AG338" s="739">
        <v>111</v>
      </c>
      <c r="AH338" s="731">
        <f>[2]Sheet1!AH184</f>
        <v>0</v>
      </c>
      <c r="AI338" s="731">
        <f>[2]Sheet1!AI184</f>
        <v>0</v>
      </c>
      <c r="AJ338" s="731">
        <f>[2]Sheet1!AJ184</f>
        <v>0</v>
      </c>
      <c r="AK338" s="729" t="str">
        <f t="shared" si="519"/>
        <v xml:space="preserve"> </v>
      </c>
      <c r="AL338" s="731">
        <f>IF(AI338=0,AL337,IF(AO337&lt;&gt;0,1,AL337+1))</f>
        <v>41</v>
      </c>
      <c r="AM338" s="731"/>
      <c r="AN338" s="731"/>
      <c r="AO338" s="731">
        <f>[2]Sheet1!AL184</f>
        <v>0</v>
      </c>
      <c r="AP338" s="731"/>
      <c r="AQ338" s="728">
        <f>[2]Sheet1!K184+[2]Sheet1!L184/12</f>
        <v>6.208333333333333</v>
      </c>
      <c r="AR338" s="727">
        <f>[2]Sheet1!M184</f>
        <v>326</v>
      </c>
      <c r="AS338" s="726">
        <f>[2]Sheet1!N184+[2]Sheet1!O184/12</f>
        <v>5.916666666666667</v>
      </c>
      <c r="AT338" s="725">
        <f>[2]Sheet1!P184</f>
        <v>303</v>
      </c>
      <c r="AU338" s="724">
        <f t="shared" si="521"/>
        <v>629</v>
      </c>
      <c r="AV338" s="723">
        <f>AU338-AU337</f>
        <v>42</v>
      </c>
      <c r="AW338" s="722"/>
      <c r="AX338" s="722"/>
      <c r="AY338" s="721">
        <f>[2]Sheet1!B184</f>
        <v>0</v>
      </c>
      <c r="AZ338" s="720">
        <f>[2]Sheet1!C184</f>
        <v>0</v>
      </c>
      <c r="BA338" s="662">
        <f>[2]Sheet1!D184</f>
        <v>0</v>
      </c>
      <c r="BB338" s="662">
        <f>[2]Sheet1!E184</f>
        <v>0</v>
      </c>
      <c r="BC338" s="719"/>
      <c r="BD338" s="718">
        <f>[2]Sheet1!BJ184</f>
        <v>72156</v>
      </c>
      <c r="BE338" s="717">
        <f>IF(BD338=0,0,BD338-BD337)</f>
        <v>55</v>
      </c>
      <c r="BF338" s="1949">
        <f t="shared" si="577"/>
        <v>50.857142857142854</v>
      </c>
      <c r="BG338" s="716">
        <v>0.96</v>
      </c>
      <c r="BH338" s="1708">
        <f t="shared" si="578"/>
        <v>2.2000000000000028</v>
      </c>
      <c r="BI338" s="715">
        <f t="shared" si="524"/>
        <v>52.8</v>
      </c>
      <c r="BJ338" s="714"/>
      <c r="BK338" s="713">
        <f>[2]Sheet1!EW184</f>
        <v>90</v>
      </c>
      <c r="BL338" s="713">
        <f>[2]Sheet1!EX184</f>
        <v>30</v>
      </c>
      <c r="BM338" s="712"/>
      <c r="BN338" s="711">
        <f>[2]Sheet1!CE184</f>
        <v>0</v>
      </c>
      <c r="BO338" s="710">
        <f>BO337</f>
        <v>0.8</v>
      </c>
      <c r="BP338" s="709">
        <f t="shared" si="525"/>
        <v>0</v>
      </c>
      <c r="BQ338" s="709">
        <f t="shared" si="526"/>
        <v>0</v>
      </c>
      <c r="BR338" s="708"/>
      <c r="BS338" s="712">
        <f>[2]Sheet1!CP184</f>
        <v>78</v>
      </c>
      <c r="BT338" s="712">
        <f>[2]Sheet1!CQ184</f>
        <v>180</v>
      </c>
      <c r="BU338" s="666">
        <f>[2]Sheet1!BR184</f>
        <v>0</v>
      </c>
      <c r="BV338" s="707" t="str">
        <f>[2]Sheet1!BE184</f>
        <v>n</v>
      </c>
      <c r="BW338" s="726">
        <f>[2]Sheet1!BA184</f>
        <v>11.8</v>
      </c>
      <c r="BX338" s="105">
        <f t="shared" si="559"/>
        <v>6.8999999999999995</v>
      </c>
      <c r="BY338" s="1817">
        <f t="shared" si="550"/>
        <v>0.28749999999999998</v>
      </c>
      <c r="BZ338" s="1555">
        <f t="shared" si="576"/>
        <v>48.3</v>
      </c>
      <c r="CA338" s="665">
        <f t="shared" si="527"/>
        <v>0</v>
      </c>
      <c r="CB338" s="665">
        <f t="shared" si="528"/>
        <v>11.8</v>
      </c>
      <c r="CC338" s="706">
        <f>CC337</f>
        <v>0.43</v>
      </c>
      <c r="CD338" s="705">
        <f t="shared" si="529"/>
        <v>6.7260000000000009</v>
      </c>
      <c r="CE338" s="710">
        <f>CE337</f>
        <v>0.05</v>
      </c>
      <c r="CF338" s="704">
        <f t="shared" si="530"/>
        <v>6.7260000000000009</v>
      </c>
      <c r="CG338" s="1770">
        <f>[2]Sheet1!BI184</f>
        <v>1.0625</v>
      </c>
      <c r="CH338" s="704"/>
      <c r="CI338" s="1507">
        <f t="shared" si="548"/>
        <v>0.46274509803921571</v>
      </c>
      <c r="CJ338" s="704">
        <f t="shared" si="531"/>
        <v>5.0739999999999998</v>
      </c>
      <c r="CK338" s="666">
        <v>0</v>
      </c>
      <c r="CL338" s="664">
        <v>0</v>
      </c>
      <c r="CM338" s="1465">
        <f>[2]Sheet1!DA184</f>
        <v>15.3</v>
      </c>
      <c r="CN338" s="1466">
        <f>[2]Sheet1!DB184</f>
        <v>2</v>
      </c>
      <c r="CO338" s="703">
        <f>[2]Sheet1!DC184</f>
        <v>70</v>
      </c>
      <c r="CP338" s="1466">
        <f>[2]Sheet1!DX184</f>
        <v>0</v>
      </c>
      <c r="CQ338" s="703">
        <f>IF(CP338=0, 0, CP338-CP337)</f>
        <v>0</v>
      </c>
      <c r="CR338" s="703">
        <f>[2]Sheet1!DM184</f>
        <v>0</v>
      </c>
      <c r="CS338" s="1119" t="e">
        <f t="shared" si="533"/>
        <v>#DIV/0!</v>
      </c>
      <c r="CT338" s="1142" t="str">
        <f t="shared" si="534"/>
        <v/>
      </c>
      <c r="CU338" s="950">
        <f t="shared" si="551"/>
        <v>0</v>
      </c>
      <c r="CV338" s="702">
        <f>CV337</f>
        <v>1</v>
      </c>
      <c r="CW338" s="701">
        <f t="shared" si="535"/>
        <v>0</v>
      </c>
      <c r="CX338" s="700">
        <f t="shared" si="536"/>
        <v>0</v>
      </c>
      <c r="CY338" s="699"/>
      <c r="CZ338" s="698">
        <f>[2]Sheet1!DN184</f>
        <v>0</v>
      </c>
      <c r="DA338" s="698">
        <f>[2]Sheet1!DO184</f>
        <v>0</v>
      </c>
      <c r="DB338" s="698">
        <f>[2]Sheet1!DQ184</f>
        <v>0</v>
      </c>
      <c r="DC338" s="1580">
        <f t="shared" si="562"/>
        <v>15.3</v>
      </c>
      <c r="DD338" s="105">
        <f t="shared" si="552"/>
        <v>15.185714285714285</v>
      </c>
      <c r="DE338" s="1817">
        <f t="shared" si="553"/>
        <v>0.63273809523809521</v>
      </c>
      <c r="DF338" s="1555">
        <f t="shared" si="579"/>
        <v>106.3</v>
      </c>
      <c r="DG338" s="696">
        <f>DG337</f>
        <v>0.43</v>
      </c>
      <c r="DH338" s="695">
        <f t="shared" si="554"/>
        <v>15.3</v>
      </c>
      <c r="DI338" s="702">
        <f>DI337</f>
        <v>0.56999999999999995</v>
      </c>
      <c r="DJ338" s="694"/>
      <c r="DK338" s="694">
        <f t="shared" si="555"/>
        <v>3.7500300000000006</v>
      </c>
      <c r="DL338" s="694">
        <f t="shared" si="537"/>
        <v>8.7210000000000001</v>
      </c>
      <c r="DM338" s="693"/>
      <c r="DN338" s="692">
        <f>[2]Sheet1!EB184</f>
        <v>75</v>
      </c>
      <c r="DO338" s="692">
        <f>[2]Sheet1!EC184</f>
        <v>30</v>
      </c>
      <c r="DP338" s="1448">
        <f>[2]Sheet1!ED184</f>
        <v>175</v>
      </c>
      <c r="DQ338" s="691"/>
      <c r="DR338" s="691"/>
      <c r="DS338" s="690">
        <f t="shared" si="538"/>
        <v>0</v>
      </c>
      <c r="DT338" s="690">
        <f>IF(DS338-DS337&lt;0,0,IF(SUM(DQ338:DR338)&gt;0,DS338-DS337,0))</f>
        <v>0</v>
      </c>
      <c r="DU338" s="689">
        <f>IF(DS338=0,0,IF(DS338-DS337&lt;0,DS338-DS337,0))</f>
        <v>0</v>
      </c>
      <c r="DV338" s="688"/>
      <c r="DW338" s="1431"/>
      <c r="DX338" s="1426">
        <f>[2]Sheet1!BN184</f>
        <v>3</v>
      </c>
      <c r="DY338" s="686"/>
      <c r="DZ338" s="685">
        <f>[2]Sheet1!BP184</f>
        <v>10</v>
      </c>
      <c r="EA338" s="684">
        <f>[2]Sheet1!BQ184</f>
        <v>1</v>
      </c>
      <c r="EB338" s="683">
        <f t="shared" si="541"/>
        <v>333.23063862000004</v>
      </c>
      <c r="EC338" s="683">
        <f>IF(EB338-EB337&lt;0,0,IF(SUM(DZ338:EA338)&gt;0,EB338-EB337,0))</f>
        <v>46.817527740000003</v>
      </c>
      <c r="ED338" s="683">
        <f>IF(EB338=0,0,IF(EB338-EB337&lt;0,(EB338-EB337),0))</f>
        <v>0</v>
      </c>
      <c r="EE338" s="682">
        <f t="shared" si="542"/>
        <v>46.817527740000003</v>
      </c>
      <c r="EF338" s="681">
        <f t="shared" si="560"/>
        <v>12.676030000000004</v>
      </c>
      <c r="EG338" s="680">
        <f t="shared" si="543"/>
        <v>3.6933904179778674</v>
      </c>
      <c r="EH338" s="1734">
        <f>SUM(EE$313:EE338)/SUM(EF$313:EF338)</f>
        <v>0.97424932013650056</v>
      </c>
      <c r="EI338" s="678"/>
      <c r="EJ338" s="166">
        <f t="shared" si="556"/>
        <v>42</v>
      </c>
      <c r="EK338" s="677">
        <f t="shared" si="557"/>
        <v>0</v>
      </c>
      <c r="EL338" s="676">
        <f t="shared" si="558"/>
        <v>66.594999999999999</v>
      </c>
      <c r="EM338" s="675">
        <f t="shared" si="544"/>
        <v>0.63067797882723931</v>
      </c>
      <c r="EN338" s="674">
        <f>SUM(EK$7:EK338)/SUM(EL$7:EL338)</f>
        <v>1.0593432614261402</v>
      </c>
      <c r="EO338" s="673"/>
    </row>
    <row r="339" spans="1:146" ht="16.5" thickTop="1" thickBot="1" x14ac:dyDescent="0.3">
      <c r="A339" s="668">
        <f>[2]Sheet1!A185</f>
        <v>45835</v>
      </c>
      <c r="C339" s="672"/>
      <c r="D339" s="744">
        <f t="shared" si="563"/>
        <v>39550</v>
      </c>
      <c r="E339" s="743">
        <f t="shared" si="509"/>
        <v>0</v>
      </c>
      <c r="F339" s="743"/>
      <c r="G339" s="742">
        <f t="shared" si="510"/>
        <v>0</v>
      </c>
      <c r="H339" s="741"/>
      <c r="I339" s="740">
        <v>0</v>
      </c>
      <c r="J339" s="740">
        <v>0</v>
      </c>
      <c r="K339" s="739">
        <f t="shared" si="511"/>
        <v>0</v>
      </c>
      <c r="L339" s="738" t="e">
        <f t="shared" si="512"/>
        <v>#REF!</v>
      </c>
      <c r="M339" s="738">
        <v>0</v>
      </c>
      <c r="N339" s="739">
        <v>0</v>
      </c>
      <c r="O339" s="739">
        <v>0</v>
      </c>
      <c r="P339" s="737">
        <f>[2]Sheet1!Q185</f>
        <v>0</v>
      </c>
      <c r="Q339" s="737">
        <f>[2]Sheet1!R185</f>
        <v>0</v>
      </c>
      <c r="R339" s="736">
        <f t="shared" si="513"/>
        <v>0</v>
      </c>
      <c r="S339" s="1154">
        <f t="shared" si="514"/>
        <v>48</v>
      </c>
      <c r="T339" s="408">
        <f>[2]Sheet1!T185</f>
        <v>0</v>
      </c>
      <c r="U339" s="736">
        <f>[2]Sheet1!V185</f>
        <v>0</v>
      </c>
      <c r="V339" s="734"/>
      <c r="W339" s="739">
        <f>[2]Sheet1!X185</f>
        <v>0</v>
      </c>
      <c r="X339" s="743">
        <f>[2]Sheet1!Y185</f>
        <v>0</v>
      </c>
      <c r="Y339" s="739" t="str">
        <f t="shared" si="515"/>
        <v xml:space="preserve"> </v>
      </c>
      <c r="Z339" s="733">
        <f t="shared" si="516"/>
        <v>185</v>
      </c>
      <c r="AA339" s="732">
        <f>[2]Sheet1!AA185</f>
        <v>0</v>
      </c>
      <c r="AB339" s="731">
        <f>[2]Sheet1!AC185</f>
        <v>0</v>
      </c>
      <c r="AC339" s="730">
        <f>[2]Sheet1!AD185</f>
        <v>0</v>
      </c>
      <c r="AD339" s="730">
        <f>[2]Sheet1!AE185</f>
        <v>0</v>
      </c>
      <c r="AE339" s="739" t="str">
        <f t="shared" si="517"/>
        <v xml:space="preserve"> </v>
      </c>
      <c r="AF339" s="733">
        <f t="shared" si="518"/>
        <v>120</v>
      </c>
      <c r="AG339" s="739">
        <v>111</v>
      </c>
      <c r="AH339" s="731">
        <f>[2]Sheet1!AH185</f>
        <v>0</v>
      </c>
      <c r="AI339" s="731">
        <f>[2]Sheet1!AI185</f>
        <v>0</v>
      </c>
      <c r="AJ339" s="731">
        <f>[2]Sheet1!AJ185</f>
        <v>0</v>
      </c>
      <c r="AK339" s="729" t="str">
        <f t="shared" si="519"/>
        <v xml:space="preserve"> </v>
      </c>
      <c r="AL339" s="731">
        <f t="shared" si="520"/>
        <v>41</v>
      </c>
      <c r="AM339" s="731"/>
      <c r="AN339" s="731"/>
      <c r="AO339" s="731">
        <f>[2]Sheet1!AL185</f>
        <v>0</v>
      </c>
      <c r="AP339" s="731"/>
      <c r="AQ339" s="728">
        <f>[2]Sheet1!K185+[2]Sheet1!L185/12</f>
        <v>5.916666666666667</v>
      </c>
      <c r="AR339" s="727">
        <f>[2]Sheet1!M185</f>
        <v>312</v>
      </c>
      <c r="AS339" s="726">
        <f>[2]Sheet1!N185+[2]Sheet1!O185/12</f>
        <v>6.083333333333333</v>
      </c>
      <c r="AT339" s="725">
        <f>[2]Sheet1!P185</f>
        <v>313</v>
      </c>
      <c r="AU339" s="724">
        <f t="shared" si="521"/>
        <v>625</v>
      </c>
      <c r="AV339" s="723">
        <f t="shared" si="522"/>
        <v>-4</v>
      </c>
      <c r="AW339" s="722"/>
      <c r="AX339" s="722"/>
      <c r="AY339" s="721">
        <f>[2]Sheet1!B185</f>
        <v>0</v>
      </c>
      <c r="AZ339" s="720">
        <f>[2]Sheet1!C185</f>
        <v>0</v>
      </c>
      <c r="BA339" s="662">
        <f>[2]Sheet1!D185</f>
        <v>0</v>
      </c>
      <c r="BB339" s="662">
        <f>[2]Sheet1!E185</f>
        <v>54</v>
      </c>
      <c r="BC339" s="719"/>
      <c r="BD339" s="718">
        <f>[2]Sheet1!BJ185</f>
        <v>72215</v>
      </c>
      <c r="BE339" s="717">
        <f t="shared" ref="BE339:BE340" si="580">IF(BD339=0,0,BD339-BD338)</f>
        <v>59</v>
      </c>
      <c r="BF339" s="1949">
        <f t="shared" si="577"/>
        <v>51.142857142857146</v>
      </c>
      <c r="BG339" s="716">
        <v>0.96</v>
      </c>
      <c r="BH339" s="1708">
        <f t="shared" si="578"/>
        <v>2.3599999999999994</v>
      </c>
      <c r="BI339" s="715">
        <f t="shared" si="524"/>
        <v>56.64</v>
      </c>
      <c r="BJ339" s="714"/>
      <c r="BK339" s="713">
        <f>[2]Sheet1!EW185</f>
        <v>76</v>
      </c>
      <c r="BL339" s="713">
        <f>[2]Sheet1!EX185</f>
        <v>30</v>
      </c>
      <c r="BM339" s="712"/>
      <c r="BN339" s="711">
        <f>[2]Sheet1!CE185</f>
        <v>0</v>
      </c>
      <c r="BO339" s="710">
        <f t="shared" si="564"/>
        <v>0.8</v>
      </c>
      <c r="BP339" s="709">
        <f t="shared" si="525"/>
        <v>0</v>
      </c>
      <c r="BQ339" s="709">
        <f t="shared" si="526"/>
        <v>0</v>
      </c>
      <c r="BR339" s="708"/>
      <c r="BS339" s="712">
        <f>[2]Sheet1!CP185</f>
        <v>0</v>
      </c>
      <c r="BT339" s="712">
        <f>[2]Sheet1!CQ185</f>
        <v>0</v>
      </c>
      <c r="BU339" s="666">
        <f>[2]Sheet1!BR185</f>
        <v>0</v>
      </c>
      <c r="BV339" s="707" t="str">
        <f>[2]Sheet1!BE185</f>
        <v>n</v>
      </c>
      <c r="BW339" s="726">
        <f>[2]Sheet1!BA185</f>
        <v>17.600000000000001</v>
      </c>
      <c r="BX339" s="105">
        <f t="shared" si="559"/>
        <v>7.5285714285714294</v>
      </c>
      <c r="BY339" s="1817">
        <f t="shared" si="550"/>
        <v>0.31369047619047624</v>
      </c>
      <c r="BZ339" s="1555">
        <f t="shared" si="576"/>
        <v>52.7</v>
      </c>
      <c r="CA339" s="665">
        <f t="shared" si="527"/>
        <v>0</v>
      </c>
      <c r="CB339" s="665">
        <f t="shared" si="528"/>
        <v>17.600000000000001</v>
      </c>
      <c r="CC339" s="706">
        <f t="shared" si="565"/>
        <v>0.43</v>
      </c>
      <c r="CD339" s="705">
        <f t="shared" si="529"/>
        <v>10.032000000000002</v>
      </c>
      <c r="CE339" s="710">
        <f t="shared" si="566"/>
        <v>0.05</v>
      </c>
      <c r="CF339" s="704">
        <f t="shared" si="530"/>
        <v>10.032000000000002</v>
      </c>
      <c r="CG339" s="1770">
        <f>[2]Sheet1!BI185</f>
        <v>1.1458333333284827</v>
      </c>
      <c r="CH339" s="704"/>
      <c r="CI339" s="1507">
        <f t="shared" si="548"/>
        <v>0.6400000000027094</v>
      </c>
      <c r="CJ339" s="704">
        <f t="shared" si="531"/>
        <v>7.5679999999999996</v>
      </c>
      <c r="CK339" s="666">
        <v>0</v>
      </c>
      <c r="CL339" s="664">
        <v>0</v>
      </c>
      <c r="CM339" s="1465">
        <f>[2]Sheet1!DA185</f>
        <v>18.2</v>
      </c>
      <c r="CN339" s="1466">
        <f>[2]Sheet1!DB185</f>
        <v>2</v>
      </c>
      <c r="CO339" s="703">
        <f>[2]Sheet1!DC185</f>
        <v>76</v>
      </c>
      <c r="CP339" s="1466">
        <f>[2]Sheet1!DX185</f>
        <v>0</v>
      </c>
      <c r="CQ339" s="703">
        <f t="shared" si="532"/>
        <v>0</v>
      </c>
      <c r="CR339" s="703">
        <f>[2]Sheet1!DM185</f>
        <v>0</v>
      </c>
      <c r="CS339" s="1119" t="e">
        <f t="shared" si="533"/>
        <v>#DIV/0!</v>
      </c>
      <c r="CT339" s="1142" t="str">
        <f t="shared" si="534"/>
        <v/>
      </c>
      <c r="CU339" s="950">
        <f t="shared" si="551"/>
        <v>0</v>
      </c>
      <c r="CV339" s="702">
        <f t="shared" si="567"/>
        <v>1</v>
      </c>
      <c r="CW339" s="701">
        <f t="shared" si="535"/>
        <v>0</v>
      </c>
      <c r="CX339" s="700">
        <f t="shared" si="536"/>
        <v>0</v>
      </c>
      <c r="CY339" s="699"/>
      <c r="CZ339" s="698">
        <f>[2]Sheet1!DN185</f>
        <v>70</v>
      </c>
      <c r="DA339" s="698">
        <f>[2]Sheet1!DO185</f>
        <v>30</v>
      </c>
      <c r="DB339" s="698">
        <f>[2]Sheet1!DQ185</f>
        <v>0</v>
      </c>
      <c r="DC339" s="1580">
        <f t="shared" si="562"/>
        <v>18.2</v>
      </c>
      <c r="DD339" s="105">
        <f t="shared" si="552"/>
        <v>17.785714285714285</v>
      </c>
      <c r="DE339" s="1817">
        <f t="shared" si="553"/>
        <v>0.74107142857142849</v>
      </c>
      <c r="DF339" s="1555">
        <f t="shared" si="579"/>
        <v>124.5</v>
      </c>
      <c r="DG339" s="696">
        <f t="shared" si="568"/>
        <v>0.43</v>
      </c>
      <c r="DH339" s="695">
        <f t="shared" si="554"/>
        <v>18.2</v>
      </c>
      <c r="DI339" s="702">
        <f t="shared" si="569"/>
        <v>0.56999999999999995</v>
      </c>
      <c r="DJ339" s="694"/>
      <c r="DK339" s="694">
        <f t="shared" si="555"/>
        <v>4.4608200000000009</v>
      </c>
      <c r="DL339" s="694">
        <f t="shared" si="537"/>
        <v>10.373999999999999</v>
      </c>
      <c r="DM339" s="693"/>
      <c r="DN339" s="692">
        <f>[2]Sheet1!EB185</f>
        <v>76</v>
      </c>
      <c r="DO339" s="692">
        <f>[2]Sheet1!EC185</f>
        <v>20</v>
      </c>
      <c r="DP339" s="1448">
        <f>[2]Sheet1!ED185</f>
        <v>175</v>
      </c>
      <c r="DQ339" s="691"/>
      <c r="DR339" s="691"/>
      <c r="DS339" s="690">
        <f t="shared" si="538"/>
        <v>0</v>
      </c>
      <c r="DT339" s="690">
        <f t="shared" si="539"/>
        <v>0</v>
      </c>
      <c r="DU339" s="689">
        <f t="shared" si="540"/>
        <v>0</v>
      </c>
      <c r="DV339" s="688"/>
      <c r="DW339" s="1431"/>
      <c r="DX339" s="1426">
        <f>[2]Sheet1!BN185</f>
        <v>2</v>
      </c>
      <c r="DY339" s="686"/>
      <c r="DZ339" s="685">
        <f>[2]Sheet1!BP185</f>
        <v>6</v>
      </c>
      <c r="EA339" s="684">
        <f>[2]Sheet1!BQ185</f>
        <v>1</v>
      </c>
      <c r="EB339" s="683">
        <f t="shared" si="541"/>
        <v>201.03997206</v>
      </c>
      <c r="EC339" s="683">
        <f t="shared" si="545"/>
        <v>0</v>
      </c>
      <c r="ED339" s="683">
        <f t="shared" si="546"/>
        <v>-132.19066656000004</v>
      </c>
      <c r="EE339" s="682">
        <f t="shared" si="542"/>
        <v>0</v>
      </c>
      <c r="EF339" s="681">
        <f t="shared" si="560"/>
        <v>16.852820000000001</v>
      </c>
      <c r="EG339" s="680">
        <f t="shared" si="543"/>
        <v>0</v>
      </c>
      <c r="EH339" s="1734">
        <f>SUM(EE$313:EE339)/SUM(EF$313:EF339)</f>
        <v>0.9143458159538963</v>
      </c>
      <c r="EI339" s="678"/>
      <c r="EJ339" s="166">
        <f t="shared" si="556"/>
        <v>50</v>
      </c>
      <c r="EK339" s="677">
        <f t="shared" si="557"/>
        <v>54</v>
      </c>
      <c r="EL339" s="676">
        <f t="shared" si="558"/>
        <v>74.581999999999994</v>
      </c>
      <c r="EM339" s="675">
        <f t="shared" si="544"/>
        <v>0.67040304631144254</v>
      </c>
      <c r="EN339" s="674">
        <f>SUM(EK$7:EK339)/SUM(EL$7:EL339)</f>
        <v>1.0587214210676761</v>
      </c>
      <c r="EO339" s="673"/>
    </row>
    <row r="340" spans="1:146" ht="16.5" thickTop="1" thickBot="1" x14ac:dyDescent="0.3">
      <c r="A340" s="668">
        <f>[2]Sheet1!A186</f>
        <v>45836</v>
      </c>
      <c r="C340" s="672"/>
      <c r="D340" s="744">
        <f t="shared" si="563"/>
        <v>39550</v>
      </c>
      <c r="E340" s="743">
        <f t="shared" si="509"/>
        <v>0</v>
      </c>
      <c r="F340" s="743"/>
      <c r="G340" s="742">
        <f t="shared" si="510"/>
        <v>0</v>
      </c>
      <c r="H340" s="741"/>
      <c r="I340" s="740">
        <v>0</v>
      </c>
      <c r="J340" s="740">
        <v>0</v>
      </c>
      <c r="K340" s="739">
        <f t="shared" si="511"/>
        <v>0</v>
      </c>
      <c r="L340" s="738" t="e">
        <f t="shared" si="512"/>
        <v>#REF!</v>
      </c>
      <c r="M340" s="738">
        <v>0</v>
      </c>
      <c r="N340" s="739">
        <v>0</v>
      </c>
      <c r="O340" s="739">
        <v>0</v>
      </c>
      <c r="P340" s="737">
        <f>[2]Sheet1!Q186</f>
        <v>0</v>
      </c>
      <c r="Q340" s="737">
        <f>[2]Sheet1!R186</f>
        <v>0</v>
      </c>
      <c r="R340" s="736">
        <f t="shared" si="513"/>
        <v>0</v>
      </c>
      <c r="S340" s="1154">
        <f t="shared" si="514"/>
        <v>48</v>
      </c>
      <c r="T340" s="408">
        <f>[2]Sheet1!T186</f>
        <v>0</v>
      </c>
      <c r="U340" s="736">
        <f>[2]Sheet1!V186</f>
        <v>0</v>
      </c>
      <c r="V340" s="734"/>
      <c r="W340" s="739">
        <f>[2]Sheet1!X186</f>
        <v>0</v>
      </c>
      <c r="X340" s="743">
        <f>[2]Sheet1!Y186</f>
        <v>0</v>
      </c>
      <c r="Y340" s="739" t="str">
        <f t="shared" si="515"/>
        <v xml:space="preserve"> </v>
      </c>
      <c r="Z340" s="733">
        <f t="shared" si="516"/>
        <v>185</v>
      </c>
      <c r="AA340" s="732">
        <f>[2]Sheet1!AA186</f>
        <v>0</v>
      </c>
      <c r="AB340" s="731">
        <f>[2]Sheet1!AC186</f>
        <v>0</v>
      </c>
      <c r="AC340" s="730">
        <f>[2]Sheet1!AD186</f>
        <v>0</v>
      </c>
      <c r="AD340" s="730">
        <f>[2]Sheet1!AE186</f>
        <v>0</v>
      </c>
      <c r="AE340" s="739" t="str">
        <f t="shared" si="517"/>
        <v xml:space="preserve"> </v>
      </c>
      <c r="AF340" s="733">
        <f t="shared" si="518"/>
        <v>120</v>
      </c>
      <c r="AG340" s="739">
        <v>111</v>
      </c>
      <c r="AH340" s="731">
        <f>[2]Sheet1!AH186</f>
        <v>0</v>
      </c>
      <c r="AI340" s="731">
        <f>[2]Sheet1!AI186</f>
        <v>0</v>
      </c>
      <c r="AJ340" s="731">
        <f>[2]Sheet1!AJ186</f>
        <v>0</v>
      </c>
      <c r="AK340" s="729" t="str">
        <f t="shared" si="519"/>
        <v xml:space="preserve"> </v>
      </c>
      <c r="AL340" s="731">
        <f t="shared" si="520"/>
        <v>41</v>
      </c>
      <c r="AM340" s="731"/>
      <c r="AN340" s="731"/>
      <c r="AO340" s="731">
        <f>[2]Sheet1!AL186</f>
        <v>0</v>
      </c>
      <c r="AP340" s="731"/>
      <c r="AQ340" s="728">
        <f>[2]Sheet1!K186+[2]Sheet1!L186/12</f>
        <v>7</v>
      </c>
      <c r="AR340" s="727">
        <f>[2]Sheet1!M186</f>
        <v>374</v>
      </c>
      <c r="AS340" s="726">
        <f>[2]Sheet1!N186+[2]Sheet1!O186/12</f>
        <v>6.125</v>
      </c>
      <c r="AT340" s="725">
        <f>[2]Sheet1!P186</f>
        <v>315</v>
      </c>
      <c r="AU340" s="724">
        <f t="shared" si="521"/>
        <v>689</v>
      </c>
      <c r="AV340" s="723">
        <f t="shared" si="522"/>
        <v>64</v>
      </c>
      <c r="AW340" s="722"/>
      <c r="AX340" s="722"/>
      <c r="AY340" s="721">
        <f>[2]Sheet1!B186</f>
        <v>0</v>
      </c>
      <c r="AZ340" s="720">
        <f>[2]Sheet1!C186</f>
        <v>0</v>
      </c>
      <c r="BA340" s="662">
        <f>[2]Sheet1!D186</f>
        <v>0</v>
      </c>
      <c r="BB340" s="662">
        <f>[2]Sheet1!E186</f>
        <v>0</v>
      </c>
      <c r="BC340" s="719"/>
      <c r="BD340" s="718">
        <f>[2]Sheet1!BJ186</f>
        <v>72269</v>
      </c>
      <c r="BE340" s="717">
        <f t="shared" si="580"/>
        <v>54</v>
      </c>
      <c r="BF340" s="1949">
        <f t="shared" si="577"/>
        <v>52.285714285714285</v>
      </c>
      <c r="BG340" s="716">
        <v>0.96</v>
      </c>
      <c r="BH340" s="1708">
        <f t="shared" si="578"/>
        <v>2.1600000000000037</v>
      </c>
      <c r="BI340" s="715">
        <f t="shared" si="524"/>
        <v>51.839999999999996</v>
      </c>
      <c r="BJ340" s="714"/>
      <c r="BK340" s="713">
        <f>[2]Sheet1!EW186</f>
        <v>77</v>
      </c>
      <c r="BL340" s="713">
        <f>[2]Sheet1!EX186</f>
        <v>30</v>
      </c>
      <c r="BM340" s="712"/>
      <c r="BN340" s="711">
        <f>[2]Sheet1!CE186</f>
        <v>0</v>
      </c>
      <c r="BO340" s="710">
        <f t="shared" si="564"/>
        <v>0.8</v>
      </c>
      <c r="BP340" s="709">
        <f t="shared" si="525"/>
        <v>0</v>
      </c>
      <c r="BQ340" s="709">
        <f t="shared" si="526"/>
        <v>0</v>
      </c>
      <c r="BR340" s="708"/>
      <c r="BS340" s="712">
        <f>[2]Sheet1!CP186</f>
        <v>80</v>
      </c>
      <c r="BT340" s="712">
        <f>[2]Sheet1!CQ186</f>
        <v>190</v>
      </c>
      <c r="BU340" s="666">
        <f>[2]Sheet1!BR186</f>
        <v>0</v>
      </c>
      <c r="BV340" s="707" t="str">
        <f>[2]Sheet1!BE186</f>
        <v>n</v>
      </c>
      <c r="BW340" s="726">
        <f>[2]Sheet1!BA186</f>
        <v>11</v>
      </c>
      <c r="BX340" s="105">
        <f t="shared" si="559"/>
        <v>7.9714285714285706</v>
      </c>
      <c r="BY340" s="1817">
        <f t="shared" si="550"/>
        <v>0.33214285714285713</v>
      </c>
      <c r="BZ340" s="1555">
        <f t="shared" si="576"/>
        <v>55.8</v>
      </c>
      <c r="CA340" s="665">
        <f t="shared" si="527"/>
        <v>0</v>
      </c>
      <c r="CB340" s="665">
        <f t="shared" si="528"/>
        <v>11</v>
      </c>
      <c r="CC340" s="706">
        <f t="shared" si="565"/>
        <v>0.43</v>
      </c>
      <c r="CD340" s="705">
        <f t="shared" si="529"/>
        <v>6.2700000000000005</v>
      </c>
      <c r="CE340" s="710">
        <f t="shared" si="566"/>
        <v>0.05</v>
      </c>
      <c r="CF340" s="704">
        <f t="shared" si="530"/>
        <v>6.2700000000000005</v>
      </c>
      <c r="CG340" s="1770">
        <f>[2]Sheet1!BI186</f>
        <v>1.0277777777810115</v>
      </c>
      <c r="CH340" s="704"/>
      <c r="CI340" s="1507">
        <f t="shared" si="548"/>
        <v>0.44594594594454284</v>
      </c>
      <c r="CJ340" s="704">
        <f t="shared" si="531"/>
        <v>4.7299999999999995</v>
      </c>
      <c r="CK340" s="666">
        <v>0</v>
      </c>
      <c r="CL340" s="664">
        <v>0</v>
      </c>
      <c r="CM340" s="1465">
        <f>[2]Sheet1!DA186</f>
        <v>15.7</v>
      </c>
      <c r="CN340" s="1466">
        <f>[2]Sheet1!DB186</f>
        <v>2</v>
      </c>
      <c r="CO340" s="703">
        <f>[2]Sheet1!DC186</f>
        <v>72</v>
      </c>
      <c r="CP340" s="1466">
        <f>[2]Sheet1!DX186</f>
        <v>0</v>
      </c>
      <c r="CQ340" s="703">
        <f t="shared" si="532"/>
        <v>0</v>
      </c>
      <c r="CR340" s="703">
        <f>[2]Sheet1!DM186</f>
        <v>0</v>
      </c>
      <c r="CS340" s="1119" t="e">
        <f t="shared" si="533"/>
        <v>#DIV/0!</v>
      </c>
      <c r="CT340" s="1142" t="str">
        <f t="shared" si="534"/>
        <v/>
      </c>
      <c r="CU340" s="950">
        <f t="shared" si="551"/>
        <v>0</v>
      </c>
      <c r="CV340" s="702">
        <f t="shared" si="567"/>
        <v>1</v>
      </c>
      <c r="CW340" s="701">
        <f t="shared" si="535"/>
        <v>0</v>
      </c>
      <c r="CX340" s="700">
        <f t="shared" si="536"/>
        <v>0</v>
      </c>
      <c r="CY340" s="699"/>
      <c r="CZ340" s="698">
        <f>[2]Sheet1!DN186</f>
        <v>0</v>
      </c>
      <c r="DA340" s="698">
        <f>[2]Sheet1!DO186</f>
        <v>0</v>
      </c>
      <c r="DB340" s="698">
        <f>[2]Sheet1!DQ186</f>
        <v>0</v>
      </c>
      <c r="DC340" s="1580">
        <f t="shared" si="562"/>
        <v>15.7</v>
      </c>
      <c r="DD340" s="105">
        <f t="shared" si="552"/>
        <v>15.571428571428571</v>
      </c>
      <c r="DE340" s="1817">
        <f t="shared" si="553"/>
        <v>0.64880952380952384</v>
      </c>
      <c r="DF340" s="1555">
        <f t="shared" si="579"/>
        <v>109</v>
      </c>
      <c r="DG340" s="696">
        <f t="shared" si="568"/>
        <v>0.43</v>
      </c>
      <c r="DH340" s="695">
        <f t="shared" si="554"/>
        <v>15.7</v>
      </c>
      <c r="DI340" s="702">
        <f t="shared" si="569"/>
        <v>0.56999999999999995</v>
      </c>
      <c r="DJ340" s="694"/>
      <c r="DK340" s="694">
        <f t="shared" si="555"/>
        <v>3.8480700000000012</v>
      </c>
      <c r="DL340" s="694">
        <f t="shared" si="537"/>
        <v>8.9489999999999981</v>
      </c>
      <c r="DM340" s="693"/>
      <c r="DN340" s="692">
        <f>[2]Sheet1!EB186</f>
        <v>0</v>
      </c>
      <c r="DO340" s="692">
        <f>[2]Sheet1!EC186</f>
        <v>23</v>
      </c>
      <c r="DP340" s="1448">
        <f>[2]Sheet1!ED186</f>
        <v>170</v>
      </c>
      <c r="DQ340" s="691"/>
      <c r="DR340" s="691"/>
      <c r="DS340" s="690">
        <f t="shared" si="538"/>
        <v>0</v>
      </c>
      <c r="DT340" s="690">
        <f t="shared" si="539"/>
        <v>0</v>
      </c>
      <c r="DU340" s="689">
        <f t="shared" si="540"/>
        <v>0</v>
      </c>
      <c r="DV340" s="688"/>
      <c r="DW340" s="1431"/>
      <c r="DX340" s="1426">
        <f>[2]Sheet1!BN186</f>
        <v>3</v>
      </c>
      <c r="DY340" s="686"/>
      <c r="DZ340" s="685">
        <f>[2]Sheet1!BP186</f>
        <v>6</v>
      </c>
      <c r="EA340" s="684">
        <f>[2]Sheet1!BQ186</f>
        <v>1</v>
      </c>
      <c r="EB340" s="683">
        <f t="shared" si="541"/>
        <v>201.03997206</v>
      </c>
      <c r="EC340" s="683">
        <f t="shared" si="545"/>
        <v>0</v>
      </c>
      <c r="ED340" s="683">
        <f t="shared" si="546"/>
        <v>0</v>
      </c>
      <c r="EE340" s="682">
        <f t="shared" si="542"/>
        <v>0</v>
      </c>
      <c r="EF340" s="681">
        <f t="shared" si="560"/>
        <v>12.278070000000005</v>
      </c>
      <c r="EG340" s="680">
        <f t="shared" si="543"/>
        <v>0</v>
      </c>
      <c r="EH340" s="1734">
        <f>SUM(EE$313:EE340)/SUM(EF$313:EF340)</f>
        <v>0.87514287911271693</v>
      </c>
      <c r="EI340" s="678"/>
      <c r="EJ340" s="166">
        <f t="shared" si="556"/>
        <v>64</v>
      </c>
      <c r="EK340" s="677">
        <f t="shared" si="557"/>
        <v>0</v>
      </c>
      <c r="EL340" s="676">
        <f t="shared" si="558"/>
        <v>65.518999999999991</v>
      </c>
      <c r="EM340" s="675">
        <f t="shared" si="544"/>
        <v>0.97681588546833753</v>
      </c>
      <c r="EN340" s="674">
        <f>SUM(EK$7:EK340)/SUM(EL$7:EL340)</f>
        <v>1.0569993820189305</v>
      </c>
      <c r="EO340" s="673">
        <v>60</v>
      </c>
    </row>
    <row r="341" spans="1:146" ht="16.5" thickTop="1" thickBot="1" x14ac:dyDescent="0.3">
      <c r="A341" s="668">
        <f>[2]Sheet1!A187</f>
        <v>45837</v>
      </c>
      <c r="C341" s="672"/>
      <c r="D341" s="744">
        <f t="shared" si="563"/>
        <v>39550</v>
      </c>
      <c r="E341" s="743">
        <f t="shared" si="509"/>
        <v>0</v>
      </c>
      <c r="F341" s="743"/>
      <c r="G341" s="742">
        <f t="shared" si="510"/>
        <v>0</v>
      </c>
      <c r="H341" s="741"/>
      <c r="I341" s="740">
        <v>0</v>
      </c>
      <c r="J341" s="740">
        <v>0</v>
      </c>
      <c r="K341" s="739">
        <f t="shared" si="511"/>
        <v>0</v>
      </c>
      <c r="L341" s="738" t="e">
        <f t="shared" si="512"/>
        <v>#REF!</v>
      </c>
      <c r="M341" s="738">
        <v>0</v>
      </c>
      <c r="N341" s="739">
        <v>0</v>
      </c>
      <c r="O341" s="739">
        <v>0</v>
      </c>
      <c r="P341" s="737">
        <f>[2]Sheet1!Q187</f>
        <v>0</v>
      </c>
      <c r="Q341" s="737">
        <f>[2]Sheet1!R187</f>
        <v>0</v>
      </c>
      <c r="R341" s="736">
        <f t="shared" si="513"/>
        <v>0</v>
      </c>
      <c r="S341" s="1154">
        <f t="shared" si="514"/>
        <v>48</v>
      </c>
      <c r="T341" s="408">
        <f>[2]Sheet1!T187</f>
        <v>0</v>
      </c>
      <c r="U341" s="736">
        <f>[2]Sheet1!V187</f>
        <v>0</v>
      </c>
      <c r="V341" s="734"/>
      <c r="W341" s="739">
        <f>[2]Sheet1!X187</f>
        <v>0</v>
      </c>
      <c r="X341" s="743">
        <f>[2]Sheet1!Y187</f>
        <v>0</v>
      </c>
      <c r="Y341" s="739" t="str">
        <f t="shared" si="515"/>
        <v xml:space="preserve"> </v>
      </c>
      <c r="Z341" s="733">
        <f t="shared" si="516"/>
        <v>185</v>
      </c>
      <c r="AA341" s="732">
        <f>[2]Sheet1!AA187</f>
        <v>0</v>
      </c>
      <c r="AB341" s="731">
        <f>[2]Sheet1!AC187</f>
        <v>0</v>
      </c>
      <c r="AC341" s="730">
        <f>[2]Sheet1!AD187</f>
        <v>0</v>
      </c>
      <c r="AD341" s="730">
        <f>[2]Sheet1!AE187</f>
        <v>0</v>
      </c>
      <c r="AE341" s="739" t="str">
        <f t="shared" si="517"/>
        <v xml:space="preserve"> </v>
      </c>
      <c r="AF341" s="733">
        <f t="shared" si="518"/>
        <v>120</v>
      </c>
      <c r="AG341" s="739">
        <v>111</v>
      </c>
      <c r="AH341" s="731">
        <f>[2]Sheet1!AH187</f>
        <v>0</v>
      </c>
      <c r="AI341" s="731">
        <f>[2]Sheet1!AI187</f>
        <v>0</v>
      </c>
      <c r="AJ341" s="731">
        <f>[2]Sheet1!AJ187</f>
        <v>0</v>
      </c>
      <c r="AK341" s="729" t="str">
        <f t="shared" si="519"/>
        <v xml:space="preserve"> </v>
      </c>
      <c r="AL341" s="731">
        <f t="shared" si="520"/>
        <v>41</v>
      </c>
      <c r="AM341" s="731"/>
      <c r="AN341" s="731"/>
      <c r="AO341" s="731">
        <f>[2]Sheet1!AL187</f>
        <v>0</v>
      </c>
      <c r="AP341" s="731"/>
      <c r="AQ341" s="728">
        <f>[2]Sheet1!K187+[2]Sheet1!L187/12</f>
        <v>7.541666666666667</v>
      </c>
      <c r="AR341" s="727">
        <f>[2]Sheet1!M187</f>
        <v>408</v>
      </c>
      <c r="AS341" s="726">
        <f>[2]Sheet1!N187+[2]Sheet1!O187/12</f>
        <v>7.333333333333333</v>
      </c>
      <c r="AT341" s="725">
        <f>[2]Sheet1!P187</f>
        <v>382</v>
      </c>
      <c r="AU341" s="724">
        <f t="shared" si="521"/>
        <v>790</v>
      </c>
      <c r="AV341" s="723">
        <f t="shared" si="522"/>
        <v>101</v>
      </c>
      <c r="AW341" s="722"/>
      <c r="AX341" s="722"/>
      <c r="AY341" s="721">
        <f>[2]Sheet1!B187</f>
        <v>0</v>
      </c>
      <c r="AZ341" s="720">
        <f>[2]Sheet1!C187</f>
        <v>0</v>
      </c>
      <c r="BA341" s="662">
        <f>[2]Sheet1!D187</f>
        <v>0</v>
      </c>
      <c r="BB341" s="662">
        <f>[2]Sheet1!E187</f>
        <v>0</v>
      </c>
      <c r="BC341" s="719"/>
      <c r="BD341" s="718">
        <f>[2]Sheet1!BJ187</f>
        <v>72320</v>
      </c>
      <c r="BE341" s="717">
        <f t="shared" si="523"/>
        <v>51</v>
      </c>
      <c r="BF341" s="1949">
        <f t="shared" si="577"/>
        <v>51.857142857142854</v>
      </c>
      <c r="BG341" s="716">
        <v>0.96</v>
      </c>
      <c r="BH341" s="1708">
        <f t="shared" si="578"/>
        <v>2.0399999999999991</v>
      </c>
      <c r="BI341" s="715">
        <f t="shared" si="524"/>
        <v>48.96</v>
      </c>
      <c r="BJ341" s="714"/>
      <c r="BK341" s="713">
        <f>[2]Sheet1!EW187</f>
        <v>88</v>
      </c>
      <c r="BL341" s="713">
        <f>[2]Sheet1!EX187</f>
        <v>30</v>
      </c>
      <c r="BM341" s="712"/>
      <c r="BN341" s="711">
        <f>[2]Sheet1!CE187</f>
        <v>0</v>
      </c>
      <c r="BO341" s="710">
        <f t="shared" si="564"/>
        <v>0.8</v>
      </c>
      <c r="BP341" s="709">
        <f t="shared" si="525"/>
        <v>0</v>
      </c>
      <c r="BQ341" s="709">
        <f t="shared" si="526"/>
        <v>0</v>
      </c>
      <c r="BR341" s="708"/>
      <c r="BS341" s="712">
        <f>[2]Sheet1!CP187</f>
        <v>0</v>
      </c>
      <c r="BT341" s="712">
        <f>[2]Sheet1!CQ187</f>
        <v>0</v>
      </c>
      <c r="BU341" s="666">
        <f>[2]Sheet1!BR187</f>
        <v>0</v>
      </c>
      <c r="BV341" s="707" t="str">
        <f>[2]Sheet1!BE187</f>
        <v>n</v>
      </c>
      <c r="BW341" s="726">
        <f>[2]Sheet1!BA187</f>
        <v>8.1999999999999993</v>
      </c>
      <c r="BX341" s="105">
        <f t="shared" si="559"/>
        <v>7.9142857142857155</v>
      </c>
      <c r="BY341" s="1817">
        <f t="shared" si="550"/>
        <v>0.32976190476190481</v>
      </c>
      <c r="BZ341" s="1555">
        <f t="shared" si="576"/>
        <v>55.400000000000006</v>
      </c>
      <c r="CA341" s="665">
        <f t="shared" si="527"/>
        <v>0</v>
      </c>
      <c r="CB341" s="665">
        <f t="shared" si="528"/>
        <v>8.1999999999999993</v>
      </c>
      <c r="CC341" s="706">
        <f t="shared" si="565"/>
        <v>0.43</v>
      </c>
      <c r="CD341" s="705">
        <f t="shared" si="529"/>
        <v>4.6740000000000004</v>
      </c>
      <c r="CE341" s="710">
        <f t="shared" si="566"/>
        <v>0.05</v>
      </c>
      <c r="CF341" s="704">
        <f t="shared" si="530"/>
        <v>4.6740000000000004</v>
      </c>
      <c r="CG341" s="1770">
        <f>[2]Sheet1!BI187</f>
        <v>0.98263888889050577</v>
      </c>
      <c r="CH341" s="704"/>
      <c r="CI341" s="1507">
        <f t="shared" si="548"/>
        <v>0.34770318021144198</v>
      </c>
      <c r="CJ341" s="704">
        <f t="shared" si="531"/>
        <v>3.5259999999999989</v>
      </c>
      <c r="CK341" s="666">
        <v>0</v>
      </c>
      <c r="CL341" s="664">
        <v>0</v>
      </c>
      <c r="CM341" s="1465">
        <f>[2]Sheet1!DA187</f>
        <v>15.4</v>
      </c>
      <c r="CN341" s="1466">
        <f>[2]Sheet1!DB187</f>
        <v>2</v>
      </c>
      <c r="CO341" s="703">
        <f>[2]Sheet1!DC187</f>
        <v>73</v>
      </c>
      <c r="CP341" s="1466">
        <f>[2]Sheet1!DX187</f>
        <v>0</v>
      </c>
      <c r="CQ341" s="703">
        <f t="shared" si="532"/>
        <v>0</v>
      </c>
      <c r="CR341" s="703">
        <f>[2]Sheet1!DM187</f>
        <v>0</v>
      </c>
      <c r="CS341" s="1119" t="e">
        <f t="shared" si="533"/>
        <v>#DIV/0!</v>
      </c>
      <c r="CT341" s="1142" t="str">
        <f t="shared" si="534"/>
        <v/>
      </c>
      <c r="CU341" s="950">
        <f t="shared" si="551"/>
        <v>0</v>
      </c>
      <c r="CV341" s="702">
        <f t="shared" si="567"/>
        <v>1</v>
      </c>
      <c r="CW341" s="701">
        <f t="shared" si="535"/>
        <v>0</v>
      </c>
      <c r="CX341" s="700">
        <f t="shared" si="536"/>
        <v>0</v>
      </c>
      <c r="CY341" s="699"/>
      <c r="CZ341" s="698">
        <f>[2]Sheet1!DN187</f>
        <v>0</v>
      </c>
      <c r="DA341" s="698">
        <f>[2]Sheet1!DO187</f>
        <v>0</v>
      </c>
      <c r="DB341" s="698">
        <f>[2]Sheet1!DQ187</f>
        <v>0</v>
      </c>
      <c r="DC341" s="1580">
        <f t="shared" si="562"/>
        <v>15.4</v>
      </c>
      <c r="DD341" s="105">
        <f t="shared" si="552"/>
        <v>15.385714285714286</v>
      </c>
      <c r="DE341" s="1817">
        <f t="shared" si="553"/>
        <v>0.64107142857142863</v>
      </c>
      <c r="DF341" s="1555">
        <f t="shared" si="579"/>
        <v>107.7</v>
      </c>
      <c r="DG341" s="696">
        <f t="shared" si="568"/>
        <v>0.43</v>
      </c>
      <c r="DH341" s="695">
        <f t="shared" si="554"/>
        <v>15.4</v>
      </c>
      <c r="DI341" s="702">
        <f t="shared" si="569"/>
        <v>0.56999999999999995</v>
      </c>
      <c r="DJ341" s="694"/>
      <c r="DK341" s="694">
        <f t="shared" si="555"/>
        <v>3.7745400000000013</v>
      </c>
      <c r="DL341" s="694">
        <f t="shared" si="537"/>
        <v>8.7779999999999987</v>
      </c>
      <c r="DM341" s="693"/>
      <c r="DN341" s="692">
        <f>[2]Sheet1!EB187</f>
        <v>75</v>
      </c>
      <c r="DO341" s="692">
        <f>[2]Sheet1!EC187</f>
        <v>20</v>
      </c>
      <c r="DP341" s="1448">
        <f>[2]Sheet1!ED187</f>
        <v>170</v>
      </c>
      <c r="DQ341" s="691"/>
      <c r="DR341" s="691"/>
      <c r="DS341" s="690">
        <f t="shared" si="538"/>
        <v>0</v>
      </c>
      <c r="DT341" s="690">
        <f t="shared" si="539"/>
        <v>0</v>
      </c>
      <c r="DU341" s="689">
        <f t="shared" si="540"/>
        <v>0</v>
      </c>
      <c r="DV341" s="688"/>
      <c r="DW341" s="1431"/>
      <c r="DX341" s="1426">
        <f>[2]Sheet1!BN187</f>
        <v>3</v>
      </c>
      <c r="DY341" s="686"/>
      <c r="DZ341" s="685">
        <f>[2]Sheet1!BP187</f>
        <v>6</v>
      </c>
      <c r="EA341" s="684">
        <f>[2]Sheet1!BQ187</f>
        <v>1.25</v>
      </c>
      <c r="EB341" s="683">
        <f t="shared" si="541"/>
        <v>201.72846511500001</v>
      </c>
      <c r="EC341" s="683">
        <f t="shared" si="545"/>
        <v>0.68849305500000924</v>
      </c>
      <c r="ED341" s="683">
        <f t="shared" si="546"/>
        <v>0</v>
      </c>
      <c r="EE341" s="682">
        <f t="shared" si="542"/>
        <v>0.68849305500000924</v>
      </c>
      <c r="EF341" s="681">
        <f t="shared" si="560"/>
        <v>10.48854</v>
      </c>
      <c r="EG341" s="680">
        <f t="shared" si="543"/>
        <v>6.5642411145880097E-2</v>
      </c>
      <c r="EH341" s="1734">
        <f>SUM(EE$313:EE341)/SUM(EF$313:EF341)</f>
        <v>0.84654143671003701</v>
      </c>
      <c r="EI341" s="678"/>
      <c r="EJ341" s="166">
        <f t="shared" si="556"/>
        <v>101</v>
      </c>
      <c r="EK341" s="677">
        <f t="shared" si="557"/>
        <v>0</v>
      </c>
      <c r="EL341" s="676">
        <f t="shared" si="558"/>
        <v>61.263999999999996</v>
      </c>
      <c r="EM341" s="675">
        <f t="shared" si="544"/>
        <v>1.648602768346827</v>
      </c>
      <c r="EN341" s="674">
        <f>SUM(EK$7:EK341)/SUM(EL$7:EL341)</f>
        <v>1.055394237639574</v>
      </c>
      <c r="EO341" s="673">
        <f>EO340/24</f>
        <v>2.5</v>
      </c>
    </row>
    <row r="342" spans="1:146" ht="16.5" thickTop="1" thickBot="1" x14ac:dyDescent="0.3">
      <c r="A342" s="668">
        <f>[2]Sheet1!A188</f>
        <v>45838</v>
      </c>
      <c r="C342" s="672"/>
      <c r="D342" s="744">
        <f t="shared" si="563"/>
        <v>39550</v>
      </c>
      <c r="E342" s="743">
        <f t="shared" si="509"/>
        <v>0</v>
      </c>
      <c r="F342" s="743"/>
      <c r="G342" s="742">
        <f t="shared" si="510"/>
        <v>0</v>
      </c>
      <c r="H342" s="741"/>
      <c r="I342" s="740">
        <v>0</v>
      </c>
      <c r="J342" s="740">
        <v>0</v>
      </c>
      <c r="K342" s="739">
        <f t="shared" si="511"/>
        <v>0</v>
      </c>
      <c r="L342" s="738" t="e">
        <f t="shared" si="512"/>
        <v>#REF!</v>
      </c>
      <c r="M342" s="738">
        <v>0</v>
      </c>
      <c r="N342" s="739">
        <v>0</v>
      </c>
      <c r="O342" s="739">
        <v>0</v>
      </c>
      <c r="P342" s="737">
        <f>[2]Sheet1!Q188</f>
        <v>45</v>
      </c>
      <c r="Q342" s="737">
        <f>[2]Sheet1!R188</f>
        <v>38</v>
      </c>
      <c r="R342" s="736">
        <f t="shared" si="513"/>
        <v>7</v>
      </c>
      <c r="S342" s="1154">
        <f t="shared" si="514"/>
        <v>49</v>
      </c>
      <c r="T342" s="408">
        <f>[2]Sheet1!T188</f>
        <v>0</v>
      </c>
      <c r="U342" s="736">
        <f>[2]Sheet1!V188</f>
        <v>0</v>
      </c>
      <c r="V342" s="734"/>
      <c r="W342" s="739">
        <f>[2]Sheet1!X188</f>
        <v>38</v>
      </c>
      <c r="X342" s="743">
        <f>[2]Sheet1!Y188</f>
        <v>32</v>
      </c>
      <c r="Y342" s="739">
        <f t="shared" si="515"/>
        <v>6</v>
      </c>
      <c r="Z342" s="733">
        <f t="shared" si="516"/>
        <v>186</v>
      </c>
      <c r="AA342" s="732">
        <f>[2]Sheet1!AA188</f>
        <v>0</v>
      </c>
      <c r="AB342" s="731">
        <f>[2]Sheet1!AC188</f>
        <v>0</v>
      </c>
      <c r="AC342" s="730">
        <f>[2]Sheet1!AD188</f>
        <v>32</v>
      </c>
      <c r="AD342" s="730">
        <f>[2]Sheet1!AE188</f>
        <v>31</v>
      </c>
      <c r="AE342" s="739">
        <f t="shared" si="517"/>
        <v>1</v>
      </c>
      <c r="AF342" s="733">
        <f t="shared" si="518"/>
        <v>121</v>
      </c>
      <c r="AG342" s="739">
        <v>111</v>
      </c>
      <c r="AH342" s="731">
        <f>[2]Sheet1!AH188</f>
        <v>0</v>
      </c>
      <c r="AI342" s="731">
        <f>[2]Sheet1!AI188</f>
        <v>0</v>
      </c>
      <c r="AJ342" s="731">
        <f>[2]Sheet1!AJ188</f>
        <v>0</v>
      </c>
      <c r="AK342" s="729" t="str">
        <f t="shared" si="519"/>
        <v xml:space="preserve"> </v>
      </c>
      <c r="AL342" s="731">
        <f t="shared" si="520"/>
        <v>41</v>
      </c>
      <c r="AM342" s="731"/>
      <c r="AN342" s="731"/>
      <c r="AO342" s="731">
        <f>[2]Sheet1!AL188</f>
        <v>0</v>
      </c>
      <c r="AP342" s="731"/>
      <c r="AQ342" s="728">
        <f>[2]Sheet1!K188+[2]Sheet1!L188/12</f>
        <v>5.5</v>
      </c>
      <c r="AR342" s="727">
        <f>[2]Sheet1!M188</f>
        <v>288</v>
      </c>
      <c r="AS342" s="726">
        <f>[2]Sheet1!N188+[2]Sheet1!O188/12</f>
        <v>5.416666666666667</v>
      </c>
      <c r="AT342" s="725">
        <f>[2]Sheet1!P188</f>
        <v>275</v>
      </c>
      <c r="AU342" s="724">
        <f t="shared" si="521"/>
        <v>563</v>
      </c>
      <c r="AV342" s="723">
        <f t="shared" si="522"/>
        <v>-227</v>
      </c>
      <c r="AW342" s="722"/>
      <c r="AX342" s="722"/>
      <c r="AY342" s="721">
        <f>[2]Sheet1!B188</f>
        <v>1825</v>
      </c>
      <c r="AZ342" s="720">
        <f>[2]Sheet1!C188</f>
        <v>0</v>
      </c>
      <c r="BA342" s="662">
        <f>[2]Sheet1!D188</f>
        <v>224</v>
      </c>
      <c r="BB342" s="662">
        <f>[2]Sheet1!E188</f>
        <v>179</v>
      </c>
      <c r="BC342" s="719"/>
      <c r="BD342" s="718">
        <f>[2]Sheet1!BJ188</f>
        <v>72361</v>
      </c>
      <c r="BE342" s="717">
        <f t="shared" si="523"/>
        <v>41</v>
      </c>
      <c r="BF342" s="1949">
        <f>AVERAGE(BE336:BE342)</f>
        <v>51.714285714285715</v>
      </c>
      <c r="BG342" s="716">
        <v>0.96</v>
      </c>
      <c r="BH342" s="1708">
        <f t="shared" si="578"/>
        <v>1.6400000000000006</v>
      </c>
      <c r="BI342" s="715">
        <f t="shared" si="524"/>
        <v>39.36</v>
      </c>
      <c r="BJ342" s="714"/>
      <c r="BK342" s="713">
        <f>[2]Sheet1!EW188</f>
        <v>70</v>
      </c>
      <c r="BL342" s="713">
        <f>[2]Sheet1!EX188</f>
        <v>25</v>
      </c>
      <c r="BM342" s="712"/>
      <c r="BN342" s="711">
        <f>[2]Sheet1!CE188</f>
        <v>0</v>
      </c>
      <c r="BO342" s="710">
        <f t="shared" si="564"/>
        <v>0.8</v>
      </c>
      <c r="BP342" s="709">
        <f t="shared" si="525"/>
        <v>0</v>
      </c>
      <c r="BQ342" s="709">
        <f t="shared" si="526"/>
        <v>0</v>
      </c>
      <c r="BR342" s="708"/>
      <c r="BS342" s="712">
        <f>[2]Sheet1!CP188</f>
        <v>60</v>
      </c>
      <c r="BT342" s="712">
        <f>[2]Sheet1!CQ188</f>
        <v>200</v>
      </c>
      <c r="BU342" s="666">
        <f>[2]Sheet1!BR188</f>
        <v>0</v>
      </c>
      <c r="BV342" s="707" t="str">
        <f>[2]Sheet1!BE188</f>
        <v>n</v>
      </c>
      <c r="BW342" s="726">
        <f>[2]Sheet1!BA188</f>
        <v>6.6</v>
      </c>
      <c r="BX342" s="105">
        <f t="shared" si="559"/>
        <v>7.885714285714287</v>
      </c>
      <c r="BY342" s="1817">
        <f t="shared" si="550"/>
        <v>0.32857142857142863</v>
      </c>
      <c r="BZ342" s="1555">
        <f t="shared" si="576"/>
        <v>55.20000000000001</v>
      </c>
      <c r="CA342" s="665">
        <f t="shared" si="527"/>
        <v>0</v>
      </c>
      <c r="CB342" s="665">
        <f t="shared" si="528"/>
        <v>6.6</v>
      </c>
      <c r="CC342" s="706">
        <f t="shared" si="565"/>
        <v>0.43</v>
      </c>
      <c r="CD342" s="705">
        <f t="shared" si="529"/>
        <v>3.762</v>
      </c>
      <c r="CE342" s="710">
        <f t="shared" si="566"/>
        <v>0.05</v>
      </c>
      <c r="CF342" s="704">
        <f t="shared" si="530"/>
        <v>3.762</v>
      </c>
      <c r="CG342" s="1770">
        <f>[2]Sheet1!BI188</f>
        <v>0.80208333332848269</v>
      </c>
      <c r="CH342" s="704"/>
      <c r="CI342" s="1507">
        <f t="shared" si="548"/>
        <v>0.34285714285921626</v>
      </c>
      <c r="CJ342" s="704">
        <f t="shared" si="531"/>
        <v>2.8379999999999996</v>
      </c>
      <c r="CK342" s="666">
        <v>0</v>
      </c>
      <c r="CL342" s="664">
        <v>0</v>
      </c>
      <c r="CM342" s="1465">
        <f>[2]Sheet1!DA188</f>
        <v>11.9</v>
      </c>
      <c r="CN342" s="1466">
        <f>[2]Sheet1!DB188</f>
        <v>2</v>
      </c>
      <c r="CO342" s="703">
        <f>[2]Sheet1!DC188</f>
        <v>67</v>
      </c>
      <c r="CP342" s="1466">
        <f>[2]Sheet1!DX188</f>
        <v>0</v>
      </c>
      <c r="CQ342" s="703">
        <f t="shared" si="532"/>
        <v>0</v>
      </c>
      <c r="CR342" s="703">
        <f>[2]Sheet1!DM188</f>
        <v>0</v>
      </c>
      <c r="CS342" s="1119" t="e">
        <f t="shared" si="533"/>
        <v>#DIV/0!</v>
      </c>
      <c r="CT342" s="1142" t="str">
        <f t="shared" si="534"/>
        <v/>
      </c>
      <c r="CU342" s="950">
        <f t="shared" si="551"/>
        <v>0</v>
      </c>
      <c r="CV342" s="702">
        <f t="shared" si="567"/>
        <v>1</v>
      </c>
      <c r="CW342" s="701">
        <f t="shared" si="535"/>
        <v>0</v>
      </c>
      <c r="CX342" s="700">
        <f t="shared" si="536"/>
        <v>0</v>
      </c>
      <c r="CY342" s="699"/>
      <c r="CZ342" s="698">
        <f>[2]Sheet1!DN188</f>
        <v>75</v>
      </c>
      <c r="DA342" s="698">
        <f>[2]Sheet1!DO188</f>
        <v>22</v>
      </c>
      <c r="DB342" s="698">
        <f>[2]Sheet1!DQ188</f>
        <v>0</v>
      </c>
      <c r="DC342" s="1580">
        <f t="shared" si="562"/>
        <v>11.9</v>
      </c>
      <c r="DD342" s="105">
        <f t="shared" si="552"/>
        <v>15.371428571428572</v>
      </c>
      <c r="DE342" s="1817">
        <f t="shared" si="553"/>
        <v>0.64047619047619053</v>
      </c>
      <c r="DF342" s="1555">
        <f t="shared" si="579"/>
        <v>107.60000000000001</v>
      </c>
      <c r="DG342" s="696">
        <f t="shared" si="568"/>
        <v>0.43</v>
      </c>
      <c r="DH342" s="695">
        <f t="shared" si="554"/>
        <v>11.9</v>
      </c>
      <c r="DI342" s="702">
        <f t="shared" si="569"/>
        <v>0.56999999999999995</v>
      </c>
      <c r="DJ342" s="694"/>
      <c r="DK342" s="694">
        <f t="shared" si="555"/>
        <v>2.9166900000000009</v>
      </c>
      <c r="DL342" s="694">
        <f t="shared" si="537"/>
        <v>6.7829999999999995</v>
      </c>
      <c r="DM342" s="693"/>
      <c r="DN342" s="692">
        <f>[2]Sheet1!EB188</f>
        <v>75</v>
      </c>
      <c r="DO342" s="692">
        <f>[2]Sheet1!EC188</f>
        <v>25</v>
      </c>
      <c r="DP342" s="1448">
        <f>[2]Sheet1!ED188</f>
        <v>175</v>
      </c>
      <c r="DQ342" s="691"/>
      <c r="DR342" s="691"/>
      <c r="DS342" s="690">
        <f t="shared" si="538"/>
        <v>0</v>
      </c>
      <c r="DT342" s="690">
        <f t="shared" si="539"/>
        <v>0</v>
      </c>
      <c r="DU342" s="689">
        <f t="shared" si="540"/>
        <v>0</v>
      </c>
      <c r="DV342" s="688"/>
      <c r="DW342" s="1431"/>
      <c r="DX342" s="1426">
        <f>[2]Sheet1!BN188</f>
        <v>3</v>
      </c>
      <c r="DY342" s="686"/>
      <c r="DZ342" s="685">
        <f>[2]Sheet1!BP188</f>
        <v>1</v>
      </c>
      <c r="EA342" s="684">
        <f>[2]Sheet1!BQ188</f>
        <v>11</v>
      </c>
      <c r="EB342" s="683">
        <f t="shared" si="541"/>
        <v>63.341361060000004</v>
      </c>
      <c r="EC342" s="683">
        <f t="shared" si="545"/>
        <v>0</v>
      </c>
      <c r="ED342" s="1525">
        <f t="shared" si="546"/>
        <v>-138.38710405500001</v>
      </c>
      <c r="EE342" s="1526">
        <f t="shared" si="542"/>
        <v>0</v>
      </c>
      <c r="EF342" s="1527">
        <f t="shared" si="560"/>
        <v>8.3186900000000019</v>
      </c>
      <c r="EG342" s="1528">
        <f t="shared" si="543"/>
        <v>0</v>
      </c>
      <c r="EH342" s="1734">
        <f>SUM(EE$313:EE342)/SUM(EF$313:EF342)</f>
        <v>0.82346566526171761</v>
      </c>
      <c r="EI342" s="678"/>
      <c r="EJ342" s="166">
        <f t="shared" si="556"/>
        <v>-48</v>
      </c>
      <c r="EK342" s="677">
        <f t="shared" si="557"/>
        <v>179</v>
      </c>
      <c r="EL342" s="676">
        <f t="shared" si="558"/>
        <v>48.981000000000002</v>
      </c>
      <c r="EM342" s="675">
        <f t="shared" si="544"/>
        <v>-0.97997182581000797</v>
      </c>
      <c r="EN342" s="674">
        <f>SUM(EK$7:EK342)/SUM(EL$7:EL342)</f>
        <v>1.0585460113033871</v>
      </c>
      <c r="EO342" s="148">
        <f>31/12</f>
        <v>2.5833333333333335</v>
      </c>
    </row>
    <row r="343" spans="1:146" ht="16.5" thickTop="1" thickBot="1" x14ac:dyDescent="0.3">
      <c r="A343" s="668"/>
      <c r="C343" s="672"/>
      <c r="D343" s="744"/>
      <c r="E343" s="743"/>
      <c r="F343" s="743"/>
      <c r="G343" s="742"/>
      <c r="H343" s="741"/>
      <c r="I343" s="740"/>
      <c r="J343" s="740"/>
      <c r="K343" s="739"/>
      <c r="L343" s="738"/>
      <c r="M343" s="738"/>
      <c r="N343" s="739"/>
      <c r="O343" s="739"/>
      <c r="P343" s="737"/>
      <c r="Q343" s="737"/>
      <c r="R343" s="736"/>
      <c r="S343" s="1154"/>
      <c r="T343" s="408"/>
      <c r="U343" s="736"/>
      <c r="V343" s="734"/>
      <c r="W343" s="739"/>
      <c r="X343" s="743"/>
      <c r="Y343" s="739"/>
      <c r="Z343" s="733"/>
      <c r="AA343" s="732"/>
      <c r="AB343" s="731"/>
      <c r="AC343" s="730"/>
      <c r="AD343" s="730"/>
      <c r="AE343" s="739"/>
      <c r="AF343" s="733"/>
      <c r="AG343" s="739"/>
      <c r="AH343" s="731"/>
      <c r="AI343" s="731"/>
      <c r="AJ343" s="731"/>
      <c r="AK343" s="729"/>
      <c r="AL343" s="731"/>
      <c r="AM343" s="731"/>
      <c r="AN343" s="731"/>
      <c r="AO343" s="731"/>
      <c r="AP343" s="731"/>
      <c r="AQ343" s="728"/>
      <c r="AR343" s="727"/>
      <c r="AS343" s="726"/>
      <c r="AT343" s="725"/>
      <c r="AU343" s="724"/>
      <c r="AV343" s="723"/>
      <c r="AW343" s="722"/>
      <c r="AX343" s="722"/>
      <c r="AY343" s="721"/>
      <c r="AZ343" s="720"/>
      <c r="BA343" s="662"/>
      <c r="BB343" s="662"/>
      <c r="BC343" s="719"/>
      <c r="BD343" s="718"/>
      <c r="BE343" s="717">
        <f>SUM(BE313:BE342)</f>
        <v>1325</v>
      </c>
      <c r="BF343" s="717"/>
      <c r="BG343" s="716"/>
      <c r="BH343" s="715"/>
      <c r="BI343" s="715"/>
      <c r="BJ343" s="714"/>
      <c r="BK343" s="713"/>
      <c r="BL343" s="713"/>
      <c r="BM343" s="712"/>
      <c r="BN343" s="711"/>
      <c r="BO343" s="710"/>
      <c r="BP343" s="709"/>
      <c r="BQ343" s="709"/>
      <c r="BR343" s="708"/>
      <c r="BS343" s="712"/>
      <c r="BT343" s="712"/>
      <c r="BU343" s="666"/>
      <c r="BV343" s="707"/>
      <c r="BW343" s="726">
        <f>SUM(BW313:BW342)</f>
        <v>234.1</v>
      </c>
      <c r="BX343" s="726"/>
      <c r="BY343" s="1555"/>
      <c r="BZ343" s="1555">
        <f t="shared" si="576"/>
        <v>289.3</v>
      </c>
      <c r="CA343" s="665"/>
      <c r="CB343" s="665"/>
      <c r="CC343" s="706"/>
      <c r="CD343" s="705"/>
      <c r="CE343" s="710"/>
      <c r="CF343" s="704"/>
      <c r="CG343" s="1770"/>
      <c r="CH343" s="704"/>
      <c r="CI343" s="1507"/>
      <c r="CJ343" s="704"/>
      <c r="CK343" s="666"/>
      <c r="CL343" s="664"/>
      <c r="CM343" s="1465"/>
      <c r="CN343" s="1466"/>
      <c r="CO343" s="703"/>
      <c r="CP343" s="1466"/>
      <c r="CQ343" s="703"/>
      <c r="CR343" s="703"/>
      <c r="CS343" s="1119"/>
      <c r="CT343" s="1142"/>
      <c r="CU343" s="950"/>
      <c r="CV343" s="702"/>
      <c r="CW343" s="701"/>
      <c r="CX343" s="700"/>
      <c r="CY343" s="699"/>
      <c r="CZ343" s="698"/>
      <c r="DA343" s="698"/>
      <c r="DB343" s="698"/>
      <c r="DC343" s="1828">
        <f>SUM(DC313:DC342)</f>
        <v>455.7999999999999</v>
      </c>
      <c r="DD343" s="1828"/>
      <c r="DE343" s="1828">
        <f>AVERAGE(DE313:DE342)</f>
        <v>0.64107142857142863</v>
      </c>
      <c r="DF343" s="1828"/>
      <c r="DG343" s="696"/>
      <c r="DH343" s="695"/>
      <c r="DI343" s="702"/>
      <c r="DJ343" s="694"/>
      <c r="DK343" s="694"/>
      <c r="DL343" s="694"/>
      <c r="DM343" s="693"/>
      <c r="DN343" s="692"/>
      <c r="DO343" s="692"/>
      <c r="DP343" s="1448"/>
      <c r="DQ343" s="691"/>
      <c r="DR343" s="691"/>
      <c r="DS343" s="690"/>
      <c r="DT343" s="690"/>
      <c r="DU343" s="689"/>
      <c r="DV343" s="688"/>
      <c r="DY343" s="686"/>
      <c r="DZ343" s="140"/>
      <c r="EA343" s="684"/>
      <c r="EB343" s="683"/>
      <c r="ED343" s="1944">
        <f>SUM(ED313:ED342)</f>
        <v>-270.57777061500008</v>
      </c>
      <c r="EE343" s="1935">
        <f>SUM(EE313:EE342)-DX345</f>
        <v>297.79996507500005</v>
      </c>
      <c r="EF343" s="1936">
        <f>SUM(EF313:EF342)</f>
        <v>305.17358000000007</v>
      </c>
      <c r="EG343" s="1933"/>
      <c r="EH343" s="1934">
        <f>EE343/EF343</f>
        <v>0.9758379643316436</v>
      </c>
      <c r="EI343" s="678"/>
      <c r="EJ343" s="166"/>
      <c r="EK343" s="677"/>
      <c r="EL343" s="676"/>
      <c r="EM343" s="675"/>
      <c r="EN343" s="674"/>
      <c r="EO343" s="673">
        <f>EO341/EO342</f>
        <v>0.96774193548387089</v>
      </c>
      <c r="EP343" s="9" t="s">
        <v>208</v>
      </c>
    </row>
    <row r="344" spans="1:146" ht="16.5" thickTop="1" thickBot="1" x14ac:dyDescent="0.3">
      <c r="A344" s="668"/>
      <c r="C344" s="672"/>
      <c r="D344" s="744"/>
      <c r="E344" s="743"/>
      <c r="F344" s="743"/>
      <c r="G344" s="742"/>
      <c r="H344" s="741"/>
      <c r="I344" s="740"/>
      <c r="J344" s="740"/>
      <c r="K344" s="739"/>
      <c r="L344" s="738"/>
      <c r="M344" s="738"/>
      <c r="N344" s="739"/>
      <c r="O344" s="739"/>
      <c r="P344" s="737"/>
      <c r="Q344" s="737"/>
      <c r="R344" s="736"/>
      <c r="S344" s="1154"/>
      <c r="T344" s="408"/>
      <c r="U344" s="736"/>
      <c r="V344" s="734"/>
      <c r="W344" s="739"/>
      <c r="X344" s="743"/>
      <c r="Y344" s="739"/>
      <c r="Z344" s="733"/>
      <c r="AA344" s="732"/>
      <c r="AB344" s="731"/>
      <c r="AC344" s="730"/>
      <c r="AD344" s="730"/>
      <c r="AE344" s="739"/>
      <c r="AF344" s="733"/>
      <c r="AG344" s="739"/>
      <c r="AH344" s="731"/>
      <c r="AI344" s="731"/>
      <c r="AJ344" s="731"/>
      <c r="AK344" s="729"/>
      <c r="AL344" s="731"/>
      <c r="AM344" s="731"/>
      <c r="AN344" s="731"/>
      <c r="AO344" s="731"/>
      <c r="AP344" s="731"/>
      <c r="AQ344" s="728"/>
      <c r="AR344" s="727"/>
      <c r="AS344" s="726"/>
      <c r="AT344" s="725"/>
      <c r="AU344" s="724"/>
      <c r="AV344" s="723"/>
      <c r="AW344" s="722"/>
      <c r="AX344" s="722"/>
      <c r="AY344" s="721"/>
      <c r="AZ344" s="720"/>
      <c r="BA344" s="662"/>
      <c r="BB344" s="662"/>
      <c r="BC344" s="719"/>
      <c r="BD344" s="718"/>
      <c r="BE344" s="717">
        <f>BE343/26</f>
        <v>50.96153846153846</v>
      </c>
      <c r="BF344" s="717"/>
      <c r="BG344" s="716"/>
      <c r="BH344" s="715"/>
      <c r="BI344" s="715"/>
      <c r="BJ344" s="714"/>
      <c r="BK344" s="713"/>
      <c r="BL344" s="713"/>
      <c r="BM344" s="712"/>
      <c r="BN344" s="711"/>
      <c r="BO344" s="710"/>
      <c r="BP344" s="709"/>
      <c r="BQ344" s="709"/>
      <c r="BR344" s="708"/>
      <c r="BS344" s="712"/>
      <c r="BT344" s="712"/>
      <c r="BU344" s="666"/>
      <c r="BV344" s="707">
        <v>30</v>
      </c>
      <c r="BW344" s="726">
        <f>BW343/BV344</f>
        <v>7.8033333333333328</v>
      </c>
      <c r="BX344" s="726"/>
      <c r="BY344" s="1819">
        <f>BW344/24</f>
        <v>0.32513888888888887</v>
      </c>
      <c r="BZ344" s="726"/>
      <c r="CA344" s="665"/>
      <c r="CB344" s="665"/>
      <c r="CC344" s="706"/>
      <c r="CD344" s="705"/>
      <c r="CE344" s="710"/>
      <c r="CF344" s="704"/>
      <c r="CG344" s="1770"/>
      <c r="CH344" s="704"/>
      <c r="CI344" s="1507"/>
      <c r="CJ344" s="704"/>
      <c r="CK344" s="666"/>
      <c r="CL344" s="664"/>
      <c r="CM344" s="1465"/>
      <c r="CN344" s="1466"/>
      <c r="CO344" s="703"/>
      <c r="CP344" s="1466"/>
      <c r="CQ344" s="703"/>
      <c r="CR344" s="703"/>
      <c r="CS344" s="1119"/>
      <c r="CT344" s="1142"/>
      <c r="CU344" s="950"/>
      <c r="CV344" s="702"/>
      <c r="CW344" s="701"/>
      <c r="CX344" s="700"/>
      <c r="CY344" s="699"/>
      <c r="CZ344" s="698"/>
      <c r="DA344" s="698"/>
      <c r="DB344" s="698"/>
      <c r="DC344" s="1828">
        <f>DC343/30</f>
        <v>15.19333333333333</v>
      </c>
      <c r="DD344" s="1828"/>
      <c r="DE344" s="1828"/>
      <c r="DF344" s="1828"/>
      <c r="DG344" s="696"/>
      <c r="DH344" s="695"/>
      <c r="DI344" s="702"/>
      <c r="DJ344" s="694"/>
      <c r="DK344" s="694"/>
      <c r="DL344" s="694"/>
      <c r="DM344" s="693"/>
      <c r="DN344" s="692"/>
      <c r="DO344" s="692"/>
      <c r="DP344" s="1448"/>
      <c r="DQ344" s="691"/>
      <c r="DR344" s="691"/>
      <c r="DS344" s="690"/>
      <c r="DT344" s="690"/>
      <c r="DU344" s="689">
        <f>174*72</f>
        <v>12528</v>
      </c>
      <c r="DV344" s="688"/>
      <c r="DY344" s="686"/>
      <c r="DZ344" s="685"/>
      <c r="EA344" s="684"/>
      <c r="EB344" s="683"/>
      <c r="EC344" s="683">
        <f>SUM(EC313:EC342)</f>
        <v>251.29996507500005</v>
      </c>
      <c r="ED344" s="1925">
        <f>EF343-EE343</f>
        <v>7.3736149250000267</v>
      </c>
      <c r="EE344" s="1312">
        <f>EE343/30</f>
        <v>9.9266655025000023</v>
      </c>
      <c r="EF344" s="1593">
        <f>EF343/30</f>
        <v>10.172452666666668</v>
      </c>
      <c r="EG344" s="1594"/>
      <c r="EH344" s="1595"/>
      <c r="EI344" s="678"/>
      <c r="EJ344" s="166"/>
      <c r="EK344" s="677"/>
      <c r="EL344" s="676"/>
      <c r="EM344" s="675"/>
      <c r="EN344" s="674"/>
      <c r="EO344" s="673">
        <v>6</v>
      </c>
      <c r="EP344" s="9" t="s">
        <v>209</v>
      </c>
    </row>
    <row r="345" spans="1:146" ht="16.5" thickTop="1" thickBot="1" x14ac:dyDescent="0.3">
      <c r="A345" s="668"/>
      <c r="C345" s="672"/>
      <c r="D345" s="744"/>
      <c r="E345" s="743"/>
      <c r="F345" s="743"/>
      <c r="G345" s="742"/>
      <c r="H345" s="741"/>
      <c r="I345" s="740"/>
      <c r="J345" s="740"/>
      <c r="K345" s="739"/>
      <c r="L345" s="738"/>
      <c r="M345" s="738"/>
      <c r="N345" s="739"/>
      <c r="O345" s="739"/>
      <c r="P345" s="737"/>
      <c r="Q345" s="737"/>
      <c r="R345" s="736"/>
      <c r="S345" s="1154"/>
      <c r="T345" s="408"/>
      <c r="U345" s="736"/>
      <c r="V345" s="734"/>
      <c r="W345" s="739"/>
      <c r="X345" s="743"/>
      <c r="Y345" s="739"/>
      <c r="Z345" s="733"/>
      <c r="AA345" s="732"/>
      <c r="AB345" s="731"/>
      <c r="AC345" s="730"/>
      <c r="AD345" s="730"/>
      <c r="AE345" s="739"/>
      <c r="AF345" s="733"/>
      <c r="AG345" s="739"/>
      <c r="AH345" s="731"/>
      <c r="AI345" s="731"/>
      <c r="AJ345" s="731"/>
      <c r="AK345" s="729"/>
      <c r="AL345" s="731"/>
      <c r="AM345" s="731"/>
      <c r="AN345" s="731"/>
      <c r="AO345" s="731"/>
      <c r="AP345" s="731"/>
      <c r="AQ345" s="728"/>
      <c r="AR345" s="727"/>
      <c r="AS345" s="726"/>
      <c r="AT345" s="725"/>
      <c r="AU345" s="724"/>
      <c r="AV345" s="723"/>
      <c r="AW345" s="722"/>
      <c r="AX345" s="722"/>
      <c r="AY345" s="721"/>
      <c r="AZ345" s="720"/>
      <c r="BA345" s="662"/>
      <c r="BB345" s="662"/>
      <c r="BC345" s="719"/>
      <c r="BD345" s="718"/>
      <c r="BE345" s="717"/>
      <c r="BF345" s="717"/>
      <c r="BG345" s="716"/>
      <c r="BH345" s="715"/>
      <c r="BI345" s="715"/>
      <c r="BJ345" s="714"/>
      <c r="BK345" s="713"/>
      <c r="BL345" s="713"/>
      <c r="BM345" s="712"/>
      <c r="BN345" s="711"/>
      <c r="BO345" s="710"/>
      <c r="BP345" s="709"/>
      <c r="BQ345" s="709"/>
      <c r="BR345" s="708"/>
      <c r="BS345" s="712"/>
      <c r="BT345" s="712"/>
      <c r="BU345" s="666"/>
      <c r="BV345" s="707"/>
      <c r="BW345" s="726"/>
      <c r="BX345" s="726"/>
      <c r="BY345" s="726"/>
      <c r="BZ345" s="726"/>
      <c r="CA345" s="665"/>
      <c r="CB345" s="665"/>
      <c r="CC345" s="706"/>
      <c r="CD345" s="705"/>
      <c r="CE345" s="710"/>
      <c r="CF345" s="704"/>
      <c r="CG345" s="1770"/>
      <c r="CH345" s="704"/>
      <c r="CI345" s="1507"/>
      <c r="CJ345" s="704"/>
      <c r="CK345" s="666"/>
      <c r="CL345" s="664"/>
      <c r="CM345" s="1465"/>
      <c r="CN345" s="1466"/>
      <c r="CO345" s="703"/>
      <c r="CP345" s="1466"/>
      <c r="CQ345" s="703"/>
      <c r="CR345" s="703"/>
      <c r="CS345" s="1119"/>
      <c r="CT345" s="1142"/>
      <c r="CU345" s="950"/>
      <c r="CV345" s="702"/>
      <c r="CW345" s="701"/>
      <c r="CX345" s="700"/>
      <c r="CY345" s="699"/>
      <c r="CZ345" s="698"/>
      <c r="DA345" s="698"/>
      <c r="DB345" s="698"/>
      <c r="DC345" s="697"/>
      <c r="DD345" s="1828"/>
      <c r="DE345" s="1828"/>
      <c r="DF345" s="1828"/>
      <c r="DG345" s="696"/>
      <c r="DH345" s="695"/>
      <c r="DI345" s="702"/>
      <c r="DJ345" s="694"/>
      <c r="DK345" s="694"/>
      <c r="DL345" s="694"/>
      <c r="DM345" s="693"/>
      <c r="DN345" s="692"/>
      <c r="DO345" s="692"/>
      <c r="DP345" s="1448"/>
      <c r="DQ345" s="691"/>
      <c r="DR345" s="691"/>
      <c r="DS345" s="690"/>
      <c r="DT345" s="690"/>
      <c r="DU345" s="689"/>
      <c r="DV345" s="688"/>
      <c r="DW345" s="1431">
        <v>-1</v>
      </c>
      <c r="DX345" s="1426">
        <f>DW345*31*1.5</f>
        <v>-46.5</v>
      </c>
      <c r="DY345" s="686"/>
      <c r="DZ345" s="1845"/>
      <c r="EA345" s="684"/>
      <c r="EB345" s="1746"/>
      <c r="EC345" s="1948" t="s">
        <v>212</v>
      </c>
      <c r="ED345" s="855"/>
      <c r="EE345" s="856">
        <v>251.3</v>
      </c>
      <c r="EF345" s="857"/>
      <c r="EG345" s="858"/>
      <c r="EH345" s="859">
        <f>EE345/EF343</f>
        <v>0.82346577970478296</v>
      </c>
      <c r="EI345" s="678"/>
      <c r="EJ345" s="166"/>
      <c r="EK345" s="677"/>
      <c r="EL345" s="676"/>
      <c r="EM345" s="675"/>
      <c r="EN345" s="674"/>
      <c r="EO345" s="1924">
        <f>EO344/12*31</f>
        <v>15.5</v>
      </c>
    </row>
    <row r="346" spans="1:146" ht="16.5" thickTop="1" thickBot="1" x14ac:dyDescent="0.3">
      <c r="A346" s="668"/>
      <c r="C346" s="672"/>
      <c r="D346" s="744"/>
      <c r="E346" s="743"/>
      <c r="F346" s="743"/>
      <c r="G346" s="742"/>
      <c r="H346" s="741"/>
      <c r="I346" s="740"/>
      <c r="J346" s="740"/>
      <c r="K346" s="739"/>
      <c r="L346" s="738"/>
      <c r="M346" s="738"/>
      <c r="N346" s="739"/>
      <c r="O346" s="739"/>
      <c r="P346" s="737"/>
      <c r="Q346" s="737"/>
      <c r="R346" s="736"/>
      <c r="S346" s="1154"/>
      <c r="T346" s="408"/>
      <c r="U346" s="736"/>
      <c r="V346" s="734"/>
      <c r="W346" s="739"/>
      <c r="X346" s="743"/>
      <c r="Y346" s="739"/>
      <c r="Z346" s="733"/>
      <c r="AA346" s="732"/>
      <c r="AB346" s="731"/>
      <c r="AC346" s="730"/>
      <c r="AD346" s="730"/>
      <c r="AE346" s="739"/>
      <c r="AF346" s="733"/>
      <c r="AG346" s="739"/>
      <c r="AH346" s="731"/>
      <c r="AI346" s="731"/>
      <c r="AJ346" s="731"/>
      <c r="AK346" s="729"/>
      <c r="AL346" s="731"/>
      <c r="AM346" s="731"/>
      <c r="AN346" s="731"/>
      <c r="AO346" s="731"/>
      <c r="AP346" s="731"/>
      <c r="AQ346" s="728"/>
      <c r="AR346" s="727"/>
      <c r="AS346" s="726"/>
      <c r="AT346" s="725"/>
      <c r="AU346" s="724"/>
      <c r="AV346" s="723"/>
      <c r="AW346" s="722"/>
      <c r="AX346" s="722"/>
      <c r="AY346" s="721"/>
      <c r="AZ346" s="720"/>
      <c r="BA346" s="662"/>
      <c r="BB346" s="662"/>
      <c r="BC346" s="719"/>
      <c r="BD346" s="718"/>
      <c r="BE346" s="717"/>
      <c r="BF346" s="717"/>
      <c r="BG346" s="716"/>
      <c r="BH346" s="715"/>
      <c r="BI346" s="715"/>
      <c r="BJ346" s="714"/>
      <c r="BK346" s="713"/>
      <c r="BL346" s="713"/>
      <c r="BM346" s="712"/>
      <c r="BN346" s="711"/>
      <c r="BO346" s="710"/>
      <c r="BP346" s="709"/>
      <c r="BQ346" s="709"/>
      <c r="BR346" s="708"/>
      <c r="BS346" s="712"/>
      <c r="BT346" s="712"/>
      <c r="BU346" s="666"/>
      <c r="BV346" s="707"/>
      <c r="BW346" s="726"/>
      <c r="BX346" s="726"/>
      <c r="BY346" s="726"/>
      <c r="BZ346" s="726"/>
      <c r="CA346" s="665"/>
      <c r="CB346" s="665"/>
      <c r="CC346" s="706"/>
      <c r="CD346" s="705"/>
      <c r="CE346" s="710"/>
      <c r="CF346" s="704"/>
      <c r="CG346" s="1770"/>
      <c r="CH346" s="704"/>
      <c r="CI346" s="1507"/>
      <c r="CJ346" s="704"/>
      <c r="CK346" s="666"/>
      <c r="CL346" s="664"/>
      <c r="CM346" s="1465"/>
      <c r="CN346" s="1466"/>
      <c r="CO346" s="703"/>
      <c r="CP346" s="1466"/>
      <c r="CQ346" s="703"/>
      <c r="CR346" s="703"/>
      <c r="CS346" s="1119"/>
      <c r="CT346" s="1142"/>
      <c r="CU346" s="950"/>
      <c r="CV346" s="702"/>
      <c r="CW346" s="701"/>
      <c r="CX346" s="700"/>
      <c r="CY346" s="699"/>
      <c r="CZ346" s="698"/>
      <c r="DA346" s="698"/>
      <c r="DB346" s="698"/>
      <c r="DC346" s="697"/>
      <c r="DD346" s="1828"/>
      <c r="DE346" s="1828"/>
      <c r="DF346" s="1828"/>
      <c r="DG346" s="696"/>
      <c r="DH346" s="695"/>
      <c r="DI346" s="702"/>
      <c r="DJ346" s="694"/>
      <c r="DK346" s="694"/>
      <c r="DL346" s="694"/>
      <c r="DM346" s="693"/>
      <c r="DN346" s="692"/>
      <c r="DO346" s="692"/>
      <c r="DP346" s="1448"/>
      <c r="DQ346" s="691"/>
      <c r="DR346" s="691"/>
      <c r="DS346" s="690"/>
      <c r="DT346" s="690"/>
      <c r="DU346" s="689"/>
      <c r="DV346" s="688"/>
      <c r="DW346" s="1431"/>
      <c r="DX346" s="1426"/>
      <c r="DY346" s="686"/>
      <c r="DZ346" s="1845"/>
      <c r="EA346" s="684"/>
      <c r="EB346" s="1746"/>
      <c r="EC346" s="855"/>
      <c r="ED346" s="855"/>
      <c r="EE346" s="856">
        <f>EE345/30</f>
        <v>8.3766666666666669</v>
      </c>
      <c r="EF346" s="857"/>
      <c r="EG346" s="858"/>
      <c r="EH346" s="859"/>
      <c r="EI346" s="678"/>
      <c r="EJ346" s="166"/>
      <c r="EK346" s="677"/>
      <c r="EL346" s="676"/>
      <c r="EM346" s="675"/>
      <c r="EN346" s="674"/>
      <c r="EO346" s="1924"/>
    </row>
    <row r="347" spans="1:146" ht="16.5" thickTop="1" thickBot="1" x14ac:dyDescent="0.3">
      <c r="A347" s="668"/>
      <c r="C347" s="672"/>
      <c r="D347" s="744"/>
      <c r="E347" s="743"/>
      <c r="F347" s="743"/>
      <c r="G347" s="742"/>
      <c r="H347" s="741"/>
      <c r="I347" s="740"/>
      <c r="J347" s="740"/>
      <c r="K347" s="739"/>
      <c r="L347" s="738"/>
      <c r="M347" s="738"/>
      <c r="N347" s="739"/>
      <c r="O347" s="739"/>
      <c r="P347" s="737"/>
      <c r="Q347" s="737"/>
      <c r="R347" s="736"/>
      <c r="S347" s="1154"/>
      <c r="T347" s="408"/>
      <c r="U347" s="736"/>
      <c r="V347" s="734"/>
      <c r="W347" s="739"/>
      <c r="X347" s="743"/>
      <c r="Y347" s="739"/>
      <c r="Z347" s="733"/>
      <c r="AA347" s="732"/>
      <c r="AB347" s="731"/>
      <c r="AC347" s="730"/>
      <c r="AD347" s="730"/>
      <c r="AE347" s="739"/>
      <c r="AF347" s="733"/>
      <c r="AG347" s="739"/>
      <c r="AH347" s="731"/>
      <c r="AI347" s="731"/>
      <c r="AJ347" s="731"/>
      <c r="AK347" s="729"/>
      <c r="AL347" s="731"/>
      <c r="AM347" s="731"/>
      <c r="AN347" s="731"/>
      <c r="AO347" s="731"/>
      <c r="AP347" s="731"/>
      <c r="AQ347" s="728"/>
      <c r="AR347" s="727"/>
      <c r="AS347" s="726"/>
      <c r="AT347" s="725"/>
      <c r="AU347" s="724"/>
      <c r="AV347" s="723"/>
      <c r="AW347" s="722"/>
      <c r="AX347" s="722"/>
      <c r="AY347" s="721"/>
      <c r="AZ347" s="720"/>
      <c r="BA347" s="662"/>
      <c r="BB347" s="662"/>
      <c r="BC347" s="719"/>
      <c r="BD347" s="718"/>
      <c r="BE347" s="717"/>
      <c r="BF347" s="717"/>
      <c r="BG347" s="716"/>
      <c r="BH347" s="715"/>
      <c r="BI347" s="715"/>
      <c r="BJ347" s="714"/>
      <c r="BK347" s="713"/>
      <c r="BL347" s="713"/>
      <c r="BM347" s="712"/>
      <c r="BN347" s="711"/>
      <c r="BO347" s="710"/>
      <c r="BP347" s="709"/>
      <c r="BQ347" s="709"/>
      <c r="BR347" s="708"/>
      <c r="BS347" s="712"/>
      <c r="BT347" s="712"/>
      <c r="BU347" s="666"/>
      <c r="BV347" s="707"/>
      <c r="BW347" s="726"/>
      <c r="BX347" s="726"/>
      <c r="BY347" s="726"/>
      <c r="BZ347" s="726"/>
      <c r="CA347" s="665"/>
      <c r="CB347" s="665"/>
      <c r="CC347" s="706"/>
      <c r="CD347" s="705"/>
      <c r="CE347" s="710"/>
      <c r="CF347" s="704"/>
      <c r="CG347" s="1770"/>
      <c r="CH347" s="704"/>
      <c r="CI347" s="1507"/>
      <c r="CJ347" s="704"/>
      <c r="CK347" s="666"/>
      <c r="CL347" s="664"/>
      <c r="CM347" s="1465"/>
      <c r="CN347" s="1466"/>
      <c r="CO347" s="703"/>
      <c r="CP347" s="1466"/>
      <c r="CQ347" s="703"/>
      <c r="CR347" s="703"/>
      <c r="CS347" s="1119"/>
      <c r="CT347" s="1142"/>
      <c r="CU347" s="950"/>
      <c r="CV347" s="702"/>
      <c r="CW347" s="701"/>
      <c r="CX347" s="700"/>
      <c r="CY347" s="699"/>
      <c r="CZ347" s="698"/>
      <c r="DA347" s="698"/>
      <c r="DB347" s="698"/>
      <c r="DC347" s="697"/>
      <c r="DD347" s="1828"/>
      <c r="DE347" s="1828"/>
      <c r="DF347" s="1828"/>
      <c r="DG347" s="696"/>
      <c r="DH347" s="695"/>
      <c r="DI347" s="702"/>
      <c r="DJ347" s="694"/>
      <c r="DK347" s="694"/>
      <c r="DL347" s="694"/>
      <c r="DM347" s="693"/>
      <c r="DN347" s="692"/>
      <c r="DO347" s="692"/>
      <c r="DP347" s="1448"/>
      <c r="DQ347" s="691"/>
      <c r="DR347" s="691"/>
      <c r="DS347" s="690"/>
      <c r="DT347" s="690"/>
      <c r="DU347" s="689"/>
      <c r="DV347" s="688"/>
      <c r="DW347" s="1431"/>
      <c r="DX347" s="1426"/>
      <c r="DY347" s="686"/>
      <c r="DZ347" s="1845"/>
      <c r="EA347" s="684"/>
      <c r="EB347" s="1746"/>
      <c r="EC347" s="683"/>
      <c r="ED347" s="683"/>
      <c r="EE347" s="682"/>
      <c r="EF347" s="681"/>
      <c r="EG347" s="680"/>
      <c r="EH347" s="679"/>
      <c r="EI347" s="678"/>
      <c r="EJ347" s="166"/>
      <c r="EK347" s="677"/>
      <c r="EL347" s="676"/>
      <c r="EM347" s="675"/>
      <c r="EN347" s="674"/>
      <c r="EO347" s="1924"/>
    </row>
    <row r="348" spans="1:146" ht="16.5" thickTop="1" thickBot="1" x14ac:dyDescent="0.3">
      <c r="A348" s="668">
        <f>[2]Sheet1!A189</f>
        <v>45839</v>
      </c>
      <c r="C348" s="672"/>
      <c r="D348" s="744">
        <f>D342</f>
        <v>39550</v>
      </c>
      <c r="E348" s="743">
        <f>IF(D348=0,0,D348-D342)</f>
        <v>0</v>
      </c>
      <c r="F348" s="743"/>
      <c r="G348" s="742">
        <f t="shared" si="510"/>
        <v>0</v>
      </c>
      <c r="H348" s="741"/>
      <c r="I348" s="740">
        <v>0</v>
      </c>
      <c r="J348" s="740">
        <v>0</v>
      </c>
      <c r="K348" s="739">
        <f t="shared" si="511"/>
        <v>0</v>
      </c>
      <c r="L348" s="738" t="e">
        <f>IF(OR(N348=0,N348="n"), L342+1,1)</f>
        <v>#REF!</v>
      </c>
      <c r="M348" s="738">
        <v>0</v>
      </c>
      <c r="N348" s="739">
        <v>0</v>
      </c>
      <c r="O348" s="739">
        <v>0</v>
      </c>
      <c r="P348" s="737">
        <f>[2]Sheet1!Q189</f>
        <v>0</v>
      </c>
      <c r="Q348" s="737">
        <f>[2]Sheet1!R189</f>
        <v>0</v>
      </c>
      <c r="R348" s="736">
        <f t="shared" si="513"/>
        <v>0</v>
      </c>
      <c r="S348" s="1154">
        <f>IF(P348=0,S342,IF(U342&lt;&gt;0,1,S342+1))</f>
        <v>49</v>
      </c>
      <c r="T348" s="408">
        <f>[2]Sheet1!T189</f>
        <v>0</v>
      </c>
      <c r="U348" s="736">
        <f>[2]Sheet1!V189</f>
        <v>0</v>
      </c>
      <c r="V348" s="734"/>
      <c r="W348" s="739">
        <f>[2]Sheet1!X189</f>
        <v>0</v>
      </c>
      <c r="X348" s="743">
        <f>[2]Sheet1!Y189</f>
        <v>0</v>
      </c>
      <c r="Y348" s="739" t="str">
        <f t="shared" si="515"/>
        <v xml:space="preserve"> </v>
      </c>
      <c r="Z348" s="733">
        <f>IF(W348=0,Z342,IF(AB342&lt;&gt;0,1,Z342+1))</f>
        <v>186</v>
      </c>
      <c r="AA348" s="732">
        <f>[2]Sheet1!AA189</f>
        <v>0</v>
      </c>
      <c r="AB348" s="731">
        <f>[2]Sheet1!AC189</f>
        <v>0</v>
      </c>
      <c r="AC348" s="730">
        <f>[2]Sheet1!AD189</f>
        <v>0</v>
      </c>
      <c r="AD348" s="730">
        <f>[2]Sheet1!AE189</f>
        <v>0</v>
      </c>
      <c r="AE348" s="739" t="str">
        <f t="shared" si="517"/>
        <v xml:space="preserve"> </v>
      </c>
      <c r="AF348" s="733">
        <f>IF(AC348=0,AF342,IF(AH342&lt;&gt;0,1,AF342+1))</f>
        <v>121</v>
      </c>
      <c r="AG348" s="739">
        <v>111</v>
      </c>
      <c r="AH348" s="731">
        <f>[2]Sheet1!AH189</f>
        <v>0</v>
      </c>
      <c r="AI348" s="731">
        <f>[2]Sheet1!AI189</f>
        <v>0</v>
      </c>
      <c r="AJ348" s="731">
        <f>[2]Sheet1!AJ189</f>
        <v>0</v>
      </c>
      <c r="AK348" s="729" t="str">
        <f t="shared" si="519"/>
        <v xml:space="preserve"> </v>
      </c>
      <c r="AL348" s="731">
        <f>IF(AI348=0,AL342,IF(AO342&lt;&gt;0,1,AL342+1))</f>
        <v>41</v>
      </c>
      <c r="AM348" s="731"/>
      <c r="AN348" s="731"/>
      <c r="AO348" s="731">
        <f>[2]Sheet1!AL189</f>
        <v>0</v>
      </c>
      <c r="AP348" s="731"/>
      <c r="AQ348" s="728">
        <f>[2]Sheet1!K189+[2]Sheet1!L189/12</f>
        <v>7.208333333333333</v>
      </c>
      <c r="AR348" s="727">
        <f>[2]Sheet1!M189</f>
        <v>384</v>
      </c>
      <c r="AS348" s="726">
        <f>[2]Sheet1!N189+[2]Sheet1!O189/12</f>
        <v>6.958333333333333</v>
      </c>
      <c r="AT348" s="725">
        <f>[2]Sheet1!P189</f>
        <v>361</v>
      </c>
      <c r="AU348" s="724">
        <f t="shared" si="521"/>
        <v>745</v>
      </c>
      <c r="AV348" s="723">
        <f>AU348-AU342</f>
        <v>182</v>
      </c>
      <c r="AW348" s="722"/>
      <c r="AX348" s="722"/>
      <c r="AY348" s="721">
        <f>[2]Sheet1!B189</f>
        <v>0</v>
      </c>
      <c r="AZ348" s="720">
        <f>[2]Sheet1!C189</f>
        <v>0</v>
      </c>
      <c r="BA348" s="662">
        <f>[2]Sheet1!D189</f>
        <v>0</v>
      </c>
      <c r="BB348" s="662">
        <f>[2]Sheet1!E189</f>
        <v>0</v>
      </c>
      <c r="BC348" s="719"/>
      <c r="BD348" s="718">
        <f>[2]Sheet1!BJ189</f>
        <v>72424</v>
      </c>
      <c r="BE348" s="717">
        <f>IF(BD348=0,0,BD348-BD342)</f>
        <v>63</v>
      </c>
      <c r="BF348" s="717"/>
      <c r="BG348" s="716">
        <v>0.96</v>
      </c>
      <c r="BH348" s="715">
        <f t="shared" ref="BH348:BH368" si="581">BE348-(BE348*BG348)</f>
        <v>2.5200000000000031</v>
      </c>
      <c r="BI348" s="715">
        <f t="shared" si="524"/>
        <v>60.48</v>
      </c>
      <c r="BJ348" s="714"/>
      <c r="BK348" s="713">
        <f>[2]Sheet1!EW189</f>
        <v>70</v>
      </c>
      <c r="BL348" s="713">
        <f>[2]Sheet1!EX189</f>
        <v>27</v>
      </c>
      <c r="BM348" s="712"/>
      <c r="BN348" s="711">
        <f>[2]Sheet1!CE189</f>
        <v>0</v>
      </c>
      <c r="BO348" s="710">
        <f>BO342</f>
        <v>0.8</v>
      </c>
      <c r="BP348" s="709">
        <f t="shared" si="525"/>
        <v>0</v>
      </c>
      <c r="BQ348" s="709">
        <f t="shared" si="526"/>
        <v>0</v>
      </c>
      <c r="BR348" s="708"/>
      <c r="BS348" s="712">
        <f>[2]Sheet1!CP189</f>
        <v>0</v>
      </c>
      <c r="BT348" s="712">
        <f>[2]Sheet1!CQ189</f>
        <v>0</v>
      </c>
      <c r="BU348" s="666">
        <f>[2]Sheet1!BR189</f>
        <v>0</v>
      </c>
      <c r="BV348" s="707" t="str">
        <f>[2]Sheet1!BE189</f>
        <v>n</v>
      </c>
      <c r="BW348" s="726">
        <f>[2]Sheet1!BA189</f>
        <v>0</v>
      </c>
      <c r="BX348" s="726"/>
      <c r="BY348" s="726"/>
      <c r="BZ348" s="726"/>
      <c r="CA348" s="665">
        <f t="shared" si="527"/>
        <v>0</v>
      </c>
      <c r="CB348" s="665">
        <f t="shared" si="528"/>
        <v>0</v>
      </c>
      <c r="CC348" s="706">
        <f>CC342</f>
        <v>0.43</v>
      </c>
      <c r="CD348" s="705">
        <f t="shared" si="529"/>
        <v>0</v>
      </c>
      <c r="CE348" s="710">
        <f>CE342</f>
        <v>0.05</v>
      </c>
      <c r="CF348" s="704">
        <f t="shared" si="530"/>
        <v>0</v>
      </c>
      <c r="CG348" s="1770">
        <f>[2]Sheet1!BI189</f>
        <v>0</v>
      </c>
      <c r="CH348" s="704"/>
      <c r="CI348" s="704"/>
      <c r="CJ348" s="704">
        <f t="shared" si="531"/>
        <v>0</v>
      </c>
      <c r="CK348" s="666">
        <v>0</v>
      </c>
      <c r="CL348" s="664">
        <v>0</v>
      </c>
      <c r="CM348" s="1465">
        <f>[2]Sheet1!DA189</f>
        <v>19.2</v>
      </c>
      <c r="CN348" s="1466">
        <f>[2]Sheet1!DB189</f>
        <v>2</v>
      </c>
      <c r="CO348" s="703">
        <f>[2]Sheet1!DC189</f>
        <v>73</v>
      </c>
      <c r="CP348" s="1466">
        <f>[2]Sheet1!DX189</f>
        <v>0</v>
      </c>
      <c r="CQ348" s="703">
        <f>IF(CP348=0, 0, CP348-CP342)</f>
        <v>0</v>
      </c>
      <c r="CR348" s="703">
        <f>[2]Sheet1!DM189</f>
        <v>0</v>
      </c>
      <c r="CS348" s="1119" t="e">
        <f t="shared" si="533"/>
        <v>#DIV/0!</v>
      </c>
      <c r="CT348" s="1142" t="str">
        <f t="shared" si="534"/>
        <v/>
      </c>
      <c r="CU348" s="950">
        <f t="shared" si="551"/>
        <v>19.2</v>
      </c>
      <c r="CV348" s="702">
        <f>CV342</f>
        <v>1</v>
      </c>
      <c r="CW348" s="701">
        <f t="shared" si="535"/>
        <v>0</v>
      </c>
      <c r="CX348" s="700">
        <f t="shared" si="536"/>
        <v>19.2</v>
      </c>
      <c r="CY348" s="699"/>
      <c r="CZ348" s="698">
        <f>[2]Sheet1!DN189</f>
        <v>0</v>
      </c>
      <c r="DA348" s="698">
        <f>[2]Sheet1!DO189</f>
        <v>0</v>
      </c>
      <c r="DB348" s="698">
        <f>[2]Sheet1!DQ189</f>
        <v>0</v>
      </c>
      <c r="DC348" s="697"/>
      <c r="DD348" s="1828"/>
      <c r="DE348" s="1828"/>
      <c r="DF348" s="1828"/>
      <c r="DG348" s="696">
        <f>DG342</f>
        <v>0.43</v>
      </c>
      <c r="DH348" s="695">
        <f t="shared" ref="DH348:DH368" si="582">DC348</f>
        <v>0</v>
      </c>
      <c r="DI348" s="702">
        <f>DI342</f>
        <v>0.56999999999999995</v>
      </c>
      <c r="DJ348" s="694"/>
      <c r="DK348" s="694">
        <f t="shared" ref="DK348:DK368" si="583">(DH348-(DH348*DI348))*(1-DG348)</f>
        <v>0</v>
      </c>
      <c r="DL348" s="694">
        <f t="shared" si="537"/>
        <v>0</v>
      </c>
      <c r="DM348" s="693"/>
      <c r="DN348" s="692">
        <f>[2]Sheet1!EB189</f>
        <v>75</v>
      </c>
      <c r="DO348" s="692">
        <f>[2]Sheet1!EC189</f>
        <v>21</v>
      </c>
      <c r="DP348" s="1448">
        <f>[2]Sheet1!ED189</f>
        <v>170</v>
      </c>
      <c r="DQ348" s="691"/>
      <c r="DR348" s="691"/>
      <c r="DS348" s="690">
        <f t="shared" si="538"/>
        <v>0</v>
      </c>
      <c r="DT348" s="690">
        <f>IF(DS348-DS342&lt;0,0,IF(SUM(DQ348:DR348)&gt;0,DS348-DS342,0))</f>
        <v>0</v>
      </c>
      <c r="DU348" s="689">
        <f>IF(DS348=0,0,IF(DS348-DS342&lt;0,DS348-DS342,0))</f>
        <v>0</v>
      </c>
      <c r="DV348" s="688"/>
      <c r="DW348" s="1458"/>
      <c r="DX348" s="1426">
        <f>[2]Sheet1!BN189</f>
        <v>3</v>
      </c>
      <c r="DY348" s="686"/>
      <c r="DZ348" s="685">
        <f>[2]Sheet1!BP189</f>
        <v>1</v>
      </c>
      <c r="EA348" s="684">
        <f>[2]Sheet1!BQ189</f>
        <v>11</v>
      </c>
      <c r="EB348" s="683">
        <f t="shared" si="541"/>
        <v>63.341361060000004</v>
      </c>
      <c r="EC348" s="683">
        <f>IF(EB348-EB342&lt;0,0,IF(SUM(DZ348:EA348)&gt;0,EB348-EB342,0))</f>
        <v>0</v>
      </c>
      <c r="ED348" s="683">
        <f>IF(EB348=0,0,IF(EB348-EB342&lt;0,(EB348-EB342),0))</f>
        <v>0</v>
      </c>
      <c r="EE348" s="682">
        <f t="shared" si="542"/>
        <v>0</v>
      </c>
      <c r="EF348" s="681">
        <f t="shared" ref="EF348:EF368" si="584">BH348+BP348+CF348+CW348+DK348</f>
        <v>2.5200000000000031</v>
      </c>
      <c r="EG348" s="680">
        <f t="shared" si="543"/>
        <v>0</v>
      </c>
      <c r="EH348" s="679">
        <f>SUM(EE$109:EE348)/SUM(EF$109:EF348)</f>
        <v>1.0326695560746855</v>
      </c>
      <c r="EI348" s="678"/>
      <c r="EJ348" s="166">
        <f t="shared" ref="EJ348:EJ368" si="585">EK348+AV348</f>
        <v>182</v>
      </c>
      <c r="EK348" s="677">
        <f t="shared" ref="EK348:EK368" si="586">E348+BB348</f>
        <v>0</v>
      </c>
      <c r="EL348" s="676">
        <f t="shared" ref="EL348:EL368" si="587">BI348+BQ348+CJ348+CX348+DL348</f>
        <v>79.679999999999993</v>
      </c>
      <c r="EM348" s="675">
        <f t="shared" si="544"/>
        <v>2.2841365461847394</v>
      </c>
      <c r="EN348" s="674">
        <f>SUM(EK$7:EK348)/SUM(EL$7:EL348)</f>
        <v>1.0564619511986024</v>
      </c>
      <c r="EO348" s="673">
        <f>EO344/EO343</f>
        <v>6.2</v>
      </c>
      <c r="EP348" s="9" t="s">
        <v>210</v>
      </c>
    </row>
    <row r="349" spans="1:146" ht="16.5" thickTop="1" thickBot="1" x14ac:dyDescent="0.3">
      <c r="A349" s="668">
        <f>[2]Sheet1!A190</f>
        <v>45840</v>
      </c>
      <c r="C349" s="672"/>
      <c r="D349" s="744">
        <f t="shared" si="563"/>
        <v>39550</v>
      </c>
      <c r="E349" s="743">
        <f t="shared" si="509"/>
        <v>0</v>
      </c>
      <c r="F349" s="743"/>
      <c r="G349" s="742">
        <f t="shared" si="510"/>
        <v>0</v>
      </c>
      <c r="H349" s="741"/>
      <c r="I349" s="740">
        <v>0</v>
      </c>
      <c r="J349" s="740">
        <v>0</v>
      </c>
      <c r="K349" s="739">
        <f t="shared" si="511"/>
        <v>0</v>
      </c>
      <c r="L349" s="738" t="e">
        <f t="shared" si="512"/>
        <v>#REF!</v>
      </c>
      <c r="M349" s="738">
        <v>0</v>
      </c>
      <c r="N349" s="739">
        <v>0</v>
      </c>
      <c r="O349" s="739">
        <v>0</v>
      </c>
      <c r="P349" s="737">
        <f>[2]Sheet1!Q190</f>
        <v>0</v>
      </c>
      <c r="Q349" s="737">
        <f>[2]Sheet1!R190</f>
        <v>0</v>
      </c>
      <c r="R349" s="736">
        <f t="shared" si="513"/>
        <v>0</v>
      </c>
      <c r="S349" s="1154">
        <f t="shared" si="514"/>
        <v>49</v>
      </c>
      <c r="T349" s="408">
        <f>[2]Sheet1!T190</f>
        <v>0</v>
      </c>
      <c r="U349" s="736">
        <f>[2]Sheet1!V190</f>
        <v>0</v>
      </c>
      <c r="V349" s="734"/>
      <c r="W349" s="739">
        <f>[2]Sheet1!X190</f>
        <v>0</v>
      </c>
      <c r="X349" s="743">
        <f>[2]Sheet1!Y190</f>
        <v>0</v>
      </c>
      <c r="Y349" s="739" t="str">
        <f t="shared" si="515"/>
        <v xml:space="preserve"> </v>
      </c>
      <c r="Z349" s="733">
        <f t="shared" si="516"/>
        <v>186</v>
      </c>
      <c r="AA349" s="732">
        <f>[2]Sheet1!AA190</f>
        <v>0</v>
      </c>
      <c r="AB349" s="731">
        <f>[2]Sheet1!AC190</f>
        <v>0</v>
      </c>
      <c r="AC349" s="730">
        <f>[2]Sheet1!AD190</f>
        <v>0</v>
      </c>
      <c r="AD349" s="730">
        <f>[2]Sheet1!AE190</f>
        <v>0</v>
      </c>
      <c r="AE349" s="739" t="str">
        <f t="shared" si="517"/>
        <v xml:space="preserve"> </v>
      </c>
      <c r="AF349" s="733">
        <f t="shared" si="518"/>
        <v>121</v>
      </c>
      <c r="AG349" s="739">
        <v>111</v>
      </c>
      <c r="AH349" s="731">
        <f>[2]Sheet1!AH190</f>
        <v>0</v>
      </c>
      <c r="AI349" s="731">
        <f>[2]Sheet1!AI190</f>
        <v>0</v>
      </c>
      <c r="AJ349" s="731">
        <f>[2]Sheet1!AJ190</f>
        <v>0</v>
      </c>
      <c r="AK349" s="729" t="str">
        <f t="shared" si="519"/>
        <v xml:space="preserve"> </v>
      </c>
      <c r="AL349" s="731">
        <f t="shared" si="520"/>
        <v>41</v>
      </c>
      <c r="AM349" s="731"/>
      <c r="AN349" s="731"/>
      <c r="AO349" s="731">
        <f>[2]Sheet1!AL190</f>
        <v>0</v>
      </c>
      <c r="AP349" s="731"/>
      <c r="AQ349" s="728">
        <f>[2]Sheet1!K190+[2]Sheet1!L190/12</f>
        <v>7.666666666666667</v>
      </c>
      <c r="AR349" s="727">
        <f>[2]Sheet1!M190</f>
        <v>413</v>
      </c>
      <c r="AS349" s="726">
        <f>[2]Sheet1!N190+[2]Sheet1!O190/12</f>
        <v>7.458333333333333</v>
      </c>
      <c r="AT349" s="725">
        <f>[2]Sheet1!P190</f>
        <v>387</v>
      </c>
      <c r="AU349" s="724">
        <f t="shared" si="521"/>
        <v>800</v>
      </c>
      <c r="AV349" s="723">
        <f t="shared" si="522"/>
        <v>55</v>
      </c>
      <c r="AW349" s="722"/>
      <c r="AX349" s="722"/>
      <c r="AY349" s="721">
        <f>[2]Sheet1!B190</f>
        <v>0</v>
      </c>
      <c r="AZ349" s="720">
        <f>[2]Sheet1!C190</f>
        <v>0</v>
      </c>
      <c r="BA349" s="662">
        <f>[2]Sheet1!D190</f>
        <v>0</v>
      </c>
      <c r="BB349" s="662">
        <f>[2]Sheet1!E190</f>
        <v>0</v>
      </c>
      <c r="BC349" s="719"/>
      <c r="BD349" s="718">
        <f>[2]Sheet1!BJ190</f>
        <v>72463</v>
      </c>
      <c r="BE349" s="717">
        <f t="shared" si="523"/>
        <v>39</v>
      </c>
      <c r="BF349" s="717"/>
      <c r="BG349" s="716">
        <v>0.96</v>
      </c>
      <c r="BH349" s="715">
        <f t="shared" si="581"/>
        <v>1.5600000000000023</v>
      </c>
      <c r="BI349" s="715">
        <f t="shared" si="524"/>
        <v>37.44</v>
      </c>
      <c r="BJ349" s="714"/>
      <c r="BK349" s="713">
        <f>[2]Sheet1!EW190</f>
        <v>90</v>
      </c>
      <c r="BL349" s="713">
        <f>[2]Sheet1!EX190</f>
        <v>30</v>
      </c>
      <c r="BM349" s="712"/>
      <c r="BN349" s="711">
        <f>[2]Sheet1!CE190</f>
        <v>0</v>
      </c>
      <c r="BO349" s="710">
        <f t="shared" si="564"/>
        <v>0.8</v>
      </c>
      <c r="BP349" s="709">
        <f t="shared" si="525"/>
        <v>0</v>
      </c>
      <c r="BQ349" s="709">
        <f t="shared" si="526"/>
        <v>0</v>
      </c>
      <c r="BR349" s="708"/>
      <c r="BS349" s="712">
        <f>[2]Sheet1!CP190</f>
        <v>0</v>
      </c>
      <c r="BT349" s="712">
        <f>[2]Sheet1!CQ190</f>
        <v>0</v>
      </c>
      <c r="BU349" s="666">
        <f>[2]Sheet1!BR190</f>
        <v>0</v>
      </c>
      <c r="BV349" s="707" t="str">
        <f>[2]Sheet1!BE190</f>
        <v>n</v>
      </c>
      <c r="BW349" s="726">
        <f>[2]Sheet1!BA190</f>
        <v>0</v>
      </c>
      <c r="BX349" s="726"/>
      <c r="BY349" s="726"/>
      <c r="BZ349" s="726"/>
      <c r="CA349" s="665">
        <f t="shared" si="527"/>
        <v>0</v>
      </c>
      <c r="CB349" s="665">
        <f t="shared" si="528"/>
        <v>0</v>
      </c>
      <c r="CC349" s="706">
        <f t="shared" si="565"/>
        <v>0.43</v>
      </c>
      <c r="CD349" s="705">
        <f t="shared" si="529"/>
        <v>0</v>
      </c>
      <c r="CE349" s="710">
        <f t="shared" si="566"/>
        <v>0.05</v>
      </c>
      <c r="CF349" s="704">
        <f t="shared" si="530"/>
        <v>0</v>
      </c>
      <c r="CG349" s="1770">
        <f>[2]Sheet1!BI190</f>
        <v>0</v>
      </c>
      <c r="CH349" s="704"/>
      <c r="CI349" s="704"/>
      <c r="CJ349" s="704">
        <f t="shared" si="531"/>
        <v>0</v>
      </c>
      <c r="CK349" s="666">
        <v>0</v>
      </c>
      <c r="CL349" s="664">
        <v>0</v>
      </c>
      <c r="CM349" s="1465">
        <f>[2]Sheet1!DA190</f>
        <v>12.1</v>
      </c>
      <c r="CN349" s="1466">
        <f>[2]Sheet1!DB190</f>
        <v>2</v>
      </c>
      <c r="CO349" s="703">
        <f>[2]Sheet1!DC190</f>
        <v>65</v>
      </c>
      <c r="CP349" s="1466">
        <f>[2]Sheet1!DX190</f>
        <v>0</v>
      </c>
      <c r="CQ349" s="703">
        <f t="shared" si="532"/>
        <v>0</v>
      </c>
      <c r="CR349" s="703">
        <f>[2]Sheet1!DM190</f>
        <v>0</v>
      </c>
      <c r="CS349" s="1119" t="e">
        <f t="shared" si="533"/>
        <v>#DIV/0!</v>
      </c>
      <c r="CT349" s="1142" t="str">
        <f t="shared" si="534"/>
        <v/>
      </c>
      <c r="CU349" s="950">
        <f t="shared" si="551"/>
        <v>12.1</v>
      </c>
      <c r="CV349" s="702">
        <f t="shared" si="567"/>
        <v>1</v>
      </c>
      <c r="CW349" s="701">
        <f t="shared" si="535"/>
        <v>0</v>
      </c>
      <c r="CX349" s="700">
        <f t="shared" si="536"/>
        <v>12.1</v>
      </c>
      <c r="CY349" s="699"/>
      <c r="CZ349" s="698">
        <f>[2]Sheet1!DN190</f>
        <v>75</v>
      </c>
      <c r="DA349" s="698">
        <f>[2]Sheet1!DO190</f>
        <v>25</v>
      </c>
      <c r="DB349" s="698">
        <f>[2]Sheet1!DQ190</f>
        <v>0</v>
      </c>
      <c r="DC349" s="697"/>
      <c r="DD349" s="1828"/>
      <c r="DE349" s="1828"/>
      <c r="DF349" s="1828"/>
      <c r="DG349" s="696">
        <f t="shared" si="568"/>
        <v>0.43</v>
      </c>
      <c r="DH349" s="695">
        <f t="shared" si="582"/>
        <v>0</v>
      </c>
      <c r="DI349" s="702">
        <f t="shared" si="569"/>
        <v>0.56999999999999995</v>
      </c>
      <c r="DJ349" s="694"/>
      <c r="DK349" s="694">
        <f t="shared" si="583"/>
        <v>0</v>
      </c>
      <c r="DL349" s="694">
        <f t="shared" si="537"/>
        <v>0</v>
      </c>
      <c r="DM349" s="693"/>
      <c r="DN349" s="692">
        <f>[2]Sheet1!EB190</f>
        <v>0</v>
      </c>
      <c r="DO349" s="692">
        <f>[2]Sheet1!EC190</f>
        <v>18</v>
      </c>
      <c r="DP349" s="1448">
        <f>[2]Sheet1!ED190</f>
        <v>175</v>
      </c>
      <c r="DQ349" s="691"/>
      <c r="DR349" s="691"/>
      <c r="DS349" s="690">
        <f t="shared" si="538"/>
        <v>0</v>
      </c>
      <c r="DT349" s="690">
        <f t="shared" si="539"/>
        <v>0</v>
      </c>
      <c r="DU349" s="689">
        <f t="shared" si="540"/>
        <v>0</v>
      </c>
      <c r="DV349" s="688"/>
      <c r="DW349" s="1431"/>
      <c r="DX349" s="1426">
        <f>[2]Sheet1!BN190</f>
        <v>3</v>
      </c>
      <c r="DY349" s="686"/>
      <c r="DZ349" s="685">
        <f>[2]Sheet1!BP190</f>
        <v>1</v>
      </c>
      <c r="EA349" s="684">
        <f>[2]Sheet1!BQ190</f>
        <v>11</v>
      </c>
      <c r="EB349" s="683">
        <f t="shared" si="541"/>
        <v>63.341361060000004</v>
      </c>
      <c r="EC349" s="683">
        <f t="shared" si="545"/>
        <v>0</v>
      </c>
      <c r="ED349" s="683">
        <f t="shared" si="546"/>
        <v>0</v>
      </c>
      <c r="EE349" s="682">
        <f t="shared" si="542"/>
        <v>0</v>
      </c>
      <c r="EF349" s="681">
        <f t="shared" si="584"/>
        <v>1.5600000000000023</v>
      </c>
      <c r="EG349" s="680">
        <f t="shared" si="543"/>
        <v>0</v>
      </c>
      <c r="EH349" s="679">
        <f>SUM(EE$109:EE349)/SUM(EF$109:EF349)</f>
        <v>1.0322831036212381</v>
      </c>
      <c r="EI349" s="678"/>
      <c r="EJ349" s="166">
        <f t="shared" si="585"/>
        <v>55</v>
      </c>
      <c r="EK349" s="677">
        <f t="shared" si="586"/>
        <v>0</v>
      </c>
      <c r="EL349" s="676">
        <f t="shared" si="587"/>
        <v>49.54</v>
      </c>
      <c r="EM349" s="675">
        <f t="shared" si="544"/>
        <v>1.1102139685102947</v>
      </c>
      <c r="EN349" s="674">
        <f>SUM(EK$7:EK349)/SUM(EL$7:EL349)</f>
        <v>1.0551703460893367</v>
      </c>
      <c r="EO349" s="673"/>
    </row>
    <row r="350" spans="1:146" ht="16.5" thickTop="1" thickBot="1" x14ac:dyDescent="0.3">
      <c r="A350" s="668">
        <f>[2]Sheet1!A191</f>
        <v>45841</v>
      </c>
      <c r="C350" s="672"/>
      <c r="D350" s="744">
        <f t="shared" si="563"/>
        <v>39550</v>
      </c>
      <c r="E350" s="743">
        <f t="shared" si="509"/>
        <v>0</v>
      </c>
      <c r="F350" s="743"/>
      <c r="G350" s="742">
        <f t="shared" si="510"/>
        <v>0</v>
      </c>
      <c r="H350" s="741"/>
      <c r="I350" s="740">
        <v>0</v>
      </c>
      <c r="J350" s="740">
        <v>0</v>
      </c>
      <c r="K350" s="739">
        <f t="shared" si="511"/>
        <v>0</v>
      </c>
      <c r="L350" s="738" t="e">
        <f t="shared" si="512"/>
        <v>#REF!</v>
      </c>
      <c r="M350" s="738">
        <v>0</v>
      </c>
      <c r="N350" s="739">
        <v>0</v>
      </c>
      <c r="O350" s="739">
        <v>0</v>
      </c>
      <c r="P350" s="737">
        <f>[2]Sheet1!Q191</f>
        <v>0</v>
      </c>
      <c r="Q350" s="737">
        <f>[2]Sheet1!R191</f>
        <v>0</v>
      </c>
      <c r="R350" s="736">
        <f t="shared" si="513"/>
        <v>0</v>
      </c>
      <c r="S350" s="1154">
        <f t="shared" si="514"/>
        <v>49</v>
      </c>
      <c r="T350" s="408">
        <f>[2]Sheet1!T191</f>
        <v>0</v>
      </c>
      <c r="U350" s="736">
        <f>[2]Sheet1!V191</f>
        <v>0</v>
      </c>
      <c r="V350" s="734"/>
      <c r="W350" s="739">
        <f>[2]Sheet1!X191</f>
        <v>0</v>
      </c>
      <c r="X350" s="743">
        <f>[2]Sheet1!Y191</f>
        <v>0</v>
      </c>
      <c r="Y350" s="739" t="str">
        <f t="shared" si="515"/>
        <v xml:space="preserve"> </v>
      </c>
      <c r="Z350" s="733">
        <f t="shared" si="516"/>
        <v>186</v>
      </c>
      <c r="AA350" s="732">
        <f>[2]Sheet1!AA191</f>
        <v>0</v>
      </c>
      <c r="AB350" s="731">
        <f>[2]Sheet1!AC191</f>
        <v>0</v>
      </c>
      <c r="AC350" s="730">
        <f>[2]Sheet1!AD191</f>
        <v>0</v>
      </c>
      <c r="AD350" s="730">
        <f>[2]Sheet1!AE191</f>
        <v>0</v>
      </c>
      <c r="AE350" s="739" t="str">
        <f t="shared" si="517"/>
        <v xml:space="preserve"> </v>
      </c>
      <c r="AF350" s="733">
        <f t="shared" si="518"/>
        <v>121</v>
      </c>
      <c r="AG350" s="739">
        <v>111</v>
      </c>
      <c r="AH350" s="731">
        <f>[2]Sheet1!AH191</f>
        <v>0</v>
      </c>
      <c r="AI350" s="731">
        <f>[2]Sheet1!AI191</f>
        <v>0</v>
      </c>
      <c r="AJ350" s="731">
        <f>[2]Sheet1!AJ191</f>
        <v>0</v>
      </c>
      <c r="AK350" s="729" t="str">
        <f t="shared" si="519"/>
        <v xml:space="preserve"> </v>
      </c>
      <c r="AL350" s="731">
        <f t="shared" si="520"/>
        <v>41</v>
      </c>
      <c r="AM350" s="731"/>
      <c r="AN350" s="731"/>
      <c r="AO350" s="731">
        <f>[2]Sheet1!AL191</f>
        <v>0</v>
      </c>
      <c r="AP350" s="731"/>
      <c r="AQ350" s="728">
        <f>[2]Sheet1!K191+[2]Sheet1!L191/12</f>
        <v>8.8333333333333339</v>
      </c>
      <c r="AR350" s="727">
        <f>[2]Sheet1!M191</f>
        <v>471</v>
      </c>
      <c r="AS350" s="726">
        <f>[2]Sheet1!N191+[2]Sheet1!O191/12</f>
        <v>8.2083333333333339</v>
      </c>
      <c r="AT350" s="725">
        <f>[2]Sheet1!P191</f>
        <v>837</v>
      </c>
      <c r="AU350" s="724">
        <f t="shared" si="521"/>
        <v>1308</v>
      </c>
      <c r="AV350" s="723">
        <f t="shared" si="522"/>
        <v>508</v>
      </c>
      <c r="AW350" s="722"/>
      <c r="AX350" s="722"/>
      <c r="AY350" s="721">
        <f>[2]Sheet1!B191</f>
        <v>0</v>
      </c>
      <c r="AZ350" s="720">
        <f>[2]Sheet1!C191</f>
        <v>0</v>
      </c>
      <c r="BA350" s="662">
        <f>[2]Sheet1!D191</f>
        <v>0</v>
      </c>
      <c r="BB350" s="662">
        <f>[2]Sheet1!E191</f>
        <v>0</v>
      </c>
      <c r="BC350" s="719"/>
      <c r="BD350" s="718">
        <f>[2]Sheet1!BJ191</f>
        <v>72532</v>
      </c>
      <c r="BE350" s="717">
        <f t="shared" si="523"/>
        <v>69</v>
      </c>
      <c r="BF350" s="717"/>
      <c r="BG350" s="716">
        <v>0.96</v>
      </c>
      <c r="BH350" s="715">
        <f t="shared" si="581"/>
        <v>2.7600000000000051</v>
      </c>
      <c r="BI350" s="715">
        <f t="shared" si="524"/>
        <v>66.239999999999995</v>
      </c>
      <c r="BJ350" s="714"/>
      <c r="BK350" s="713">
        <f>[2]Sheet1!EW191</f>
        <v>90</v>
      </c>
      <c r="BL350" s="713">
        <f>[2]Sheet1!EX191</f>
        <v>30</v>
      </c>
      <c r="BM350" s="712"/>
      <c r="BN350" s="711">
        <f>[2]Sheet1!CE191</f>
        <v>0</v>
      </c>
      <c r="BO350" s="710">
        <f t="shared" si="564"/>
        <v>0.8</v>
      </c>
      <c r="BP350" s="709">
        <f t="shared" si="525"/>
        <v>0</v>
      </c>
      <c r="BQ350" s="709">
        <f t="shared" si="526"/>
        <v>0</v>
      </c>
      <c r="BR350" s="708"/>
      <c r="BS350" s="712">
        <f>[2]Sheet1!CP191</f>
        <v>0</v>
      </c>
      <c r="BT350" s="712">
        <f>[2]Sheet1!CQ191</f>
        <v>0</v>
      </c>
      <c r="BU350" s="666">
        <f>[2]Sheet1!BR191</f>
        <v>0</v>
      </c>
      <c r="BV350" s="707" t="str">
        <f>[2]Sheet1!BE191</f>
        <v>n</v>
      </c>
      <c r="BW350" s="726">
        <f>[2]Sheet1!BA191</f>
        <v>11.6</v>
      </c>
      <c r="BX350" s="726"/>
      <c r="BY350" s="726"/>
      <c r="BZ350" s="726"/>
      <c r="CA350" s="665">
        <f t="shared" si="527"/>
        <v>0</v>
      </c>
      <c r="CB350" s="665">
        <f t="shared" si="528"/>
        <v>11.6</v>
      </c>
      <c r="CC350" s="706">
        <f t="shared" si="565"/>
        <v>0.43</v>
      </c>
      <c r="CD350" s="705">
        <f t="shared" si="529"/>
        <v>6.6120000000000001</v>
      </c>
      <c r="CE350" s="710">
        <f t="shared" si="566"/>
        <v>0.05</v>
      </c>
      <c r="CF350" s="704">
        <f t="shared" si="530"/>
        <v>6.6120000000000001</v>
      </c>
      <c r="CG350" s="1770">
        <f>[2]Sheet1!BI191</f>
        <v>1.0069444444452529</v>
      </c>
      <c r="CH350" s="704"/>
      <c r="CI350" s="704"/>
      <c r="CJ350" s="704">
        <f t="shared" si="531"/>
        <v>4.9879999999999995</v>
      </c>
      <c r="CK350" s="666">
        <v>0</v>
      </c>
      <c r="CL350" s="664">
        <v>0</v>
      </c>
      <c r="CM350" s="1465">
        <f>[2]Sheet1!DA191</f>
        <v>19.899999999999999</v>
      </c>
      <c r="CN350" s="1466">
        <f>[2]Sheet1!DB191</f>
        <v>2</v>
      </c>
      <c r="CO350" s="703">
        <f>[2]Sheet1!DC191</f>
        <v>71</v>
      </c>
      <c r="CP350" s="1466">
        <f>[2]Sheet1!DX191</f>
        <v>0</v>
      </c>
      <c r="CQ350" s="703">
        <f t="shared" si="532"/>
        <v>0</v>
      </c>
      <c r="CR350" s="703">
        <f>[2]Sheet1!DM191</f>
        <v>0</v>
      </c>
      <c r="CS350" s="1119" t="e">
        <f t="shared" si="533"/>
        <v>#DIV/0!</v>
      </c>
      <c r="CT350" s="1142" t="str">
        <f t="shared" si="534"/>
        <v/>
      </c>
      <c r="CU350" s="950">
        <f t="shared" si="551"/>
        <v>19.899999999999999</v>
      </c>
      <c r="CV350" s="702">
        <f t="shared" si="567"/>
        <v>1</v>
      </c>
      <c r="CW350" s="701">
        <f t="shared" si="535"/>
        <v>0</v>
      </c>
      <c r="CX350" s="700">
        <f t="shared" si="536"/>
        <v>19.899999999999999</v>
      </c>
      <c r="CY350" s="699"/>
      <c r="CZ350" s="698">
        <f>[2]Sheet1!DN191</f>
        <v>0</v>
      </c>
      <c r="DA350" s="698">
        <f>[2]Sheet1!DO191</f>
        <v>0</v>
      </c>
      <c r="DB350" s="698">
        <f>[2]Sheet1!DQ191</f>
        <v>0</v>
      </c>
      <c r="DC350" s="697"/>
      <c r="DD350" s="1828"/>
      <c r="DE350" s="1828"/>
      <c r="DF350" s="1828"/>
      <c r="DG350" s="696">
        <f t="shared" si="568"/>
        <v>0.43</v>
      </c>
      <c r="DH350" s="695">
        <f t="shared" si="582"/>
        <v>0</v>
      </c>
      <c r="DI350" s="702">
        <f t="shared" si="569"/>
        <v>0.56999999999999995</v>
      </c>
      <c r="DJ350" s="694"/>
      <c r="DK350" s="694">
        <f t="shared" si="583"/>
        <v>0</v>
      </c>
      <c r="DL350" s="694">
        <f t="shared" si="537"/>
        <v>0</v>
      </c>
      <c r="DM350" s="693"/>
      <c r="DN350" s="692">
        <f>[2]Sheet1!EB191</f>
        <v>71</v>
      </c>
      <c r="DO350" s="692">
        <f>[2]Sheet1!EC191</f>
        <v>21</v>
      </c>
      <c r="DP350" s="1448">
        <f>[2]Sheet1!ED191</f>
        <v>170</v>
      </c>
      <c r="DQ350" s="691"/>
      <c r="DR350" s="691"/>
      <c r="DS350" s="690">
        <f t="shared" si="538"/>
        <v>0</v>
      </c>
      <c r="DT350" s="690">
        <f t="shared" si="539"/>
        <v>0</v>
      </c>
      <c r="DU350" s="689">
        <f t="shared" si="540"/>
        <v>0</v>
      </c>
      <c r="DV350" s="688"/>
      <c r="DW350" s="1745"/>
      <c r="DX350" s="1426">
        <f>[2]Sheet1!BN191</f>
        <v>3</v>
      </c>
      <c r="DY350" s="686"/>
      <c r="DZ350" s="685">
        <f>[2]Sheet1!BP191</f>
        <v>1</v>
      </c>
      <c r="EA350" s="684">
        <f>[2]Sheet1!BQ191</f>
        <v>11</v>
      </c>
      <c r="EB350" s="683">
        <f t="shared" si="541"/>
        <v>63.341361060000004</v>
      </c>
      <c r="EC350" s="683">
        <f t="shared" si="545"/>
        <v>0</v>
      </c>
      <c r="ED350" s="683">
        <f t="shared" si="546"/>
        <v>0</v>
      </c>
      <c r="EE350" s="682">
        <f t="shared" si="542"/>
        <v>0</v>
      </c>
      <c r="EF350" s="681">
        <f t="shared" si="584"/>
        <v>9.3720000000000052</v>
      </c>
      <c r="EG350" s="680">
        <f t="shared" si="543"/>
        <v>0</v>
      </c>
      <c r="EH350" s="679">
        <f>SUM(EE$109:EE350)/SUM(EF$109:EF350)</f>
        <v>1.029967491075876</v>
      </c>
      <c r="EI350" s="678"/>
      <c r="EJ350" s="166">
        <f t="shared" si="585"/>
        <v>508</v>
      </c>
      <c r="EK350" s="677">
        <f t="shared" si="586"/>
        <v>0</v>
      </c>
      <c r="EL350" s="676">
        <f t="shared" si="587"/>
        <v>91.127999999999986</v>
      </c>
      <c r="EM350" s="675">
        <f t="shared" si="544"/>
        <v>5.5745764199806871</v>
      </c>
      <c r="EN350" s="674">
        <f>SUM(EK$7:EK350)/SUM(EL$7:EL350)</f>
        <v>1.0528026894743177</v>
      </c>
      <c r="EO350" s="673"/>
    </row>
    <row r="351" spans="1:146" ht="16.5" thickTop="1" thickBot="1" x14ac:dyDescent="0.3">
      <c r="A351" s="668">
        <f>[2]Sheet1!A192</f>
        <v>45842</v>
      </c>
      <c r="C351" s="672"/>
      <c r="D351" s="744">
        <f t="shared" si="563"/>
        <v>39550</v>
      </c>
      <c r="E351" s="743">
        <f t="shared" si="509"/>
        <v>0</v>
      </c>
      <c r="F351" s="743"/>
      <c r="G351" s="742">
        <f t="shared" si="510"/>
        <v>0</v>
      </c>
      <c r="H351" s="741"/>
      <c r="I351" s="740">
        <v>0</v>
      </c>
      <c r="J351" s="740">
        <v>0</v>
      </c>
      <c r="K351" s="739">
        <f t="shared" si="511"/>
        <v>0</v>
      </c>
      <c r="L351" s="738" t="e">
        <f t="shared" si="512"/>
        <v>#REF!</v>
      </c>
      <c r="M351" s="738">
        <v>0</v>
      </c>
      <c r="N351" s="739">
        <v>0</v>
      </c>
      <c r="O351" s="739">
        <v>0</v>
      </c>
      <c r="P351" s="737">
        <f>[2]Sheet1!Q192</f>
        <v>44</v>
      </c>
      <c r="Q351" s="737">
        <f>[2]Sheet1!R192</f>
        <v>36</v>
      </c>
      <c r="R351" s="736">
        <f t="shared" si="513"/>
        <v>8</v>
      </c>
      <c r="S351" s="1154">
        <f t="shared" si="514"/>
        <v>50</v>
      </c>
      <c r="T351" s="408">
        <f>[2]Sheet1!T192</f>
        <v>0</v>
      </c>
      <c r="U351" s="736">
        <f>[2]Sheet1!V192</f>
        <v>0</v>
      </c>
      <c r="V351" s="734"/>
      <c r="W351" s="739">
        <f>[2]Sheet1!X192</f>
        <v>33</v>
      </c>
      <c r="X351" s="743">
        <f>[2]Sheet1!Y192</f>
        <v>30</v>
      </c>
      <c r="Y351" s="739">
        <f t="shared" si="515"/>
        <v>3</v>
      </c>
      <c r="Z351" s="733">
        <f t="shared" si="516"/>
        <v>187</v>
      </c>
      <c r="AA351" s="732">
        <f>[2]Sheet1!AA192</f>
        <v>0</v>
      </c>
      <c r="AB351" s="731">
        <f>[2]Sheet1!AC192</f>
        <v>0</v>
      </c>
      <c r="AC351" s="730">
        <f>[2]Sheet1!AD192</f>
        <v>35</v>
      </c>
      <c r="AD351" s="730">
        <f>[2]Sheet1!AE192</f>
        <v>29</v>
      </c>
      <c r="AE351" s="739">
        <f t="shared" si="517"/>
        <v>6</v>
      </c>
      <c r="AF351" s="733">
        <f t="shared" si="518"/>
        <v>122</v>
      </c>
      <c r="AG351" s="739">
        <v>111</v>
      </c>
      <c r="AH351" s="731">
        <f>[2]Sheet1!AH192</f>
        <v>0</v>
      </c>
      <c r="AI351" s="731">
        <f>[2]Sheet1!AI192</f>
        <v>0</v>
      </c>
      <c r="AJ351" s="731">
        <f>[2]Sheet1!AJ192</f>
        <v>0</v>
      </c>
      <c r="AK351" s="729" t="str">
        <f t="shared" si="519"/>
        <v xml:space="preserve"> </v>
      </c>
      <c r="AL351" s="731">
        <f t="shared" si="520"/>
        <v>41</v>
      </c>
      <c r="AM351" s="731"/>
      <c r="AN351" s="731"/>
      <c r="AO351" s="731">
        <f>[2]Sheet1!AL192</f>
        <v>0</v>
      </c>
      <c r="AP351" s="731"/>
      <c r="AQ351" s="728">
        <f>[2]Sheet1!K192+[2]Sheet1!L192/12</f>
        <v>7.458333333333333</v>
      </c>
      <c r="AR351" s="727">
        <f>[2]Sheet1!M192</f>
        <v>398</v>
      </c>
      <c r="AS351" s="726">
        <f>[2]Sheet1!N192+[2]Sheet1!O192/12</f>
        <v>7.416666666666667</v>
      </c>
      <c r="AT351" s="725">
        <f>[2]Sheet1!P192</f>
        <v>387</v>
      </c>
      <c r="AU351" s="724">
        <f t="shared" si="521"/>
        <v>785</v>
      </c>
      <c r="AV351" s="723">
        <f t="shared" si="522"/>
        <v>-523</v>
      </c>
      <c r="AW351" s="722"/>
      <c r="AX351" s="722"/>
      <c r="AY351" s="721">
        <f>[2]Sheet1!B192</f>
        <v>1850</v>
      </c>
      <c r="AZ351" s="720">
        <f>[2]Sheet1!C192</f>
        <v>0</v>
      </c>
      <c r="BA351" s="662">
        <f>[2]Sheet1!D192</f>
        <v>225</v>
      </c>
      <c r="BB351" s="662">
        <f>[2]Sheet1!E192</f>
        <v>205</v>
      </c>
      <c r="BC351" s="719"/>
      <c r="BD351" s="718">
        <f>[2]Sheet1!BJ192</f>
        <v>72577</v>
      </c>
      <c r="BE351" s="717">
        <f t="shared" si="523"/>
        <v>45</v>
      </c>
      <c r="BF351" s="717"/>
      <c r="BG351" s="716">
        <v>0.96</v>
      </c>
      <c r="BH351" s="715">
        <f t="shared" si="581"/>
        <v>1.8000000000000043</v>
      </c>
      <c r="BI351" s="715">
        <f t="shared" si="524"/>
        <v>43.199999999999996</v>
      </c>
      <c r="BJ351" s="714"/>
      <c r="BK351" s="713">
        <f>[2]Sheet1!EW192</f>
        <v>86</v>
      </c>
      <c r="BL351" s="713">
        <f>[2]Sheet1!EX192</f>
        <v>30</v>
      </c>
      <c r="BM351" s="712"/>
      <c r="BN351" s="711">
        <f>[2]Sheet1!CE192</f>
        <v>0</v>
      </c>
      <c r="BO351" s="710">
        <f t="shared" si="564"/>
        <v>0.8</v>
      </c>
      <c r="BP351" s="709">
        <f t="shared" si="525"/>
        <v>0</v>
      </c>
      <c r="BQ351" s="709">
        <f t="shared" si="526"/>
        <v>0</v>
      </c>
      <c r="BR351" s="708"/>
      <c r="BS351" s="712">
        <f>[2]Sheet1!CP192</f>
        <v>62</v>
      </c>
      <c r="BT351" s="712">
        <f>[2]Sheet1!CQ192</f>
        <v>230</v>
      </c>
      <c r="BU351" s="666">
        <f>[2]Sheet1!BR192</f>
        <v>0</v>
      </c>
      <c r="BV351" s="707" t="str">
        <f>[2]Sheet1!BE192</f>
        <v>n</v>
      </c>
      <c r="BW351" s="726">
        <f>[2]Sheet1!BA192</f>
        <v>18.8</v>
      </c>
      <c r="BX351" s="726"/>
      <c r="BY351" s="726"/>
      <c r="BZ351" s="726"/>
      <c r="CA351" s="665">
        <f t="shared" si="527"/>
        <v>0</v>
      </c>
      <c r="CB351" s="665">
        <f t="shared" si="528"/>
        <v>18.8</v>
      </c>
      <c r="CC351" s="706">
        <f t="shared" si="565"/>
        <v>0.43</v>
      </c>
      <c r="CD351" s="705">
        <f t="shared" si="529"/>
        <v>10.716000000000001</v>
      </c>
      <c r="CE351" s="710">
        <f t="shared" si="566"/>
        <v>0.05</v>
      </c>
      <c r="CF351" s="704">
        <f t="shared" si="530"/>
        <v>10.716000000000001</v>
      </c>
      <c r="CG351" s="1770">
        <f>[2]Sheet1!BI192</f>
        <v>1.2013888888832298</v>
      </c>
      <c r="CH351" s="704"/>
      <c r="CI351" s="704"/>
      <c r="CJ351" s="704">
        <f t="shared" si="531"/>
        <v>8.0839999999999996</v>
      </c>
      <c r="CK351" s="666">
        <v>0</v>
      </c>
      <c r="CL351" s="664">
        <v>0</v>
      </c>
      <c r="CM351" s="1465">
        <f>[2]Sheet1!DA192</f>
        <v>13.8</v>
      </c>
      <c r="CN351" s="1466">
        <f>[2]Sheet1!DB192</f>
        <v>2</v>
      </c>
      <c r="CO351" s="703">
        <f>[2]Sheet1!DC192</f>
        <v>72</v>
      </c>
      <c r="CP351" s="1466">
        <f>[2]Sheet1!DX192</f>
        <v>0</v>
      </c>
      <c r="CQ351" s="703">
        <f t="shared" si="532"/>
        <v>0</v>
      </c>
      <c r="CR351" s="703">
        <f>[2]Sheet1!DM192</f>
        <v>0</v>
      </c>
      <c r="CS351" s="1119" t="e">
        <f t="shared" si="533"/>
        <v>#DIV/0!</v>
      </c>
      <c r="CT351" s="1142" t="str">
        <f t="shared" si="534"/>
        <v/>
      </c>
      <c r="CU351" s="950">
        <f t="shared" si="551"/>
        <v>13.8</v>
      </c>
      <c r="CV351" s="702">
        <f t="shared" si="567"/>
        <v>1</v>
      </c>
      <c r="CW351" s="701">
        <f t="shared" si="535"/>
        <v>0</v>
      </c>
      <c r="CX351" s="700">
        <f t="shared" si="536"/>
        <v>13.8</v>
      </c>
      <c r="CY351" s="699"/>
      <c r="CZ351" s="698">
        <f>[2]Sheet1!DN192</f>
        <v>0</v>
      </c>
      <c r="DA351" s="698">
        <f>[2]Sheet1!DO192</f>
        <v>0</v>
      </c>
      <c r="DB351" s="698">
        <f>[2]Sheet1!DQ192</f>
        <v>0</v>
      </c>
      <c r="DC351" s="697"/>
      <c r="DD351" s="1828"/>
      <c r="DE351" s="1828"/>
      <c r="DF351" s="1828"/>
      <c r="DG351" s="696">
        <f t="shared" si="568"/>
        <v>0.43</v>
      </c>
      <c r="DH351" s="695">
        <f t="shared" si="582"/>
        <v>0</v>
      </c>
      <c r="DI351" s="702">
        <f t="shared" si="569"/>
        <v>0.56999999999999995</v>
      </c>
      <c r="DJ351" s="694"/>
      <c r="DK351" s="694">
        <f t="shared" si="583"/>
        <v>0</v>
      </c>
      <c r="DL351" s="694">
        <f t="shared" si="537"/>
        <v>0</v>
      </c>
      <c r="DM351" s="693"/>
      <c r="DN351" s="692">
        <f>[2]Sheet1!EB192</f>
        <v>70</v>
      </c>
      <c r="DO351" s="692">
        <f>[2]Sheet1!EC192</f>
        <v>18</v>
      </c>
      <c r="DP351" s="1448">
        <f>[2]Sheet1!ED192</f>
        <v>175</v>
      </c>
      <c r="DQ351" s="691"/>
      <c r="DR351" s="691"/>
      <c r="DS351" s="690">
        <f t="shared" si="538"/>
        <v>0</v>
      </c>
      <c r="DT351" s="690">
        <f t="shared" si="539"/>
        <v>0</v>
      </c>
      <c r="DU351" s="689">
        <f t="shared" si="540"/>
        <v>0</v>
      </c>
      <c r="DV351" s="688"/>
      <c r="DW351" s="1431"/>
      <c r="DX351" s="1426">
        <f>[2]Sheet1!BN192</f>
        <v>3</v>
      </c>
      <c r="DY351" s="686"/>
      <c r="DZ351" s="685">
        <f>[2]Sheet1!BP192</f>
        <v>1</v>
      </c>
      <c r="EA351" s="684">
        <f>[2]Sheet1!BQ192</f>
        <v>11</v>
      </c>
      <c r="EB351" s="683">
        <f t="shared" si="541"/>
        <v>63.341361060000004</v>
      </c>
      <c r="EC351" s="683">
        <f t="shared" si="545"/>
        <v>0</v>
      </c>
      <c r="ED351" s="683">
        <f t="shared" si="546"/>
        <v>0</v>
      </c>
      <c r="EE351" s="682">
        <f t="shared" si="542"/>
        <v>0</v>
      </c>
      <c r="EF351" s="681">
        <f t="shared" si="584"/>
        <v>12.516000000000005</v>
      </c>
      <c r="EG351" s="680">
        <f t="shared" si="543"/>
        <v>0</v>
      </c>
      <c r="EH351" s="679">
        <f>SUM(EE$109:EE351)/SUM(EF$109:EF351)</f>
        <v>1.0268912186725758</v>
      </c>
      <c r="EI351" s="678"/>
      <c r="EJ351" s="166">
        <f t="shared" si="585"/>
        <v>-318</v>
      </c>
      <c r="EK351" s="677">
        <f t="shared" si="586"/>
        <v>205</v>
      </c>
      <c r="EL351" s="676">
        <f t="shared" si="587"/>
        <v>65.083999999999989</v>
      </c>
      <c r="EM351" s="675">
        <f t="shared" si="544"/>
        <v>-4.8859934853420199</v>
      </c>
      <c r="EN351" s="674">
        <f>SUM(EK$7:EK351)/SUM(EL$7:EL351)</f>
        <v>1.0561578703610466</v>
      </c>
      <c r="EO351" s="673"/>
    </row>
    <row r="352" spans="1:146" ht="16.5" thickTop="1" thickBot="1" x14ac:dyDescent="0.3">
      <c r="A352" s="668">
        <f>[2]Sheet1!A193</f>
        <v>45843</v>
      </c>
      <c r="C352" s="672"/>
      <c r="D352" s="744">
        <f t="shared" si="563"/>
        <v>39550</v>
      </c>
      <c r="E352" s="743">
        <f t="shared" si="509"/>
        <v>0</v>
      </c>
      <c r="F352" s="743"/>
      <c r="G352" s="742">
        <f t="shared" si="510"/>
        <v>0</v>
      </c>
      <c r="H352" s="741"/>
      <c r="I352" s="740">
        <v>0</v>
      </c>
      <c r="J352" s="740">
        <v>0</v>
      </c>
      <c r="K352" s="739">
        <f t="shared" si="511"/>
        <v>0</v>
      </c>
      <c r="L352" s="738" t="e">
        <f t="shared" si="512"/>
        <v>#REF!</v>
      </c>
      <c r="M352" s="738">
        <v>0</v>
      </c>
      <c r="N352" s="739">
        <v>0</v>
      </c>
      <c r="O352" s="739">
        <v>0</v>
      </c>
      <c r="P352" s="737">
        <f>[2]Sheet1!Q193</f>
        <v>0</v>
      </c>
      <c r="Q352" s="737">
        <f>[2]Sheet1!R193</f>
        <v>0</v>
      </c>
      <c r="R352" s="736">
        <f t="shared" si="513"/>
        <v>0</v>
      </c>
      <c r="S352" s="1154">
        <f t="shared" si="514"/>
        <v>50</v>
      </c>
      <c r="T352" s="408">
        <f>[2]Sheet1!T193</f>
        <v>0</v>
      </c>
      <c r="U352" s="736">
        <f>[2]Sheet1!V193</f>
        <v>0</v>
      </c>
      <c r="V352" s="734"/>
      <c r="W352" s="739">
        <f>[2]Sheet1!X193</f>
        <v>0</v>
      </c>
      <c r="X352" s="743">
        <f>[2]Sheet1!Y193</f>
        <v>0</v>
      </c>
      <c r="Y352" s="739" t="str">
        <f t="shared" si="515"/>
        <v xml:space="preserve"> </v>
      </c>
      <c r="Z352" s="733">
        <f t="shared" si="516"/>
        <v>187</v>
      </c>
      <c r="AA352" s="732">
        <f>[2]Sheet1!AA193</f>
        <v>0</v>
      </c>
      <c r="AB352" s="731">
        <f>[2]Sheet1!AC193</f>
        <v>0</v>
      </c>
      <c r="AC352" s="730">
        <f>[2]Sheet1!AD193</f>
        <v>0</v>
      </c>
      <c r="AD352" s="730">
        <f>[2]Sheet1!AE193</f>
        <v>0</v>
      </c>
      <c r="AE352" s="739" t="str">
        <f t="shared" si="517"/>
        <v xml:space="preserve"> </v>
      </c>
      <c r="AF352" s="733">
        <f t="shared" si="518"/>
        <v>122</v>
      </c>
      <c r="AG352" s="739">
        <v>111</v>
      </c>
      <c r="AH352" s="731">
        <f>[2]Sheet1!AH193</f>
        <v>0</v>
      </c>
      <c r="AI352" s="731">
        <f>[2]Sheet1!AI193</f>
        <v>0</v>
      </c>
      <c r="AJ352" s="731">
        <f>[2]Sheet1!AJ193</f>
        <v>0</v>
      </c>
      <c r="AK352" s="729" t="str">
        <f t="shared" si="519"/>
        <v xml:space="preserve"> </v>
      </c>
      <c r="AL352" s="731">
        <f t="shared" si="520"/>
        <v>41</v>
      </c>
      <c r="AM352" s="731"/>
      <c r="AN352" s="731"/>
      <c r="AO352" s="731">
        <f>[2]Sheet1!AL193</f>
        <v>0</v>
      </c>
      <c r="AP352" s="731"/>
      <c r="AQ352" s="728">
        <f>[2]Sheet1!K193+[2]Sheet1!L193/12</f>
        <v>0</v>
      </c>
      <c r="AR352" s="727">
        <f>[2]Sheet1!M193</f>
        <v>0</v>
      </c>
      <c r="AS352" s="726">
        <f>[2]Sheet1!N193+[2]Sheet1!O193/12</f>
        <v>0</v>
      </c>
      <c r="AT352" s="725">
        <f>[2]Sheet1!P193</f>
        <v>0</v>
      </c>
      <c r="AU352" s="724">
        <f t="shared" si="521"/>
        <v>0</v>
      </c>
      <c r="AV352" s="723">
        <f t="shared" si="522"/>
        <v>-785</v>
      </c>
      <c r="AW352" s="722"/>
      <c r="AX352" s="722"/>
      <c r="AY352" s="721">
        <f>[2]Sheet1!B193</f>
        <v>0</v>
      </c>
      <c r="AZ352" s="720">
        <f>[2]Sheet1!C193</f>
        <v>0</v>
      </c>
      <c r="BA352" s="662">
        <f>[2]Sheet1!D193</f>
        <v>0</v>
      </c>
      <c r="BB352" s="662">
        <f>[2]Sheet1!E193</f>
        <v>0</v>
      </c>
      <c r="BC352" s="719"/>
      <c r="BD352" s="718">
        <f>[2]Sheet1!BJ193</f>
        <v>0</v>
      </c>
      <c r="BE352" s="717">
        <f t="shared" si="523"/>
        <v>0</v>
      </c>
      <c r="BF352" s="717"/>
      <c r="BG352" s="716">
        <v>0.96</v>
      </c>
      <c r="BH352" s="715">
        <f t="shared" si="581"/>
        <v>0</v>
      </c>
      <c r="BI352" s="715">
        <f t="shared" si="524"/>
        <v>0</v>
      </c>
      <c r="BJ352" s="714"/>
      <c r="BK352" s="713">
        <f>[2]Sheet1!EW193</f>
        <v>0</v>
      </c>
      <c r="BL352" s="713">
        <f>[2]Sheet1!EX193</f>
        <v>0</v>
      </c>
      <c r="BM352" s="712"/>
      <c r="BN352" s="711">
        <f>[2]Sheet1!CE193</f>
        <v>0</v>
      </c>
      <c r="BO352" s="710">
        <f t="shared" si="564"/>
        <v>0.8</v>
      </c>
      <c r="BP352" s="709">
        <f t="shared" si="525"/>
        <v>0</v>
      </c>
      <c r="BQ352" s="709">
        <f t="shared" si="526"/>
        <v>0</v>
      </c>
      <c r="BR352" s="708"/>
      <c r="BS352" s="712">
        <f>[2]Sheet1!CP193</f>
        <v>0</v>
      </c>
      <c r="BT352" s="712">
        <f>[2]Sheet1!CQ193</f>
        <v>0</v>
      </c>
      <c r="BU352" s="666">
        <f>[2]Sheet1!BR193</f>
        <v>0</v>
      </c>
      <c r="BV352" s="707">
        <f>[2]Sheet1!BE193</f>
        <v>0</v>
      </c>
      <c r="BW352" s="726">
        <f>[2]Sheet1!BA193</f>
        <v>0</v>
      </c>
      <c r="BX352" s="726"/>
      <c r="BY352" s="726"/>
      <c r="BZ352" s="726"/>
      <c r="CA352" s="665">
        <f t="shared" si="527"/>
        <v>0</v>
      </c>
      <c r="CB352" s="665">
        <f t="shared" si="528"/>
        <v>0</v>
      </c>
      <c r="CC352" s="706">
        <f t="shared" si="565"/>
        <v>0.43</v>
      </c>
      <c r="CD352" s="705">
        <f t="shared" si="529"/>
        <v>0</v>
      </c>
      <c r="CE352" s="710">
        <f t="shared" si="566"/>
        <v>0.05</v>
      </c>
      <c r="CF352" s="704">
        <f t="shared" si="530"/>
        <v>0</v>
      </c>
      <c r="CG352" s="1770">
        <f>[2]Sheet1!BI193</f>
        <v>0</v>
      </c>
      <c r="CH352" s="704"/>
      <c r="CI352" s="704"/>
      <c r="CJ352" s="704">
        <f t="shared" si="531"/>
        <v>0</v>
      </c>
      <c r="CK352" s="666">
        <v>0</v>
      </c>
      <c r="CL352" s="664">
        <v>0</v>
      </c>
      <c r="CM352" s="1465">
        <f>[2]Sheet1!DA193</f>
        <v>0</v>
      </c>
      <c r="CN352" s="1466">
        <f>[2]Sheet1!DB193</f>
        <v>0</v>
      </c>
      <c r="CO352" s="703">
        <f>[2]Sheet1!DC193</f>
        <v>0</v>
      </c>
      <c r="CP352" s="1466">
        <f>[2]Sheet1!DX193</f>
        <v>0</v>
      </c>
      <c r="CQ352" s="703">
        <f t="shared" si="532"/>
        <v>0</v>
      </c>
      <c r="CR352" s="703">
        <f>[2]Sheet1!DM193</f>
        <v>0</v>
      </c>
      <c r="CS352" s="1119" t="e">
        <f t="shared" si="533"/>
        <v>#DIV/0!</v>
      </c>
      <c r="CT352" s="1142" t="str">
        <f t="shared" si="534"/>
        <v/>
      </c>
      <c r="CU352" s="950">
        <f t="shared" si="551"/>
        <v>0</v>
      </c>
      <c r="CV352" s="702">
        <f t="shared" si="567"/>
        <v>1</v>
      </c>
      <c r="CW352" s="701">
        <f t="shared" si="535"/>
        <v>0</v>
      </c>
      <c r="CX352" s="700">
        <f t="shared" si="536"/>
        <v>0</v>
      </c>
      <c r="CY352" s="699"/>
      <c r="CZ352" s="698">
        <f>[2]Sheet1!DN193</f>
        <v>0</v>
      </c>
      <c r="DA352" s="698">
        <f>[2]Sheet1!DO193</f>
        <v>0</v>
      </c>
      <c r="DB352" s="698">
        <f>[2]Sheet1!DQ193</f>
        <v>0</v>
      </c>
      <c r="DC352" s="697"/>
      <c r="DD352" s="1828"/>
      <c r="DE352" s="1828"/>
      <c r="DF352" s="1828"/>
      <c r="DG352" s="696">
        <f t="shared" si="568"/>
        <v>0.43</v>
      </c>
      <c r="DH352" s="695">
        <f t="shared" si="582"/>
        <v>0</v>
      </c>
      <c r="DI352" s="702">
        <f t="shared" si="569"/>
        <v>0.56999999999999995</v>
      </c>
      <c r="DJ352" s="694"/>
      <c r="DK352" s="694">
        <f t="shared" si="583"/>
        <v>0</v>
      </c>
      <c r="DL352" s="694">
        <f t="shared" si="537"/>
        <v>0</v>
      </c>
      <c r="DM352" s="693"/>
      <c r="DN352" s="692">
        <f>[2]Sheet1!EB193</f>
        <v>0</v>
      </c>
      <c r="DO352" s="692">
        <f>[2]Sheet1!EC193</f>
        <v>0</v>
      </c>
      <c r="DP352" s="1448">
        <f>[2]Sheet1!ED193</f>
        <v>0</v>
      </c>
      <c r="DQ352" s="691"/>
      <c r="DR352" s="691"/>
      <c r="DS352" s="690">
        <f t="shared" si="538"/>
        <v>0</v>
      </c>
      <c r="DT352" s="690">
        <f t="shared" si="539"/>
        <v>0</v>
      </c>
      <c r="DU352" s="689">
        <f t="shared" si="540"/>
        <v>0</v>
      </c>
      <c r="DV352" s="688"/>
      <c r="DW352" s="1431"/>
      <c r="DX352" s="1426">
        <f>[2]Sheet1!BN193</f>
        <v>0</v>
      </c>
      <c r="DY352" s="686"/>
      <c r="DZ352" s="685">
        <f>[2]Sheet1!BP193</f>
        <v>0</v>
      </c>
      <c r="EA352" s="684">
        <f>[2]Sheet1!BQ193</f>
        <v>0</v>
      </c>
      <c r="EB352" s="683">
        <f t="shared" si="541"/>
        <v>0</v>
      </c>
      <c r="EC352" s="683">
        <f t="shared" si="545"/>
        <v>0</v>
      </c>
      <c r="ED352" s="683">
        <f t="shared" si="546"/>
        <v>0</v>
      </c>
      <c r="EE352" s="682">
        <f t="shared" si="542"/>
        <v>0</v>
      </c>
      <c r="EF352" s="681">
        <f t="shared" si="584"/>
        <v>0</v>
      </c>
      <c r="EG352" s="680" t="e">
        <f t="shared" si="543"/>
        <v>#DIV/0!</v>
      </c>
      <c r="EH352" s="679">
        <f>SUM(EE$109:EE352)/SUM(EF$109:EF352)</f>
        <v>1.0268912186725758</v>
      </c>
      <c r="EI352" s="678"/>
      <c r="EJ352" s="166">
        <f t="shared" si="585"/>
        <v>-785</v>
      </c>
      <c r="EK352" s="677">
        <f t="shared" si="586"/>
        <v>0</v>
      </c>
      <c r="EL352" s="676">
        <f t="shared" si="587"/>
        <v>0</v>
      </c>
      <c r="EM352" s="675">
        <f t="shared" si="544"/>
        <v>0</v>
      </c>
      <c r="EN352" s="674">
        <f>SUM(EK$7:EK352)/SUM(EL$7:EL352)</f>
        <v>1.0561578703610466</v>
      </c>
      <c r="EO352" s="673"/>
    </row>
    <row r="353" spans="1:145" ht="16.5" thickTop="1" thickBot="1" x14ac:dyDescent="0.3">
      <c r="A353" s="668">
        <f>[2]Sheet1!A194</f>
        <v>45844</v>
      </c>
      <c r="C353" s="672"/>
      <c r="D353" s="744">
        <f t="shared" si="563"/>
        <v>39550</v>
      </c>
      <c r="E353" s="743">
        <f t="shared" si="509"/>
        <v>0</v>
      </c>
      <c r="F353" s="743"/>
      <c r="G353" s="742">
        <f t="shared" si="510"/>
        <v>0</v>
      </c>
      <c r="H353" s="741"/>
      <c r="I353" s="740">
        <v>0</v>
      </c>
      <c r="J353" s="740">
        <v>0</v>
      </c>
      <c r="K353" s="739">
        <f t="shared" si="511"/>
        <v>0</v>
      </c>
      <c r="L353" s="738" t="e">
        <f t="shared" si="512"/>
        <v>#REF!</v>
      </c>
      <c r="M353" s="738">
        <v>0</v>
      </c>
      <c r="N353" s="739">
        <v>0</v>
      </c>
      <c r="O353" s="739">
        <v>0</v>
      </c>
      <c r="P353" s="737">
        <f>[2]Sheet1!Q194</f>
        <v>0</v>
      </c>
      <c r="Q353" s="737">
        <f>[2]Sheet1!R194</f>
        <v>0</v>
      </c>
      <c r="R353" s="736">
        <f t="shared" si="513"/>
        <v>0</v>
      </c>
      <c r="S353" s="1154">
        <f t="shared" si="514"/>
        <v>50</v>
      </c>
      <c r="T353" s="408">
        <f>[2]Sheet1!T194</f>
        <v>0</v>
      </c>
      <c r="U353" s="736">
        <f>[2]Sheet1!V194</f>
        <v>0</v>
      </c>
      <c r="V353" s="734"/>
      <c r="W353" s="739">
        <f>[2]Sheet1!X194</f>
        <v>0</v>
      </c>
      <c r="X353" s="743">
        <f>[2]Sheet1!Y194</f>
        <v>0</v>
      </c>
      <c r="Y353" s="739" t="str">
        <f t="shared" si="515"/>
        <v xml:space="preserve"> </v>
      </c>
      <c r="Z353" s="733">
        <f t="shared" si="516"/>
        <v>187</v>
      </c>
      <c r="AA353" s="732">
        <f>[2]Sheet1!AA194</f>
        <v>0</v>
      </c>
      <c r="AB353" s="731">
        <f>[2]Sheet1!AC194</f>
        <v>0</v>
      </c>
      <c r="AC353" s="730">
        <f>[2]Sheet1!AD194</f>
        <v>0</v>
      </c>
      <c r="AD353" s="730">
        <f>[2]Sheet1!AE194</f>
        <v>0</v>
      </c>
      <c r="AE353" s="739" t="str">
        <f t="shared" si="517"/>
        <v xml:space="preserve"> </v>
      </c>
      <c r="AF353" s="733">
        <f t="shared" si="518"/>
        <v>122</v>
      </c>
      <c r="AG353" s="739">
        <v>111</v>
      </c>
      <c r="AH353" s="731">
        <f>[2]Sheet1!AH194</f>
        <v>0</v>
      </c>
      <c r="AI353" s="731">
        <f>[2]Sheet1!AI194</f>
        <v>0</v>
      </c>
      <c r="AJ353" s="731">
        <f>[2]Sheet1!AJ194</f>
        <v>0</v>
      </c>
      <c r="AK353" s="729" t="str">
        <f t="shared" si="519"/>
        <v xml:space="preserve"> </v>
      </c>
      <c r="AL353" s="731">
        <f t="shared" si="520"/>
        <v>41</v>
      </c>
      <c r="AM353" s="731"/>
      <c r="AN353" s="731"/>
      <c r="AO353" s="731">
        <f>[2]Sheet1!AL194</f>
        <v>0</v>
      </c>
      <c r="AP353" s="731"/>
      <c r="AQ353" s="728">
        <f>[2]Sheet1!K194+[2]Sheet1!L194/12</f>
        <v>0</v>
      </c>
      <c r="AR353" s="727">
        <f>[2]Sheet1!M194</f>
        <v>0</v>
      </c>
      <c r="AS353" s="726">
        <f>[2]Sheet1!N194+[2]Sheet1!O194/12</f>
        <v>0</v>
      </c>
      <c r="AT353" s="725">
        <f>[2]Sheet1!P194</f>
        <v>0</v>
      </c>
      <c r="AU353" s="724">
        <f t="shared" si="521"/>
        <v>0</v>
      </c>
      <c r="AV353" s="723">
        <f t="shared" si="522"/>
        <v>0</v>
      </c>
      <c r="AW353" s="722"/>
      <c r="AX353" s="722"/>
      <c r="AY353" s="721">
        <f>[2]Sheet1!B194</f>
        <v>0</v>
      </c>
      <c r="AZ353" s="720">
        <f>[2]Sheet1!C194</f>
        <v>0</v>
      </c>
      <c r="BA353" s="662">
        <f>[2]Sheet1!D194</f>
        <v>0</v>
      </c>
      <c r="BB353" s="662">
        <f>[2]Sheet1!E194</f>
        <v>0</v>
      </c>
      <c r="BC353" s="719"/>
      <c r="BD353" s="718">
        <f>[2]Sheet1!BJ194</f>
        <v>0</v>
      </c>
      <c r="BE353" s="717">
        <f t="shared" si="523"/>
        <v>0</v>
      </c>
      <c r="BF353" s="717"/>
      <c r="BG353" s="716">
        <v>0.96</v>
      </c>
      <c r="BH353" s="715">
        <f t="shared" si="581"/>
        <v>0</v>
      </c>
      <c r="BI353" s="715">
        <f t="shared" si="524"/>
        <v>0</v>
      </c>
      <c r="BJ353" s="714"/>
      <c r="BK353" s="713">
        <f>[2]Sheet1!EW194</f>
        <v>0</v>
      </c>
      <c r="BL353" s="713">
        <f>[2]Sheet1!EX194</f>
        <v>0</v>
      </c>
      <c r="BM353" s="712"/>
      <c r="BN353" s="711">
        <f>[2]Sheet1!CE194</f>
        <v>0</v>
      </c>
      <c r="BO353" s="710">
        <f t="shared" si="564"/>
        <v>0.8</v>
      </c>
      <c r="BP353" s="709">
        <f t="shared" si="525"/>
        <v>0</v>
      </c>
      <c r="BQ353" s="709">
        <f t="shared" si="526"/>
        <v>0</v>
      </c>
      <c r="BR353" s="708"/>
      <c r="BS353" s="712">
        <f>[2]Sheet1!CP194</f>
        <v>0</v>
      </c>
      <c r="BT353" s="712">
        <f>[2]Sheet1!CQ194</f>
        <v>0</v>
      </c>
      <c r="BU353" s="666">
        <f>[2]Sheet1!BR194</f>
        <v>0</v>
      </c>
      <c r="BV353" s="707">
        <f>[2]Sheet1!BE194</f>
        <v>0</v>
      </c>
      <c r="BW353" s="726">
        <f>[2]Sheet1!BA194</f>
        <v>0</v>
      </c>
      <c r="BX353" s="726"/>
      <c r="BY353" s="726"/>
      <c r="BZ353" s="726"/>
      <c r="CA353" s="665">
        <f t="shared" si="527"/>
        <v>0</v>
      </c>
      <c r="CB353" s="665">
        <f t="shared" si="528"/>
        <v>0</v>
      </c>
      <c r="CC353" s="706">
        <f t="shared" si="565"/>
        <v>0.43</v>
      </c>
      <c r="CD353" s="705">
        <f t="shared" si="529"/>
        <v>0</v>
      </c>
      <c r="CE353" s="710">
        <f t="shared" si="566"/>
        <v>0.05</v>
      </c>
      <c r="CF353" s="704">
        <f t="shared" si="530"/>
        <v>0</v>
      </c>
      <c r="CG353" s="1770">
        <f>[2]Sheet1!BI194</f>
        <v>0</v>
      </c>
      <c r="CH353" s="704"/>
      <c r="CI353" s="704"/>
      <c r="CJ353" s="704">
        <f t="shared" si="531"/>
        <v>0</v>
      </c>
      <c r="CK353" s="666">
        <v>0</v>
      </c>
      <c r="CL353" s="664">
        <v>0</v>
      </c>
      <c r="CM353" s="1465">
        <f>[2]Sheet1!DA194</f>
        <v>0</v>
      </c>
      <c r="CN353" s="1466">
        <f>[2]Sheet1!DB194</f>
        <v>0</v>
      </c>
      <c r="CO353" s="703">
        <f>[2]Sheet1!DC194</f>
        <v>0</v>
      </c>
      <c r="CP353" s="1466">
        <f>[2]Sheet1!DX194</f>
        <v>0</v>
      </c>
      <c r="CQ353" s="703">
        <f t="shared" si="532"/>
        <v>0</v>
      </c>
      <c r="CR353" s="703">
        <f>[2]Sheet1!DM194</f>
        <v>0</v>
      </c>
      <c r="CS353" s="1119" t="e">
        <f t="shared" si="533"/>
        <v>#DIV/0!</v>
      </c>
      <c r="CT353" s="1142" t="str">
        <f t="shared" si="534"/>
        <v/>
      </c>
      <c r="CU353" s="950">
        <f t="shared" si="551"/>
        <v>0</v>
      </c>
      <c r="CV353" s="702">
        <f t="shared" si="567"/>
        <v>1</v>
      </c>
      <c r="CW353" s="701">
        <f t="shared" si="535"/>
        <v>0</v>
      </c>
      <c r="CX353" s="700">
        <f t="shared" si="536"/>
        <v>0</v>
      </c>
      <c r="CY353" s="699"/>
      <c r="CZ353" s="698">
        <f>[2]Sheet1!DN194</f>
        <v>0</v>
      </c>
      <c r="DA353" s="698">
        <f>[2]Sheet1!DO194</f>
        <v>0</v>
      </c>
      <c r="DB353" s="698">
        <f>[2]Sheet1!DQ194</f>
        <v>0</v>
      </c>
      <c r="DC353" s="697"/>
      <c r="DD353" s="1828"/>
      <c r="DE353" s="1828"/>
      <c r="DF353" s="1828"/>
      <c r="DG353" s="696">
        <f t="shared" si="568"/>
        <v>0.43</v>
      </c>
      <c r="DH353" s="695">
        <f t="shared" si="582"/>
        <v>0</v>
      </c>
      <c r="DI353" s="702">
        <f t="shared" si="569"/>
        <v>0.56999999999999995</v>
      </c>
      <c r="DJ353" s="694"/>
      <c r="DK353" s="694">
        <f t="shared" si="583"/>
        <v>0</v>
      </c>
      <c r="DL353" s="694">
        <f t="shared" si="537"/>
        <v>0</v>
      </c>
      <c r="DM353" s="693"/>
      <c r="DN353" s="692">
        <f>[2]Sheet1!EB194</f>
        <v>0</v>
      </c>
      <c r="DO353" s="692">
        <f>[2]Sheet1!EC194</f>
        <v>0</v>
      </c>
      <c r="DP353" s="1448">
        <f>[2]Sheet1!ED194</f>
        <v>0</v>
      </c>
      <c r="DQ353" s="691"/>
      <c r="DR353" s="691"/>
      <c r="DS353" s="690">
        <f t="shared" si="538"/>
        <v>0</v>
      </c>
      <c r="DT353" s="690">
        <f t="shared" si="539"/>
        <v>0</v>
      </c>
      <c r="DU353" s="689">
        <f t="shared" si="540"/>
        <v>0</v>
      </c>
      <c r="DV353" s="688"/>
      <c r="DW353" s="1431"/>
      <c r="DX353" s="1426">
        <f>[2]Sheet1!BN194</f>
        <v>0</v>
      </c>
      <c r="DY353" s="686"/>
      <c r="DZ353" s="685">
        <f>[2]Sheet1!BP194</f>
        <v>0</v>
      </c>
      <c r="EA353" s="684">
        <f>[2]Sheet1!BQ194</f>
        <v>0</v>
      </c>
      <c r="EB353" s="683">
        <f t="shared" si="541"/>
        <v>0</v>
      </c>
      <c r="EC353" s="683">
        <f t="shared" si="545"/>
        <v>0</v>
      </c>
      <c r="ED353" s="683">
        <f t="shared" si="546"/>
        <v>0</v>
      </c>
      <c r="EE353" s="682">
        <f t="shared" si="542"/>
        <v>0</v>
      </c>
      <c r="EF353" s="681">
        <f t="shared" si="584"/>
        <v>0</v>
      </c>
      <c r="EG353" s="680" t="e">
        <f t="shared" si="543"/>
        <v>#DIV/0!</v>
      </c>
      <c r="EH353" s="679">
        <f>SUM(EE$109:EE353)/SUM(EF$109:EF353)</f>
        <v>1.0268912186725758</v>
      </c>
      <c r="EI353" s="678"/>
      <c r="EJ353" s="166">
        <f t="shared" si="585"/>
        <v>0</v>
      </c>
      <c r="EK353" s="677">
        <f t="shared" si="586"/>
        <v>0</v>
      </c>
      <c r="EL353" s="676">
        <f t="shared" si="587"/>
        <v>0</v>
      </c>
      <c r="EM353" s="675">
        <f t="shared" si="544"/>
        <v>0</v>
      </c>
      <c r="EN353" s="674">
        <f>SUM(EK$7:EK353)/SUM(EL$7:EL353)</f>
        <v>1.0561578703610466</v>
      </c>
      <c r="EO353" s="673"/>
    </row>
    <row r="354" spans="1:145" ht="16.5" thickTop="1" thickBot="1" x14ac:dyDescent="0.3">
      <c r="A354" s="668">
        <f>[2]Sheet1!A195</f>
        <v>45845</v>
      </c>
      <c r="C354" s="672"/>
      <c r="D354" s="744">
        <f t="shared" si="563"/>
        <v>39550</v>
      </c>
      <c r="E354" s="743">
        <f t="shared" si="509"/>
        <v>0</v>
      </c>
      <c r="F354" s="743"/>
      <c r="G354" s="742">
        <f t="shared" si="510"/>
        <v>0</v>
      </c>
      <c r="H354" s="741"/>
      <c r="I354" s="740">
        <v>0</v>
      </c>
      <c r="J354" s="740">
        <v>0</v>
      </c>
      <c r="K354" s="739">
        <f t="shared" si="511"/>
        <v>0</v>
      </c>
      <c r="L354" s="738" t="e">
        <f t="shared" si="512"/>
        <v>#REF!</v>
      </c>
      <c r="M354" s="738">
        <v>0</v>
      </c>
      <c r="N354" s="739">
        <v>0</v>
      </c>
      <c r="O354" s="739">
        <v>0</v>
      </c>
      <c r="P354" s="737">
        <f>[2]Sheet1!Q195</f>
        <v>0</v>
      </c>
      <c r="Q354" s="737">
        <f>[2]Sheet1!R195</f>
        <v>0</v>
      </c>
      <c r="R354" s="736">
        <f t="shared" si="513"/>
        <v>0</v>
      </c>
      <c r="S354" s="1154">
        <f t="shared" si="514"/>
        <v>50</v>
      </c>
      <c r="T354" s="408">
        <f>[2]Sheet1!T195</f>
        <v>0</v>
      </c>
      <c r="U354" s="736">
        <f>[2]Sheet1!V195</f>
        <v>0</v>
      </c>
      <c r="V354" s="734"/>
      <c r="W354" s="739">
        <f>[2]Sheet1!X195</f>
        <v>0</v>
      </c>
      <c r="X354" s="743">
        <f>[2]Sheet1!Y195</f>
        <v>0</v>
      </c>
      <c r="Y354" s="739" t="str">
        <f t="shared" si="515"/>
        <v xml:space="preserve"> </v>
      </c>
      <c r="Z354" s="733">
        <f t="shared" si="516"/>
        <v>187</v>
      </c>
      <c r="AA354" s="732">
        <f>[2]Sheet1!AA195</f>
        <v>0</v>
      </c>
      <c r="AB354" s="731">
        <f>[2]Sheet1!AC195</f>
        <v>0</v>
      </c>
      <c r="AC354" s="730">
        <f>[2]Sheet1!AD195</f>
        <v>0</v>
      </c>
      <c r="AD354" s="730">
        <f>[2]Sheet1!AE195</f>
        <v>0</v>
      </c>
      <c r="AE354" s="739" t="str">
        <f t="shared" si="517"/>
        <v xml:space="preserve"> </v>
      </c>
      <c r="AF354" s="733">
        <f t="shared" si="518"/>
        <v>122</v>
      </c>
      <c r="AG354" s="739">
        <v>111</v>
      </c>
      <c r="AH354" s="731">
        <f>[2]Sheet1!AH195</f>
        <v>0</v>
      </c>
      <c r="AI354" s="731">
        <f>[2]Sheet1!AI195</f>
        <v>0</v>
      </c>
      <c r="AJ354" s="731">
        <f>[2]Sheet1!AJ195</f>
        <v>0</v>
      </c>
      <c r="AK354" s="729" t="str">
        <f t="shared" si="519"/>
        <v xml:space="preserve"> </v>
      </c>
      <c r="AL354" s="731">
        <f t="shared" si="520"/>
        <v>41</v>
      </c>
      <c r="AM354" s="731"/>
      <c r="AN354" s="731"/>
      <c r="AO354" s="731">
        <f>[2]Sheet1!AL195</f>
        <v>0</v>
      </c>
      <c r="AP354" s="731"/>
      <c r="AQ354" s="728">
        <f>[2]Sheet1!K195+[2]Sheet1!L195/12</f>
        <v>6.166666666666667</v>
      </c>
      <c r="AR354" s="727">
        <f>[2]Sheet1!M195</f>
        <v>326</v>
      </c>
      <c r="AS354" s="726">
        <f>[2]Sheet1!N195+[2]Sheet1!O195/12</f>
        <v>6</v>
      </c>
      <c r="AT354" s="725">
        <f>[2]Sheet1!P195</f>
        <v>308</v>
      </c>
      <c r="AU354" s="724">
        <f t="shared" si="521"/>
        <v>634</v>
      </c>
      <c r="AV354" s="723">
        <f t="shared" si="522"/>
        <v>634</v>
      </c>
      <c r="AW354" s="722"/>
      <c r="AX354" s="722"/>
      <c r="AY354" s="721">
        <f>[2]Sheet1!B195</f>
        <v>0</v>
      </c>
      <c r="AZ354" s="720">
        <f>[2]Sheet1!C195</f>
        <v>0</v>
      </c>
      <c r="BA354" s="662">
        <f>[2]Sheet1!D195</f>
        <v>0</v>
      </c>
      <c r="BB354" s="662">
        <f>[2]Sheet1!E195</f>
        <v>257</v>
      </c>
      <c r="BC354" s="719"/>
      <c r="BD354" s="718">
        <f>[2]Sheet1!BJ195</f>
        <v>72721</v>
      </c>
      <c r="BE354" s="717">
        <f t="shared" si="523"/>
        <v>72721</v>
      </c>
      <c r="BF354" s="717"/>
      <c r="BG354" s="716">
        <v>0.96</v>
      </c>
      <c r="BH354" s="715">
        <f t="shared" si="581"/>
        <v>2908.8399999999965</v>
      </c>
      <c r="BI354" s="715">
        <f t="shared" si="524"/>
        <v>69812.160000000003</v>
      </c>
      <c r="BJ354" s="714"/>
      <c r="BK354" s="713">
        <f>[2]Sheet1!EW195</f>
        <v>90</v>
      </c>
      <c r="BL354" s="713">
        <f>[2]Sheet1!EX195</f>
        <v>30</v>
      </c>
      <c r="BM354" s="712"/>
      <c r="BN354" s="711">
        <f>[2]Sheet1!CE195</f>
        <v>0</v>
      </c>
      <c r="BO354" s="710">
        <f t="shared" si="564"/>
        <v>0.8</v>
      </c>
      <c r="BP354" s="709">
        <f t="shared" si="525"/>
        <v>0</v>
      </c>
      <c r="BQ354" s="709">
        <f t="shared" si="526"/>
        <v>0</v>
      </c>
      <c r="BR354" s="708"/>
      <c r="BS354" s="712">
        <f>[2]Sheet1!CP195</f>
        <v>50</v>
      </c>
      <c r="BT354" s="712">
        <f>[2]Sheet1!CQ195</f>
        <v>200</v>
      </c>
      <c r="BU354" s="666">
        <f>[2]Sheet1!BR195</f>
        <v>0</v>
      </c>
      <c r="BV354" s="707" t="str">
        <f>[2]Sheet1!BE195</f>
        <v>n</v>
      </c>
      <c r="BW354" s="726">
        <f>[2]Sheet1!BA195</f>
        <v>0</v>
      </c>
      <c r="BX354" s="726"/>
      <c r="BY354" s="726"/>
      <c r="BZ354" s="726"/>
      <c r="CA354" s="665">
        <f t="shared" si="527"/>
        <v>0</v>
      </c>
      <c r="CB354" s="665">
        <f t="shared" si="528"/>
        <v>0</v>
      </c>
      <c r="CC354" s="706">
        <f t="shared" si="565"/>
        <v>0.43</v>
      </c>
      <c r="CD354" s="705">
        <f t="shared" si="529"/>
        <v>0</v>
      </c>
      <c r="CE354" s="710">
        <f t="shared" si="566"/>
        <v>0.05</v>
      </c>
      <c r="CF354" s="704">
        <f t="shared" si="530"/>
        <v>0</v>
      </c>
      <c r="CG354" s="1770">
        <f>[2]Sheet1!BI195</f>
        <v>0</v>
      </c>
      <c r="CH354" s="704"/>
      <c r="CI354" s="704"/>
      <c r="CJ354" s="704">
        <f t="shared" si="531"/>
        <v>0</v>
      </c>
      <c r="CK354" s="666">
        <v>0</v>
      </c>
      <c r="CL354" s="664">
        <v>0</v>
      </c>
      <c r="CM354" s="1465">
        <f>[2]Sheet1!DA195</f>
        <v>0</v>
      </c>
      <c r="CN354" s="1466">
        <f>[2]Sheet1!DB195</f>
        <v>2</v>
      </c>
      <c r="CO354" s="703">
        <f>[2]Sheet1!DC195</f>
        <v>50</v>
      </c>
      <c r="CP354" s="1466">
        <f>[2]Sheet1!DX195</f>
        <v>0</v>
      </c>
      <c r="CQ354" s="703">
        <f t="shared" si="532"/>
        <v>0</v>
      </c>
      <c r="CR354" s="703">
        <f>[2]Sheet1!DM195</f>
        <v>0</v>
      </c>
      <c r="CS354" s="1119" t="e">
        <f t="shared" si="533"/>
        <v>#DIV/0!</v>
      </c>
      <c r="CT354" s="1142" t="str">
        <f t="shared" si="534"/>
        <v/>
      </c>
      <c r="CU354" s="950">
        <f t="shared" si="551"/>
        <v>0</v>
      </c>
      <c r="CV354" s="702">
        <f t="shared" si="567"/>
        <v>1</v>
      </c>
      <c r="CW354" s="701">
        <f t="shared" si="535"/>
        <v>0</v>
      </c>
      <c r="CX354" s="700">
        <f t="shared" si="536"/>
        <v>0</v>
      </c>
      <c r="CY354" s="699"/>
      <c r="CZ354" s="698">
        <f>[2]Sheet1!DN195</f>
        <v>0</v>
      </c>
      <c r="DA354" s="698">
        <f>[2]Sheet1!DO195</f>
        <v>0</v>
      </c>
      <c r="DB354" s="698">
        <f>[2]Sheet1!DQ195</f>
        <v>0</v>
      </c>
      <c r="DC354" s="697"/>
      <c r="DD354" s="1828"/>
      <c r="DE354" s="1828"/>
      <c r="DF354" s="1828"/>
      <c r="DG354" s="696">
        <f t="shared" si="568"/>
        <v>0.43</v>
      </c>
      <c r="DH354" s="695">
        <f t="shared" si="582"/>
        <v>0</v>
      </c>
      <c r="DI354" s="702">
        <f t="shared" si="569"/>
        <v>0.56999999999999995</v>
      </c>
      <c r="DJ354" s="694"/>
      <c r="DK354" s="694">
        <f t="shared" si="583"/>
        <v>0</v>
      </c>
      <c r="DL354" s="694">
        <f t="shared" si="537"/>
        <v>0</v>
      </c>
      <c r="DM354" s="693"/>
      <c r="DN354" s="692">
        <f>[2]Sheet1!EB195</f>
        <v>58</v>
      </c>
      <c r="DO354" s="692">
        <f>[2]Sheet1!EC195</f>
        <v>56</v>
      </c>
      <c r="DP354" s="1448">
        <f>[2]Sheet1!ED195</f>
        <v>130</v>
      </c>
      <c r="DQ354" s="691"/>
      <c r="DR354" s="691"/>
      <c r="DS354" s="690">
        <f t="shared" si="538"/>
        <v>0</v>
      </c>
      <c r="DT354" s="690">
        <f t="shared" si="539"/>
        <v>0</v>
      </c>
      <c r="DU354" s="689">
        <f t="shared" si="540"/>
        <v>0</v>
      </c>
      <c r="DV354" s="688"/>
      <c r="DW354" s="1431"/>
      <c r="DX354" s="1426">
        <f>[2]Sheet1!BN195</f>
        <v>3</v>
      </c>
      <c r="DY354" s="686"/>
      <c r="DZ354" s="685">
        <f>[2]Sheet1!BP195</f>
        <v>1</v>
      </c>
      <c r="EA354" s="684">
        <f>[2]Sheet1!BQ195</f>
        <v>11</v>
      </c>
      <c r="EB354" s="683">
        <f t="shared" si="541"/>
        <v>63.341361060000004</v>
      </c>
      <c r="EC354" s="683">
        <f t="shared" si="545"/>
        <v>63.341361060000004</v>
      </c>
      <c r="ED354" s="683">
        <f t="shared" si="546"/>
        <v>0</v>
      </c>
      <c r="EE354" s="682">
        <f t="shared" si="542"/>
        <v>63.341361060000004</v>
      </c>
      <c r="EF354" s="681">
        <f t="shared" si="584"/>
        <v>2908.8399999999965</v>
      </c>
      <c r="EG354" s="680">
        <f t="shared" si="543"/>
        <v>2.1775470998748669E-2</v>
      </c>
      <c r="EH354" s="679">
        <f>SUM(EE$109:EE354)/SUM(EF$109:EF354)</f>
        <v>0.61506038629340398</v>
      </c>
      <c r="EI354" s="678"/>
      <c r="EJ354" s="166">
        <f t="shared" si="585"/>
        <v>891</v>
      </c>
      <c r="EK354" s="677">
        <f t="shared" si="586"/>
        <v>257</v>
      </c>
      <c r="EL354" s="676">
        <f t="shared" si="587"/>
        <v>69812.160000000003</v>
      </c>
      <c r="EM354" s="675">
        <f t="shared" si="544"/>
        <v>1.2762819543185599E-2</v>
      </c>
      <c r="EN354" s="674">
        <f>SUM(EK$7:EK354)/SUM(EL$7:EL354)</f>
        <v>0.39115576410600605</v>
      </c>
      <c r="EO354" s="673"/>
    </row>
    <row r="355" spans="1:145" ht="16.5" thickTop="1" thickBot="1" x14ac:dyDescent="0.3">
      <c r="A355" s="668">
        <f>[2]Sheet1!A196</f>
        <v>45846</v>
      </c>
      <c r="C355" s="672"/>
      <c r="D355" s="744">
        <f t="shared" si="563"/>
        <v>39550</v>
      </c>
      <c r="E355" s="743">
        <f t="shared" si="509"/>
        <v>0</v>
      </c>
      <c r="F355" s="743"/>
      <c r="G355" s="742">
        <f t="shared" si="510"/>
        <v>0</v>
      </c>
      <c r="H355" s="741"/>
      <c r="I355" s="740">
        <v>0</v>
      </c>
      <c r="J355" s="740">
        <v>0</v>
      </c>
      <c r="K355" s="739">
        <f t="shared" si="511"/>
        <v>0</v>
      </c>
      <c r="L355" s="738" t="e">
        <f t="shared" si="512"/>
        <v>#REF!</v>
      </c>
      <c r="M355" s="738">
        <v>0</v>
      </c>
      <c r="N355" s="739">
        <v>0</v>
      </c>
      <c r="O355" s="739">
        <v>0</v>
      </c>
      <c r="P355" s="737">
        <f>[2]Sheet1!Q196</f>
        <v>43</v>
      </c>
      <c r="Q355" s="737">
        <f>[2]Sheet1!R196</f>
        <v>36</v>
      </c>
      <c r="R355" s="736">
        <f t="shared" si="513"/>
        <v>7</v>
      </c>
      <c r="S355" s="1154">
        <f t="shared" si="514"/>
        <v>51</v>
      </c>
      <c r="T355" s="408">
        <f>[2]Sheet1!T196</f>
        <v>0</v>
      </c>
      <c r="U355" s="736">
        <f>[2]Sheet1!V196</f>
        <v>0</v>
      </c>
      <c r="V355" s="734"/>
      <c r="W355" s="739">
        <f>[2]Sheet1!X196</f>
        <v>32</v>
      </c>
      <c r="X355" s="743">
        <f>[2]Sheet1!Y196</f>
        <v>30</v>
      </c>
      <c r="Y355" s="739">
        <f t="shared" si="515"/>
        <v>2</v>
      </c>
      <c r="Z355" s="733">
        <f t="shared" si="516"/>
        <v>188</v>
      </c>
      <c r="AA355" s="732">
        <f>[2]Sheet1!AA196</f>
        <v>0</v>
      </c>
      <c r="AB355" s="731">
        <f>[2]Sheet1!AC196</f>
        <v>0</v>
      </c>
      <c r="AC355" s="730">
        <f>[2]Sheet1!AD196</f>
        <v>36</v>
      </c>
      <c r="AD355" s="730">
        <f>[2]Sheet1!AE196</f>
        <v>31</v>
      </c>
      <c r="AE355" s="739">
        <f t="shared" si="517"/>
        <v>5</v>
      </c>
      <c r="AF355" s="733">
        <f t="shared" si="518"/>
        <v>123</v>
      </c>
      <c r="AG355" s="739">
        <v>111</v>
      </c>
      <c r="AH355" s="731">
        <f>[2]Sheet1!AH196</f>
        <v>0</v>
      </c>
      <c r="AI355" s="731">
        <f>[2]Sheet1!AI196</f>
        <v>0</v>
      </c>
      <c r="AJ355" s="731">
        <f>[2]Sheet1!AJ196</f>
        <v>0</v>
      </c>
      <c r="AK355" s="729" t="str">
        <f t="shared" si="519"/>
        <v xml:space="preserve"> </v>
      </c>
      <c r="AL355" s="731">
        <f t="shared" si="520"/>
        <v>41</v>
      </c>
      <c r="AM355" s="731"/>
      <c r="AN355" s="731"/>
      <c r="AO355" s="731">
        <f>[2]Sheet1!AL196</f>
        <v>0</v>
      </c>
      <c r="AP355" s="731"/>
      <c r="AQ355" s="728">
        <f>[2]Sheet1!K196+[2]Sheet1!L196/12</f>
        <v>5.166666666666667</v>
      </c>
      <c r="AR355" s="727">
        <f>[2]Sheet1!M196</f>
        <v>268</v>
      </c>
      <c r="AS355" s="726">
        <f>[2]Sheet1!N196+[2]Sheet1!O196/12</f>
        <v>5.083333333333333</v>
      </c>
      <c r="AT355" s="725">
        <f>[2]Sheet1!P196</f>
        <v>257</v>
      </c>
      <c r="AU355" s="724">
        <f t="shared" si="521"/>
        <v>525</v>
      </c>
      <c r="AV355" s="723">
        <f t="shared" si="522"/>
        <v>-109</v>
      </c>
      <c r="AW355" s="722"/>
      <c r="AX355" s="722"/>
      <c r="AY355" s="721">
        <f>[2]Sheet1!B196</f>
        <v>1700</v>
      </c>
      <c r="AZ355" s="720">
        <f>[2]Sheet1!C196</f>
        <v>0</v>
      </c>
      <c r="BA355" s="662">
        <f>[2]Sheet1!D196</f>
        <v>186</v>
      </c>
      <c r="BB355" s="662">
        <f>[2]Sheet1!E196</f>
        <v>257</v>
      </c>
      <c r="BC355" s="719"/>
      <c r="BD355" s="718">
        <f>[2]Sheet1!BJ196</f>
        <v>72783</v>
      </c>
      <c r="BE355" s="717">
        <f t="shared" si="523"/>
        <v>62</v>
      </c>
      <c r="BF355" s="717"/>
      <c r="BG355" s="716">
        <v>0.96</v>
      </c>
      <c r="BH355" s="715">
        <f t="shared" si="581"/>
        <v>2.480000000000004</v>
      </c>
      <c r="BI355" s="715">
        <f t="shared" si="524"/>
        <v>59.519999999999996</v>
      </c>
      <c r="BJ355" s="714"/>
      <c r="BK355" s="713">
        <f>[2]Sheet1!EW196</f>
        <v>88</v>
      </c>
      <c r="BL355" s="713">
        <f>[2]Sheet1!EX196</f>
        <v>30</v>
      </c>
      <c r="BM355" s="712"/>
      <c r="BN355" s="711">
        <f>[2]Sheet1!CE196</f>
        <v>0</v>
      </c>
      <c r="BO355" s="710">
        <f t="shared" si="564"/>
        <v>0.8</v>
      </c>
      <c r="BP355" s="709">
        <f t="shared" si="525"/>
        <v>0</v>
      </c>
      <c r="BQ355" s="709">
        <f t="shared" si="526"/>
        <v>0</v>
      </c>
      <c r="BR355" s="708"/>
      <c r="BS355" s="712">
        <f>[2]Sheet1!CP196</f>
        <v>0</v>
      </c>
      <c r="BT355" s="712">
        <f>[2]Sheet1!CQ196</f>
        <v>0</v>
      </c>
      <c r="BU355" s="666">
        <f>[2]Sheet1!BR196</f>
        <v>0</v>
      </c>
      <c r="BV355" s="707" t="str">
        <f>[2]Sheet1!BE196</f>
        <v>n</v>
      </c>
      <c r="BW355" s="726">
        <f>[2]Sheet1!BA196</f>
        <v>14.7</v>
      </c>
      <c r="BX355" s="726"/>
      <c r="BY355" s="726"/>
      <c r="BZ355" s="726"/>
      <c r="CA355" s="665">
        <f t="shared" si="527"/>
        <v>0</v>
      </c>
      <c r="CB355" s="665">
        <f t="shared" si="528"/>
        <v>14.7</v>
      </c>
      <c r="CC355" s="706">
        <f t="shared" si="565"/>
        <v>0.43</v>
      </c>
      <c r="CD355" s="705">
        <f t="shared" si="529"/>
        <v>8.3790000000000013</v>
      </c>
      <c r="CE355" s="710">
        <f t="shared" si="566"/>
        <v>0.05</v>
      </c>
      <c r="CF355" s="704">
        <f t="shared" si="530"/>
        <v>8.3790000000000013</v>
      </c>
      <c r="CG355" s="1770">
        <f>[2]Sheet1!BI196</f>
        <v>1.2083333333357587</v>
      </c>
      <c r="CH355" s="704"/>
      <c r="CI355" s="704"/>
      <c r="CJ355" s="704">
        <f t="shared" si="531"/>
        <v>6.320999999999998</v>
      </c>
      <c r="CK355" s="666">
        <v>0</v>
      </c>
      <c r="CL355" s="664">
        <v>0</v>
      </c>
      <c r="CM355" s="1465">
        <f>[2]Sheet1!DA196</f>
        <v>52</v>
      </c>
      <c r="CN355" s="1466">
        <f>[2]Sheet1!DB196</f>
        <v>2</v>
      </c>
      <c r="CO355" s="703">
        <f>[2]Sheet1!DC196</f>
        <v>79</v>
      </c>
      <c r="CP355" s="1466">
        <f>[2]Sheet1!DX196</f>
        <v>0</v>
      </c>
      <c r="CQ355" s="703">
        <f t="shared" si="532"/>
        <v>0</v>
      </c>
      <c r="CR355" s="703">
        <f>[2]Sheet1!DM196</f>
        <v>0</v>
      </c>
      <c r="CS355" s="1119" t="e">
        <f t="shared" si="533"/>
        <v>#DIV/0!</v>
      </c>
      <c r="CT355" s="1142" t="str">
        <f t="shared" si="534"/>
        <v/>
      </c>
      <c r="CU355" s="950">
        <f t="shared" si="551"/>
        <v>52</v>
      </c>
      <c r="CV355" s="702">
        <f t="shared" si="567"/>
        <v>1</v>
      </c>
      <c r="CW355" s="701">
        <f t="shared" si="535"/>
        <v>0</v>
      </c>
      <c r="CX355" s="700">
        <f t="shared" si="536"/>
        <v>52</v>
      </c>
      <c r="CY355" s="699"/>
      <c r="CZ355" s="698">
        <f>[2]Sheet1!DN196</f>
        <v>0</v>
      </c>
      <c r="DA355" s="698">
        <f>[2]Sheet1!DO196</f>
        <v>46</v>
      </c>
      <c r="DB355" s="698">
        <f>[2]Sheet1!DQ196</f>
        <v>0</v>
      </c>
      <c r="DC355" s="697"/>
      <c r="DD355" s="1828"/>
      <c r="DE355" s="1828"/>
      <c r="DF355" s="1828"/>
      <c r="DG355" s="696">
        <f t="shared" si="568"/>
        <v>0.43</v>
      </c>
      <c r="DH355" s="695">
        <f t="shared" si="582"/>
        <v>0</v>
      </c>
      <c r="DI355" s="702">
        <f t="shared" si="569"/>
        <v>0.56999999999999995</v>
      </c>
      <c r="DJ355" s="694"/>
      <c r="DK355" s="694">
        <f t="shared" si="583"/>
        <v>0</v>
      </c>
      <c r="DL355" s="694">
        <f t="shared" si="537"/>
        <v>0</v>
      </c>
      <c r="DM355" s="693"/>
      <c r="DN355" s="692">
        <f>[2]Sheet1!EB196</f>
        <v>70</v>
      </c>
      <c r="DO355" s="692">
        <f>[2]Sheet1!EC196</f>
        <v>48</v>
      </c>
      <c r="DP355" s="1448">
        <f>[2]Sheet1!ED196</f>
        <v>170</v>
      </c>
      <c r="DQ355" s="691"/>
      <c r="DR355" s="691"/>
      <c r="DS355" s="690">
        <f t="shared" si="538"/>
        <v>0</v>
      </c>
      <c r="DT355" s="690">
        <f t="shared" si="539"/>
        <v>0</v>
      </c>
      <c r="DU355" s="689">
        <f t="shared" si="540"/>
        <v>0</v>
      </c>
      <c r="DV355" s="688"/>
      <c r="DW355" s="1431"/>
      <c r="DX355" s="1426">
        <f>[2]Sheet1!BN196</f>
        <v>3</v>
      </c>
      <c r="DY355" s="686"/>
      <c r="DZ355" s="685">
        <f>[2]Sheet1!BP196</f>
        <v>2</v>
      </c>
      <c r="EA355" s="684">
        <f>[2]Sheet1!BQ196</f>
        <v>5.75</v>
      </c>
      <c r="EB355" s="683">
        <f t="shared" si="541"/>
        <v>81.930673545000005</v>
      </c>
      <c r="EC355" s="683">
        <f t="shared" si="545"/>
        <v>18.589312485000001</v>
      </c>
      <c r="ED355" s="683">
        <f t="shared" si="546"/>
        <v>0</v>
      </c>
      <c r="EE355" s="682">
        <f t="shared" si="542"/>
        <v>18.589312485000001</v>
      </c>
      <c r="EF355" s="681">
        <f t="shared" si="584"/>
        <v>10.859000000000005</v>
      </c>
      <c r="EG355" s="680">
        <f t="shared" si="543"/>
        <v>1.71188069665715</v>
      </c>
      <c r="EH355" s="679">
        <f>SUM(EE$109:EE355)/SUM(EF$109:EF355)</f>
        <v>0.61673550073248284</v>
      </c>
      <c r="EI355" s="678"/>
      <c r="EJ355" s="166">
        <f t="shared" si="585"/>
        <v>148</v>
      </c>
      <c r="EK355" s="677">
        <f t="shared" si="586"/>
        <v>257</v>
      </c>
      <c r="EL355" s="676">
        <f t="shared" si="587"/>
        <v>117.84099999999999</v>
      </c>
      <c r="EM355" s="675">
        <f t="shared" si="544"/>
        <v>1.2559296000543105</v>
      </c>
      <c r="EN355" s="674">
        <f>SUM(EK$7:EK355)/SUM(EL$7:EL355)</f>
        <v>0.39306256399820894</v>
      </c>
      <c r="EO355" s="673"/>
    </row>
    <row r="356" spans="1:145" ht="16.5" thickTop="1" thickBot="1" x14ac:dyDescent="0.3">
      <c r="A356" s="668">
        <f>[2]Sheet1!A197</f>
        <v>45847</v>
      </c>
      <c r="C356" s="672"/>
      <c r="D356" s="744">
        <f t="shared" si="563"/>
        <v>39550</v>
      </c>
      <c r="E356" s="743">
        <f t="shared" si="509"/>
        <v>0</v>
      </c>
      <c r="F356" s="743"/>
      <c r="G356" s="742">
        <f t="shared" si="510"/>
        <v>0</v>
      </c>
      <c r="H356" s="741"/>
      <c r="I356" s="740">
        <v>0</v>
      </c>
      <c r="J356" s="740">
        <v>0</v>
      </c>
      <c r="K356" s="739">
        <f t="shared" si="511"/>
        <v>0</v>
      </c>
      <c r="L356" s="738" t="e">
        <f t="shared" si="512"/>
        <v>#REF!</v>
      </c>
      <c r="M356" s="738">
        <v>0</v>
      </c>
      <c r="N356" s="739">
        <v>0</v>
      </c>
      <c r="O356" s="739">
        <v>0</v>
      </c>
      <c r="P356" s="737">
        <f>[2]Sheet1!Q197</f>
        <v>0</v>
      </c>
      <c r="Q356" s="737">
        <f>[2]Sheet1!R197</f>
        <v>0</v>
      </c>
      <c r="R356" s="736">
        <f t="shared" si="513"/>
        <v>0</v>
      </c>
      <c r="S356" s="1154">
        <f t="shared" si="514"/>
        <v>51</v>
      </c>
      <c r="T356" s="408">
        <f>[2]Sheet1!T197</f>
        <v>0</v>
      </c>
      <c r="U356" s="736">
        <f>[2]Sheet1!V197</f>
        <v>0</v>
      </c>
      <c r="V356" s="734"/>
      <c r="W356" s="739">
        <f>[2]Sheet1!X197</f>
        <v>0</v>
      </c>
      <c r="X356" s="743">
        <f>[2]Sheet1!Y197</f>
        <v>0</v>
      </c>
      <c r="Y356" s="739" t="str">
        <f t="shared" si="515"/>
        <v xml:space="preserve"> </v>
      </c>
      <c r="Z356" s="733">
        <f t="shared" si="516"/>
        <v>188</v>
      </c>
      <c r="AA356" s="732">
        <f>[2]Sheet1!AA197</f>
        <v>0</v>
      </c>
      <c r="AB356" s="731">
        <f>[2]Sheet1!AC197</f>
        <v>0</v>
      </c>
      <c r="AC356" s="730">
        <f>[2]Sheet1!AD197</f>
        <v>0</v>
      </c>
      <c r="AD356" s="730">
        <f>[2]Sheet1!AE197</f>
        <v>0</v>
      </c>
      <c r="AE356" s="739" t="str">
        <f t="shared" si="517"/>
        <v xml:space="preserve"> </v>
      </c>
      <c r="AF356" s="733">
        <f t="shared" si="518"/>
        <v>123</v>
      </c>
      <c r="AG356" s="739">
        <v>111</v>
      </c>
      <c r="AH356" s="731">
        <f>[2]Sheet1!AH197</f>
        <v>0</v>
      </c>
      <c r="AI356" s="731">
        <f>[2]Sheet1!AI197</f>
        <v>0</v>
      </c>
      <c r="AJ356" s="731">
        <f>[2]Sheet1!AJ197</f>
        <v>0</v>
      </c>
      <c r="AK356" s="729" t="str">
        <f t="shared" si="519"/>
        <v xml:space="preserve"> </v>
      </c>
      <c r="AL356" s="731">
        <f t="shared" si="520"/>
        <v>41</v>
      </c>
      <c r="AM356" s="731"/>
      <c r="AN356" s="731"/>
      <c r="AO356" s="731">
        <f>[2]Sheet1!AL197</f>
        <v>0</v>
      </c>
      <c r="AP356" s="731"/>
      <c r="AQ356" s="728">
        <f>[2]Sheet1!K197+[2]Sheet1!L197/12</f>
        <v>0</v>
      </c>
      <c r="AR356" s="727">
        <f>[2]Sheet1!M197</f>
        <v>0</v>
      </c>
      <c r="AS356" s="726">
        <f>[2]Sheet1!N197+[2]Sheet1!O197/12</f>
        <v>0</v>
      </c>
      <c r="AT356" s="725">
        <f>[2]Sheet1!P197</f>
        <v>0</v>
      </c>
      <c r="AU356" s="724">
        <f t="shared" si="521"/>
        <v>0</v>
      </c>
      <c r="AV356" s="723">
        <f t="shared" si="522"/>
        <v>-525</v>
      </c>
      <c r="AW356" s="722"/>
      <c r="AX356" s="722"/>
      <c r="AY356" s="721">
        <f>[2]Sheet1!B197</f>
        <v>0</v>
      </c>
      <c r="AZ356" s="720">
        <f>[2]Sheet1!C197</f>
        <v>0</v>
      </c>
      <c r="BA356" s="662">
        <f>[2]Sheet1!D197</f>
        <v>0</v>
      </c>
      <c r="BB356" s="662">
        <f>[2]Sheet1!E197</f>
        <v>0</v>
      </c>
      <c r="BC356" s="719"/>
      <c r="BD356" s="718">
        <f>[2]Sheet1!BJ197</f>
        <v>0</v>
      </c>
      <c r="BE356" s="717">
        <f t="shared" si="523"/>
        <v>0</v>
      </c>
      <c r="BF356" s="717"/>
      <c r="BG356" s="716">
        <v>0.96</v>
      </c>
      <c r="BH356" s="715">
        <f t="shared" si="581"/>
        <v>0</v>
      </c>
      <c r="BI356" s="715">
        <f t="shared" si="524"/>
        <v>0</v>
      </c>
      <c r="BJ356" s="714"/>
      <c r="BK356" s="713">
        <f>[2]Sheet1!EW197</f>
        <v>0</v>
      </c>
      <c r="BL356" s="713">
        <f>[2]Sheet1!EX197</f>
        <v>0</v>
      </c>
      <c r="BM356" s="712"/>
      <c r="BN356" s="711">
        <f>[2]Sheet1!CE197</f>
        <v>0</v>
      </c>
      <c r="BO356" s="710">
        <f t="shared" si="564"/>
        <v>0.8</v>
      </c>
      <c r="BP356" s="709">
        <f t="shared" si="525"/>
        <v>0</v>
      </c>
      <c r="BQ356" s="709">
        <f t="shared" si="526"/>
        <v>0</v>
      </c>
      <c r="BR356" s="708"/>
      <c r="BS356" s="712">
        <f>[2]Sheet1!CP197</f>
        <v>0</v>
      </c>
      <c r="BT356" s="712">
        <f>[2]Sheet1!CQ197</f>
        <v>0</v>
      </c>
      <c r="BU356" s="666">
        <f>[2]Sheet1!BR197</f>
        <v>0</v>
      </c>
      <c r="BV356" s="707">
        <f>[2]Sheet1!BE197</f>
        <v>0</v>
      </c>
      <c r="BW356" s="726">
        <f>[2]Sheet1!BA197</f>
        <v>0</v>
      </c>
      <c r="BX356" s="726"/>
      <c r="BY356" s="726"/>
      <c r="BZ356" s="726"/>
      <c r="CA356" s="665">
        <f t="shared" si="527"/>
        <v>0</v>
      </c>
      <c r="CB356" s="665">
        <f t="shared" si="528"/>
        <v>0</v>
      </c>
      <c r="CC356" s="706">
        <f t="shared" si="565"/>
        <v>0.43</v>
      </c>
      <c r="CD356" s="705">
        <f t="shared" si="529"/>
        <v>0</v>
      </c>
      <c r="CE356" s="710">
        <f t="shared" si="566"/>
        <v>0.05</v>
      </c>
      <c r="CF356" s="704">
        <f t="shared" si="530"/>
        <v>0</v>
      </c>
      <c r="CG356" s="1770">
        <f>[2]Sheet1!BI197</f>
        <v>0</v>
      </c>
      <c r="CH356" s="704"/>
      <c r="CI356" s="704"/>
      <c r="CJ356" s="704">
        <f t="shared" si="531"/>
        <v>0</v>
      </c>
      <c r="CK356" s="666">
        <v>0</v>
      </c>
      <c r="CL356" s="664">
        <v>0</v>
      </c>
      <c r="CM356" s="1465">
        <f>[2]Sheet1!DA197</f>
        <v>0</v>
      </c>
      <c r="CN356" s="1466">
        <f>[2]Sheet1!DB197</f>
        <v>0</v>
      </c>
      <c r="CO356" s="703">
        <f>[2]Sheet1!DC197</f>
        <v>0</v>
      </c>
      <c r="CP356" s="1466">
        <f>[2]Sheet1!DX197</f>
        <v>0</v>
      </c>
      <c r="CQ356" s="703">
        <f t="shared" si="532"/>
        <v>0</v>
      </c>
      <c r="CR356" s="703">
        <f>[2]Sheet1!DM197</f>
        <v>0</v>
      </c>
      <c r="CS356" s="1119" t="e">
        <f t="shared" si="533"/>
        <v>#DIV/0!</v>
      </c>
      <c r="CT356" s="1142" t="str">
        <f t="shared" si="534"/>
        <v/>
      </c>
      <c r="CU356" s="950">
        <f t="shared" si="551"/>
        <v>0</v>
      </c>
      <c r="CV356" s="702">
        <f t="shared" si="567"/>
        <v>1</v>
      </c>
      <c r="CW356" s="701">
        <f t="shared" si="535"/>
        <v>0</v>
      </c>
      <c r="CX356" s="700">
        <f t="shared" si="536"/>
        <v>0</v>
      </c>
      <c r="CY356" s="699"/>
      <c r="CZ356" s="698">
        <f>[2]Sheet1!DN197</f>
        <v>0</v>
      </c>
      <c r="DA356" s="698">
        <f>[2]Sheet1!DO197</f>
        <v>0</v>
      </c>
      <c r="DB356" s="698">
        <f>[2]Sheet1!DQ197</f>
        <v>0</v>
      </c>
      <c r="DC356" s="697"/>
      <c r="DD356" s="1828"/>
      <c r="DE356" s="1828"/>
      <c r="DF356" s="1828"/>
      <c r="DG356" s="696">
        <f t="shared" si="568"/>
        <v>0.43</v>
      </c>
      <c r="DH356" s="695">
        <f t="shared" si="582"/>
        <v>0</v>
      </c>
      <c r="DI356" s="702">
        <f t="shared" si="569"/>
        <v>0.56999999999999995</v>
      </c>
      <c r="DJ356" s="694"/>
      <c r="DK356" s="694">
        <f t="shared" si="583"/>
        <v>0</v>
      </c>
      <c r="DL356" s="694">
        <f t="shared" si="537"/>
        <v>0</v>
      </c>
      <c r="DM356" s="693"/>
      <c r="DN356" s="692">
        <f>[2]Sheet1!EB197</f>
        <v>0</v>
      </c>
      <c r="DO356" s="692">
        <f>[2]Sheet1!EC197</f>
        <v>0</v>
      </c>
      <c r="DP356" s="1448">
        <f>[2]Sheet1!ED197</f>
        <v>0</v>
      </c>
      <c r="DQ356" s="691"/>
      <c r="DR356" s="691"/>
      <c r="DS356" s="690">
        <f t="shared" si="538"/>
        <v>0</v>
      </c>
      <c r="DT356" s="690">
        <f t="shared" si="539"/>
        <v>0</v>
      </c>
      <c r="DU356" s="689">
        <f t="shared" si="540"/>
        <v>0</v>
      </c>
      <c r="DV356" s="688"/>
      <c r="DW356" s="1431"/>
      <c r="DX356" s="1426">
        <f>[2]Sheet1!BN197</f>
        <v>0</v>
      </c>
      <c r="DY356" s="686"/>
      <c r="DZ356" s="685">
        <f>[2]Sheet1!BP197</f>
        <v>0</v>
      </c>
      <c r="EA356" s="684">
        <f>[2]Sheet1!BQ197</f>
        <v>0</v>
      </c>
      <c r="EB356" s="683">
        <f t="shared" si="541"/>
        <v>0</v>
      </c>
      <c r="EC356" s="683">
        <f t="shared" si="545"/>
        <v>0</v>
      </c>
      <c r="ED356" s="683">
        <f t="shared" si="546"/>
        <v>0</v>
      </c>
      <c r="EE356" s="682">
        <f t="shared" si="542"/>
        <v>0</v>
      </c>
      <c r="EF356" s="681">
        <f t="shared" si="584"/>
        <v>0</v>
      </c>
      <c r="EG356" s="680" t="e">
        <f t="shared" si="543"/>
        <v>#DIV/0!</v>
      </c>
      <c r="EH356" s="679">
        <f>SUM(EE$109:EE356)/SUM(EF$109:EF356)</f>
        <v>0.61673550073248284</v>
      </c>
      <c r="EI356" s="678"/>
      <c r="EJ356" s="166">
        <f t="shared" si="585"/>
        <v>-525</v>
      </c>
      <c r="EK356" s="677">
        <f t="shared" si="586"/>
        <v>0</v>
      </c>
      <c r="EL356" s="676">
        <f t="shared" si="587"/>
        <v>0</v>
      </c>
      <c r="EM356" s="675">
        <f t="shared" si="544"/>
        <v>0</v>
      </c>
      <c r="EN356" s="674">
        <f>SUM(EK$7:EK356)/SUM(EL$7:EL356)</f>
        <v>0.39306256399820894</v>
      </c>
      <c r="EO356" s="673"/>
    </row>
    <row r="357" spans="1:145" ht="16.5" thickTop="1" thickBot="1" x14ac:dyDescent="0.3">
      <c r="A357" s="668">
        <f>[2]Sheet1!A198</f>
        <v>45848</v>
      </c>
      <c r="C357" s="672"/>
      <c r="D357" s="744">
        <f t="shared" si="563"/>
        <v>39550</v>
      </c>
      <c r="E357" s="743">
        <f t="shared" si="509"/>
        <v>0</v>
      </c>
      <c r="F357" s="743"/>
      <c r="G357" s="742">
        <f t="shared" si="510"/>
        <v>0</v>
      </c>
      <c r="H357" s="741"/>
      <c r="I357" s="740">
        <v>0</v>
      </c>
      <c r="J357" s="740">
        <v>0</v>
      </c>
      <c r="K357" s="739">
        <f t="shared" si="511"/>
        <v>0</v>
      </c>
      <c r="L357" s="738" t="e">
        <f t="shared" si="512"/>
        <v>#REF!</v>
      </c>
      <c r="M357" s="738">
        <v>0</v>
      </c>
      <c r="N357" s="739">
        <v>0</v>
      </c>
      <c r="O357" s="739">
        <v>0</v>
      </c>
      <c r="P357" s="737">
        <f>[2]Sheet1!Q198</f>
        <v>0</v>
      </c>
      <c r="Q357" s="737">
        <f>[2]Sheet1!R198</f>
        <v>0</v>
      </c>
      <c r="R357" s="736">
        <f t="shared" si="513"/>
        <v>0</v>
      </c>
      <c r="S357" s="1154">
        <f t="shared" si="514"/>
        <v>51</v>
      </c>
      <c r="T357" s="408">
        <f>[2]Sheet1!T198</f>
        <v>0</v>
      </c>
      <c r="U357" s="736">
        <f>[2]Sheet1!V198</f>
        <v>0</v>
      </c>
      <c r="V357" s="734"/>
      <c r="W357" s="739">
        <f>[2]Sheet1!X198</f>
        <v>0</v>
      </c>
      <c r="X357" s="743">
        <f>[2]Sheet1!Y198</f>
        <v>0</v>
      </c>
      <c r="Y357" s="739" t="str">
        <f t="shared" si="515"/>
        <v xml:space="preserve"> </v>
      </c>
      <c r="Z357" s="733">
        <f t="shared" si="516"/>
        <v>188</v>
      </c>
      <c r="AA357" s="732">
        <f>[2]Sheet1!AA198</f>
        <v>0</v>
      </c>
      <c r="AB357" s="731">
        <f>[2]Sheet1!AC198</f>
        <v>0</v>
      </c>
      <c r="AC357" s="730">
        <f>[2]Sheet1!AD198</f>
        <v>0</v>
      </c>
      <c r="AD357" s="730">
        <f>[2]Sheet1!AE198</f>
        <v>0</v>
      </c>
      <c r="AE357" s="739" t="str">
        <f t="shared" si="517"/>
        <v xml:space="preserve"> </v>
      </c>
      <c r="AF357" s="733">
        <f t="shared" si="518"/>
        <v>123</v>
      </c>
      <c r="AG357" s="739">
        <v>111</v>
      </c>
      <c r="AH357" s="731">
        <f>[2]Sheet1!AH198</f>
        <v>0</v>
      </c>
      <c r="AI357" s="731">
        <f>[2]Sheet1!AI198</f>
        <v>0</v>
      </c>
      <c r="AJ357" s="731">
        <f>[2]Sheet1!AJ198</f>
        <v>0</v>
      </c>
      <c r="AK357" s="729" t="str">
        <f t="shared" si="519"/>
        <v xml:space="preserve"> </v>
      </c>
      <c r="AL357" s="731">
        <f t="shared" si="520"/>
        <v>41</v>
      </c>
      <c r="AM357" s="731"/>
      <c r="AN357" s="731"/>
      <c r="AO357" s="731">
        <f>[2]Sheet1!AL198</f>
        <v>0</v>
      </c>
      <c r="AP357" s="731"/>
      <c r="AQ357" s="728">
        <f>[2]Sheet1!K198+[2]Sheet1!L198/12</f>
        <v>0</v>
      </c>
      <c r="AR357" s="727">
        <f>[2]Sheet1!M198</f>
        <v>0</v>
      </c>
      <c r="AS357" s="726">
        <f>[2]Sheet1!N198+[2]Sheet1!O198/12</f>
        <v>0</v>
      </c>
      <c r="AT357" s="725">
        <f>[2]Sheet1!P198</f>
        <v>0</v>
      </c>
      <c r="AU357" s="724">
        <f t="shared" si="521"/>
        <v>0</v>
      </c>
      <c r="AV357" s="723">
        <f t="shared" si="522"/>
        <v>0</v>
      </c>
      <c r="AW357" s="722"/>
      <c r="AX357" s="722"/>
      <c r="AY357" s="721">
        <f>[2]Sheet1!B198</f>
        <v>0</v>
      </c>
      <c r="AZ357" s="720">
        <f>[2]Sheet1!C198</f>
        <v>0</v>
      </c>
      <c r="BA357" s="662">
        <f>[2]Sheet1!D198</f>
        <v>0</v>
      </c>
      <c r="BB357" s="662">
        <f>[2]Sheet1!E198</f>
        <v>0</v>
      </c>
      <c r="BC357" s="719"/>
      <c r="BD357" s="718">
        <f>[2]Sheet1!BJ198</f>
        <v>0</v>
      </c>
      <c r="BE357" s="717">
        <f t="shared" si="523"/>
        <v>0</v>
      </c>
      <c r="BF357" s="717"/>
      <c r="BG357" s="716">
        <v>0.96</v>
      </c>
      <c r="BH357" s="715">
        <f t="shared" si="581"/>
        <v>0</v>
      </c>
      <c r="BI357" s="715">
        <f t="shared" si="524"/>
        <v>0</v>
      </c>
      <c r="BJ357" s="714"/>
      <c r="BK357" s="713">
        <f>[2]Sheet1!EW198</f>
        <v>0</v>
      </c>
      <c r="BL357" s="713">
        <f>[2]Sheet1!EX198</f>
        <v>0</v>
      </c>
      <c r="BM357" s="712"/>
      <c r="BN357" s="711">
        <f>[2]Sheet1!CE198</f>
        <v>0</v>
      </c>
      <c r="BO357" s="710">
        <f t="shared" si="564"/>
        <v>0.8</v>
      </c>
      <c r="BP357" s="709">
        <f t="shared" si="525"/>
        <v>0</v>
      </c>
      <c r="BQ357" s="709">
        <f t="shared" si="526"/>
        <v>0</v>
      </c>
      <c r="BR357" s="708"/>
      <c r="BS357" s="712">
        <f>[2]Sheet1!CP198</f>
        <v>0</v>
      </c>
      <c r="BT357" s="712">
        <f>[2]Sheet1!CQ198</f>
        <v>0</v>
      </c>
      <c r="BU357" s="666">
        <f>[2]Sheet1!BR198</f>
        <v>0</v>
      </c>
      <c r="BV357" s="707">
        <f>[2]Sheet1!BE198</f>
        <v>0</v>
      </c>
      <c r="BW357" s="726">
        <f>[2]Sheet1!BA198</f>
        <v>0</v>
      </c>
      <c r="BX357" s="726"/>
      <c r="BY357" s="726"/>
      <c r="BZ357" s="726"/>
      <c r="CA357" s="665">
        <f t="shared" si="527"/>
        <v>0</v>
      </c>
      <c r="CB357" s="665">
        <f t="shared" si="528"/>
        <v>0</v>
      </c>
      <c r="CC357" s="706">
        <f t="shared" si="565"/>
        <v>0.43</v>
      </c>
      <c r="CD357" s="705">
        <f t="shared" si="529"/>
        <v>0</v>
      </c>
      <c r="CE357" s="710">
        <f t="shared" si="566"/>
        <v>0.05</v>
      </c>
      <c r="CF357" s="704">
        <f t="shared" si="530"/>
        <v>0</v>
      </c>
      <c r="CG357" s="1770">
        <f>[2]Sheet1!BI198</f>
        <v>0</v>
      </c>
      <c r="CH357" s="704"/>
      <c r="CI357" s="704"/>
      <c r="CJ357" s="704">
        <f t="shared" si="531"/>
        <v>0</v>
      </c>
      <c r="CK357" s="666">
        <v>0</v>
      </c>
      <c r="CL357" s="664">
        <v>0</v>
      </c>
      <c r="CM357" s="1465">
        <f>[2]Sheet1!DA198</f>
        <v>0</v>
      </c>
      <c r="CN357" s="1466">
        <f>[2]Sheet1!DB198</f>
        <v>0</v>
      </c>
      <c r="CO357" s="703">
        <f>[2]Sheet1!DC198</f>
        <v>0</v>
      </c>
      <c r="CP357" s="1466">
        <f>[2]Sheet1!DX198</f>
        <v>0</v>
      </c>
      <c r="CQ357" s="703">
        <f t="shared" si="532"/>
        <v>0</v>
      </c>
      <c r="CR357" s="703">
        <f>[2]Sheet1!DM198</f>
        <v>0</v>
      </c>
      <c r="CS357" s="1119" t="e">
        <f t="shared" si="533"/>
        <v>#DIV/0!</v>
      </c>
      <c r="CT357" s="1142" t="str">
        <f t="shared" si="534"/>
        <v/>
      </c>
      <c r="CU357" s="950">
        <f t="shared" si="551"/>
        <v>0</v>
      </c>
      <c r="CV357" s="702">
        <f t="shared" si="567"/>
        <v>1</v>
      </c>
      <c r="CW357" s="701">
        <f t="shared" si="535"/>
        <v>0</v>
      </c>
      <c r="CX357" s="700">
        <f t="shared" si="536"/>
        <v>0</v>
      </c>
      <c r="CY357" s="699"/>
      <c r="CZ357" s="698">
        <f>[2]Sheet1!DN198</f>
        <v>0</v>
      </c>
      <c r="DA357" s="698">
        <f>[2]Sheet1!DO198</f>
        <v>0</v>
      </c>
      <c r="DB357" s="698">
        <f>[2]Sheet1!DQ198</f>
        <v>0</v>
      </c>
      <c r="DC357" s="697"/>
      <c r="DD357" s="1828"/>
      <c r="DE357" s="1828"/>
      <c r="DF357" s="1828"/>
      <c r="DG357" s="696">
        <f t="shared" si="568"/>
        <v>0.43</v>
      </c>
      <c r="DH357" s="695">
        <f t="shared" si="582"/>
        <v>0</v>
      </c>
      <c r="DI357" s="702">
        <f t="shared" si="569"/>
        <v>0.56999999999999995</v>
      </c>
      <c r="DJ357" s="694"/>
      <c r="DK357" s="694">
        <f t="shared" si="583"/>
        <v>0</v>
      </c>
      <c r="DL357" s="694">
        <f t="shared" si="537"/>
        <v>0</v>
      </c>
      <c r="DM357" s="693"/>
      <c r="DN357" s="692">
        <f>[2]Sheet1!EB198</f>
        <v>0</v>
      </c>
      <c r="DO357" s="692">
        <f>[2]Sheet1!EC198</f>
        <v>0</v>
      </c>
      <c r="DP357" s="1448">
        <f>[2]Sheet1!ED198</f>
        <v>0</v>
      </c>
      <c r="DQ357" s="691"/>
      <c r="DR357" s="691"/>
      <c r="DS357" s="690">
        <f t="shared" si="538"/>
        <v>0</v>
      </c>
      <c r="DT357" s="690">
        <f t="shared" si="539"/>
        <v>0</v>
      </c>
      <c r="DU357" s="689">
        <f t="shared" si="540"/>
        <v>0</v>
      </c>
      <c r="DV357" s="688"/>
      <c r="DW357" s="1431"/>
      <c r="DX357" s="1426">
        <f>[2]Sheet1!BN198</f>
        <v>0</v>
      </c>
      <c r="DY357" s="686"/>
      <c r="DZ357" s="685">
        <f>[2]Sheet1!BP198</f>
        <v>0</v>
      </c>
      <c r="EA357" s="684">
        <f>[2]Sheet1!BQ198</f>
        <v>0</v>
      </c>
      <c r="EB357" s="683">
        <f t="shared" si="541"/>
        <v>0</v>
      </c>
      <c r="EC357" s="683">
        <f t="shared" si="545"/>
        <v>0</v>
      </c>
      <c r="ED357" s="683">
        <f t="shared" si="546"/>
        <v>0</v>
      </c>
      <c r="EE357" s="682">
        <f t="shared" si="542"/>
        <v>0</v>
      </c>
      <c r="EF357" s="681">
        <f t="shared" si="584"/>
        <v>0</v>
      </c>
      <c r="EG357" s="680" t="e">
        <f t="shared" si="543"/>
        <v>#DIV/0!</v>
      </c>
      <c r="EH357" s="679">
        <f>SUM(EE$109:EE357)/SUM(EF$109:EF357)</f>
        <v>0.61673550073248284</v>
      </c>
      <c r="EI357" s="678"/>
      <c r="EJ357" s="166">
        <f t="shared" si="585"/>
        <v>0</v>
      </c>
      <c r="EK357" s="677">
        <f t="shared" si="586"/>
        <v>0</v>
      </c>
      <c r="EL357" s="676">
        <f t="shared" si="587"/>
        <v>0</v>
      </c>
      <c r="EM357" s="675">
        <f t="shared" si="544"/>
        <v>0</v>
      </c>
      <c r="EN357" s="674">
        <f>SUM(EK$7:EK357)/SUM(EL$7:EL357)</f>
        <v>0.39306256399820894</v>
      </c>
      <c r="EO357" s="673"/>
    </row>
    <row r="358" spans="1:145" ht="16.5" thickTop="1" thickBot="1" x14ac:dyDescent="0.3">
      <c r="A358" s="668">
        <f>[2]Sheet1!A199</f>
        <v>45849</v>
      </c>
      <c r="C358" s="672"/>
      <c r="D358" s="744">
        <f t="shared" si="563"/>
        <v>39550</v>
      </c>
      <c r="E358" s="743">
        <f t="shared" si="509"/>
        <v>0</v>
      </c>
      <c r="F358" s="743"/>
      <c r="G358" s="742">
        <f t="shared" si="510"/>
        <v>0</v>
      </c>
      <c r="H358" s="741"/>
      <c r="I358" s="740">
        <v>0</v>
      </c>
      <c r="J358" s="740">
        <v>0</v>
      </c>
      <c r="K358" s="739">
        <f t="shared" si="511"/>
        <v>0</v>
      </c>
      <c r="L358" s="738" t="e">
        <f t="shared" si="512"/>
        <v>#REF!</v>
      </c>
      <c r="M358" s="738">
        <v>0</v>
      </c>
      <c r="N358" s="739">
        <v>0</v>
      </c>
      <c r="O358" s="739">
        <v>0</v>
      </c>
      <c r="P358" s="737">
        <f>[2]Sheet1!Q199</f>
        <v>0</v>
      </c>
      <c r="Q358" s="737">
        <f>[2]Sheet1!R199</f>
        <v>0</v>
      </c>
      <c r="R358" s="736">
        <f t="shared" si="513"/>
        <v>0</v>
      </c>
      <c r="S358" s="1154">
        <f t="shared" si="514"/>
        <v>51</v>
      </c>
      <c r="T358" s="408">
        <f>[2]Sheet1!T199</f>
        <v>0</v>
      </c>
      <c r="U358" s="736">
        <f>[2]Sheet1!V199</f>
        <v>0</v>
      </c>
      <c r="V358" s="734"/>
      <c r="W358" s="739">
        <f>[2]Sheet1!X199</f>
        <v>0</v>
      </c>
      <c r="X358" s="743">
        <f>[2]Sheet1!Y199</f>
        <v>0</v>
      </c>
      <c r="Y358" s="739" t="str">
        <f t="shared" si="515"/>
        <v xml:space="preserve"> </v>
      </c>
      <c r="Z358" s="733">
        <f t="shared" si="516"/>
        <v>188</v>
      </c>
      <c r="AA358" s="732">
        <f>[2]Sheet1!AA199</f>
        <v>0</v>
      </c>
      <c r="AB358" s="731">
        <f>[2]Sheet1!AC199</f>
        <v>0</v>
      </c>
      <c r="AC358" s="730">
        <f>[2]Sheet1!AD199</f>
        <v>0</v>
      </c>
      <c r="AD358" s="730">
        <f>[2]Sheet1!AE199</f>
        <v>0</v>
      </c>
      <c r="AE358" s="739" t="str">
        <f t="shared" si="517"/>
        <v xml:space="preserve"> </v>
      </c>
      <c r="AF358" s="733">
        <f t="shared" si="518"/>
        <v>123</v>
      </c>
      <c r="AG358" s="739">
        <v>111</v>
      </c>
      <c r="AH358" s="731">
        <f>[2]Sheet1!AH199</f>
        <v>0</v>
      </c>
      <c r="AI358" s="731">
        <f>[2]Sheet1!AI199</f>
        <v>0</v>
      </c>
      <c r="AJ358" s="731">
        <f>[2]Sheet1!AJ199</f>
        <v>0</v>
      </c>
      <c r="AK358" s="729" t="str">
        <f t="shared" si="519"/>
        <v xml:space="preserve"> </v>
      </c>
      <c r="AL358" s="731">
        <f t="shared" si="520"/>
        <v>41</v>
      </c>
      <c r="AM358" s="731"/>
      <c r="AN358" s="731"/>
      <c r="AO358" s="731">
        <f>[2]Sheet1!AL199</f>
        <v>0</v>
      </c>
      <c r="AP358" s="731"/>
      <c r="AQ358" s="728">
        <f>[2]Sheet1!K199+[2]Sheet1!L199/12</f>
        <v>0</v>
      </c>
      <c r="AR358" s="727">
        <f>[2]Sheet1!M199</f>
        <v>0</v>
      </c>
      <c r="AS358" s="726">
        <f>[2]Sheet1!N199+[2]Sheet1!O199/12</f>
        <v>0</v>
      </c>
      <c r="AT358" s="725">
        <f>[2]Sheet1!P199</f>
        <v>0</v>
      </c>
      <c r="AU358" s="724">
        <f t="shared" si="521"/>
        <v>0</v>
      </c>
      <c r="AV358" s="723">
        <f t="shared" si="522"/>
        <v>0</v>
      </c>
      <c r="AW358" s="722"/>
      <c r="AX358" s="722"/>
      <c r="AY358" s="721">
        <f>[2]Sheet1!B199</f>
        <v>0</v>
      </c>
      <c r="AZ358" s="720">
        <f>[2]Sheet1!C199</f>
        <v>0</v>
      </c>
      <c r="BA358" s="662">
        <f>[2]Sheet1!D199</f>
        <v>0</v>
      </c>
      <c r="BB358" s="662">
        <f>[2]Sheet1!E199</f>
        <v>0</v>
      </c>
      <c r="BC358" s="719"/>
      <c r="BD358" s="718">
        <f>[2]Sheet1!BJ199</f>
        <v>0</v>
      </c>
      <c r="BE358" s="717">
        <f t="shared" si="523"/>
        <v>0</v>
      </c>
      <c r="BF358" s="717"/>
      <c r="BG358" s="716">
        <v>0.96</v>
      </c>
      <c r="BH358" s="715">
        <f t="shared" si="581"/>
        <v>0</v>
      </c>
      <c r="BI358" s="715">
        <f t="shared" si="524"/>
        <v>0</v>
      </c>
      <c r="BJ358" s="714"/>
      <c r="BK358" s="713">
        <f>[2]Sheet1!EW199</f>
        <v>0</v>
      </c>
      <c r="BL358" s="713">
        <f>[2]Sheet1!EX199</f>
        <v>0</v>
      </c>
      <c r="BM358" s="712"/>
      <c r="BN358" s="711">
        <f>[2]Sheet1!CE199</f>
        <v>0</v>
      </c>
      <c r="BO358" s="710">
        <f t="shared" si="564"/>
        <v>0.8</v>
      </c>
      <c r="BP358" s="709">
        <f t="shared" si="525"/>
        <v>0</v>
      </c>
      <c r="BQ358" s="709">
        <f t="shared" si="526"/>
        <v>0</v>
      </c>
      <c r="BR358" s="708"/>
      <c r="BS358" s="712">
        <f>[2]Sheet1!CP199</f>
        <v>0</v>
      </c>
      <c r="BT358" s="712">
        <f>[2]Sheet1!CQ199</f>
        <v>0</v>
      </c>
      <c r="BU358" s="666">
        <f>[2]Sheet1!BR199</f>
        <v>0</v>
      </c>
      <c r="BV358" s="707">
        <f>[2]Sheet1!BE199</f>
        <v>0</v>
      </c>
      <c r="BW358" s="726">
        <f>[2]Sheet1!BA199</f>
        <v>0</v>
      </c>
      <c r="BX358" s="726"/>
      <c r="BY358" s="726"/>
      <c r="BZ358" s="726"/>
      <c r="CA358" s="665">
        <f t="shared" si="527"/>
        <v>0</v>
      </c>
      <c r="CB358" s="665">
        <f t="shared" si="528"/>
        <v>0</v>
      </c>
      <c r="CC358" s="706">
        <f t="shared" si="565"/>
        <v>0.43</v>
      </c>
      <c r="CD358" s="705">
        <f t="shared" si="529"/>
        <v>0</v>
      </c>
      <c r="CE358" s="710">
        <f t="shared" si="566"/>
        <v>0.05</v>
      </c>
      <c r="CF358" s="704">
        <f t="shared" si="530"/>
        <v>0</v>
      </c>
      <c r="CG358" s="1770">
        <f>[2]Sheet1!BI199</f>
        <v>0</v>
      </c>
      <c r="CH358" s="704"/>
      <c r="CI358" s="704"/>
      <c r="CJ358" s="704">
        <f t="shared" si="531"/>
        <v>0</v>
      </c>
      <c r="CK358" s="666">
        <v>0</v>
      </c>
      <c r="CL358" s="664">
        <v>0</v>
      </c>
      <c r="CM358" s="1465">
        <f>[2]Sheet1!DA199</f>
        <v>0</v>
      </c>
      <c r="CN358" s="1466">
        <f>[2]Sheet1!DB199</f>
        <v>0</v>
      </c>
      <c r="CO358" s="703">
        <f>[2]Sheet1!DC199</f>
        <v>0</v>
      </c>
      <c r="CP358" s="1466">
        <f>[2]Sheet1!DX199</f>
        <v>0</v>
      </c>
      <c r="CQ358" s="703">
        <f t="shared" si="532"/>
        <v>0</v>
      </c>
      <c r="CR358" s="703">
        <f>[2]Sheet1!DM199</f>
        <v>0</v>
      </c>
      <c r="CS358" s="1119" t="e">
        <f t="shared" si="533"/>
        <v>#DIV/0!</v>
      </c>
      <c r="CT358" s="1142" t="str">
        <f t="shared" si="534"/>
        <v/>
      </c>
      <c r="CU358" s="950">
        <f t="shared" si="551"/>
        <v>0</v>
      </c>
      <c r="CV358" s="702">
        <f t="shared" si="567"/>
        <v>1</v>
      </c>
      <c r="CW358" s="701">
        <f t="shared" si="535"/>
        <v>0</v>
      </c>
      <c r="CX358" s="700">
        <f t="shared" si="536"/>
        <v>0</v>
      </c>
      <c r="CY358" s="699"/>
      <c r="CZ358" s="698">
        <f>[2]Sheet1!DN199</f>
        <v>0</v>
      </c>
      <c r="DA358" s="698">
        <f>[2]Sheet1!DO199</f>
        <v>0</v>
      </c>
      <c r="DB358" s="698">
        <f>[2]Sheet1!DQ199</f>
        <v>0</v>
      </c>
      <c r="DC358" s="697"/>
      <c r="DD358" s="1828"/>
      <c r="DE358" s="1828"/>
      <c r="DF358" s="1828"/>
      <c r="DG358" s="696">
        <f t="shared" si="568"/>
        <v>0.43</v>
      </c>
      <c r="DH358" s="695">
        <f t="shared" si="582"/>
        <v>0</v>
      </c>
      <c r="DI358" s="702">
        <f t="shared" si="569"/>
        <v>0.56999999999999995</v>
      </c>
      <c r="DJ358" s="694"/>
      <c r="DK358" s="694">
        <f t="shared" si="583"/>
        <v>0</v>
      </c>
      <c r="DL358" s="694">
        <f t="shared" si="537"/>
        <v>0</v>
      </c>
      <c r="DM358" s="693"/>
      <c r="DN358" s="692">
        <f>[2]Sheet1!EB199</f>
        <v>0</v>
      </c>
      <c r="DO358" s="692">
        <f>[2]Sheet1!EC199</f>
        <v>0</v>
      </c>
      <c r="DP358" s="1448">
        <f>[2]Sheet1!ED199</f>
        <v>0</v>
      </c>
      <c r="DQ358" s="691"/>
      <c r="DR358" s="691"/>
      <c r="DS358" s="690">
        <f t="shared" si="538"/>
        <v>0</v>
      </c>
      <c r="DT358" s="690">
        <f t="shared" si="539"/>
        <v>0</v>
      </c>
      <c r="DU358" s="689">
        <f t="shared" si="540"/>
        <v>0</v>
      </c>
      <c r="DV358" s="688"/>
      <c r="DW358" s="1431"/>
      <c r="DX358" s="1426">
        <f>[2]Sheet1!BN199</f>
        <v>0</v>
      </c>
      <c r="DY358" s="686"/>
      <c r="DZ358" s="685">
        <f>[2]Sheet1!BP199</f>
        <v>0</v>
      </c>
      <c r="EA358" s="684">
        <f>[2]Sheet1!BQ199</f>
        <v>0</v>
      </c>
      <c r="EB358" s="683">
        <f t="shared" si="541"/>
        <v>0</v>
      </c>
      <c r="EC358" s="683">
        <f t="shared" si="545"/>
        <v>0</v>
      </c>
      <c r="ED358" s="683">
        <f t="shared" si="546"/>
        <v>0</v>
      </c>
      <c r="EE358" s="682">
        <f t="shared" si="542"/>
        <v>0</v>
      </c>
      <c r="EF358" s="681">
        <f t="shared" si="584"/>
        <v>0</v>
      </c>
      <c r="EG358" s="680" t="e">
        <f t="shared" si="543"/>
        <v>#DIV/0!</v>
      </c>
      <c r="EH358" s="679">
        <f>SUM(EE$109:EE358)/SUM(EF$109:EF358)</f>
        <v>0.61673550073248284</v>
      </c>
      <c r="EI358" s="678"/>
      <c r="EJ358" s="166">
        <f t="shared" si="585"/>
        <v>0</v>
      </c>
      <c r="EK358" s="677">
        <f t="shared" si="586"/>
        <v>0</v>
      </c>
      <c r="EL358" s="676">
        <f t="shared" si="587"/>
        <v>0</v>
      </c>
      <c r="EM358" s="675">
        <f t="shared" si="544"/>
        <v>0</v>
      </c>
      <c r="EN358" s="674">
        <f>SUM(EK$7:EK358)/SUM(EL$7:EL358)</f>
        <v>0.39306256399820894</v>
      </c>
      <c r="EO358" s="673"/>
    </row>
    <row r="359" spans="1:145" ht="16.5" thickTop="1" thickBot="1" x14ac:dyDescent="0.3">
      <c r="A359" s="668">
        <f>[2]Sheet1!A200</f>
        <v>45850</v>
      </c>
      <c r="C359" s="672"/>
      <c r="D359" s="744">
        <f t="shared" si="563"/>
        <v>39550</v>
      </c>
      <c r="E359" s="743">
        <f t="shared" si="509"/>
        <v>0</v>
      </c>
      <c r="F359" s="743"/>
      <c r="G359" s="742">
        <f t="shared" si="510"/>
        <v>0</v>
      </c>
      <c r="H359" s="741"/>
      <c r="I359" s="740">
        <v>0</v>
      </c>
      <c r="J359" s="740">
        <v>0</v>
      </c>
      <c r="K359" s="739">
        <f t="shared" si="511"/>
        <v>0</v>
      </c>
      <c r="L359" s="738" t="e">
        <f t="shared" si="512"/>
        <v>#REF!</v>
      </c>
      <c r="M359" s="738">
        <v>0</v>
      </c>
      <c r="N359" s="739">
        <v>0</v>
      </c>
      <c r="O359" s="739">
        <v>0</v>
      </c>
      <c r="P359" s="737">
        <f>[2]Sheet1!Q200</f>
        <v>0</v>
      </c>
      <c r="Q359" s="737">
        <f>[2]Sheet1!R200</f>
        <v>0</v>
      </c>
      <c r="R359" s="736">
        <f t="shared" si="513"/>
        <v>0</v>
      </c>
      <c r="S359" s="1154">
        <f t="shared" si="514"/>
        <v>51</v>
      </c>
      <c r="T359" s="408">
        <f>[2]Sheet1!T200</f>
        <v>0</v>
      </c>
      <c r="U359" s="736">
        <f>[2]Sheet1!V200</f>
        <v>0</v>
      </c>
      <c r="V359" s="734"/>
      <c r="W359" s="739">
        <f>[2]Sheet1!X200</f>
        <v>0</v>
      </c>
      <c r="X359" s="743">
        <f>[2]Sheet1!Y200</f>
        <v>0</v>
      </c>
      <c r="Y359" s="739" t="str">
        <f t="shared" si="515"/>
        <v xml:space="preserve"> </v>
      </c>
      <c r="Z359" s="733">
        <f t="shared" si="516"/>
        <v>188</v>
      </c>
      <c r="AA359" s="732">
        <f>[2]Sheet1!AA200</f>
        <v>0</v>
      </c>
      <c r="AB359" s="731">
        <f>[2]Sheet1!AC200</f>
        <v>0</v>
      </c>
      <c r="AC359" s="730">
        <f>[2]Sheet1!AD200</f>
        <v>0</v>
      </c>
      <c r="AD359" s="730">
        <f>[2]Sheet1!AE200</f>
        <v>0</v>
      </c>
      <c r="AE359" s="739" t="str">
        <f t="shared" si="517"/>
        <v xml:space="preserve"> </v>
      </c>
      <c r="AF359" s="733">
        <f t="shared" si="518"/>
        <v>123</v>
      </c>
      <c r="AG359" s="739">
        <v>111</v>
      </c>
      <c r="AH359" s="731">
        <f>[2]Sheet1!AH200</f>
        <v>0</v>
      </c>
      <c r="AI359" s="731">
        <f>[2]Sheet1!AI200</f>
        <v>0</v>
      </c>
      <c r="AJ359" s="731">
        <f>[2]Sheet1!AJ200</f>
        <v>0</v>
      </c>
      <c r="AK359" s="729" t="str">
        <f t="shared" si="519"/>
        <v xml:space="preserve"> </v>
      </c>
      <c r="AL359" s="731">
        <f t="shared" si="520"/>
        <v>41</v>
      </c>
      <c r="AM359" s="731"/>
      <c r="AN359" s="731"/>
      <c r="AO359" s="731">
        <f>[2]Sheet1!AL200</f>
        <v>0</v>
      </c>
      <c r="AP359" s="731"/>
      <c r="AQ359" s="728">
        <f>[2]Sheet1!K200+[2]Sheet1!L200/12</f>
        <v>0</v>
      </c>
      <c r="AR359" s="727">
        <f>[2]Sheet1!M200</f>
        <v>0</v>
      </c>
      <c r="AS359" s="726">
        <f>[2]Sheet1!N200+[2]Sheet1!O200/12</f>
        <v>0</v>
      </c>
      <c r="AT359" s="725">
        <f>[2]Sheet1!P200</f>
        <v>0</v>
      </c>
      <c r="AU359" s="724">
        <f t="shared" si="521"/>
        <v>0</v>
      </c>
      <c r="AV359" s="723">
        <f t="shared" si="522"/>
        <v>0</v>
      </c>
      <c r="AW359" s="722"/>
      <c r="AX359" s="722"/>
      <c r="AY359" s="721">
        <f>[2]Sheet1!B200</f>
        <v>0</v>
      </c>
      <c r="AZ359" s="720">
        <f>[2]Sheet1!C200</f>
        <v>0</v>
      </c>
      <c r="BA359" s="662">
        <f>[2]Sheet1!D200</f>
        <v>0</v>
      </c>
      <c r="BB359" s="662">
        <f>[2]Sheet1!E200</f>
        <v>0</v>
      </c>
      <c r="BC359" s="719"/>
      <c r="BD359" s="718">
        <f>[2]Sheet1!BJ200</f>
        <v>0</v>
      </c>
      <c r="BE359" s="717">
        <f t="shared" si="523"/>
        <v>0</v>
      </c>
      <c r="BF359" s="717"/>
      <c r="BG359" s="716">
        <v>0.96</v>
      </c>
      <c r="BH359" s="715">
        <f t="shared" si="581"/>
        <v>0</v>
      </c>
      <c r="BI359" s="715">
        <f t="shared" si="524"/>
        <v>0</v>
      </c>
      <c r="BJ359" s="714"/>
      <c r="BK359" s="713">
        <f>[2]Sheet1!EW200</f>
        <v>0</v>
      </c>
      <c r="BL359" s="713">
        <f>[2]Sheet1!EX200</f>
        <v>0</v>
      </c>
      <c r="BM359" s="712"/>
      <c r="BN359" s="711">
        <f>[2]Sheet1!CE200</f>
        <v>0</v>
      </c>
      <c r="BO359" s="710">
        <f t="shared" si="564"/>
        <v>0.8</v>
      </c>
      <c r="BP359" s="709">
        <f t="shared" si="525"/>
        <v>0</v>
      </c>
      <c r="BQ359" s="709">
        <f t="shared" si="526"/>
        <v>0</v>
      </c>
      <c r="BR359" s="708"/>
      <c r="BS359" s="712">
        <f>[2]Sheet1!CP200</f>
        <v>0</v>
      </c>
      <c r="BT359" s="712">
        <f>[2]Sheet1!CQ200</f>
        <v>0</v>
      </c>
      <c r="BU359" s="666">
        <f>[2]Sheet1!BR200</f>
        <v>0</v>
      </c>
      <c r="BV359" s="707">
        <f>[2]Sheet1!BE200</f>
        <v>0</v>
      </c>
      <c r="BW359" s="726">
        <f>[2]Sheet1!BA200</f>
        <v>0</v>
      </c>
      <c r="BX359" s="726"/>
      <c r="BY359" s="726"/>
      <c r="BZ359" s="726"/>
      <c r="CA359" s="665">
        <f t="shared" si="527"/>
        <v>0</v>
      </c>
      <c r="CB359" s="665">
        <f t="shared" si="528"/>
        <v>0</v>
      </c>
      <c r="CC359" s="706">
        <f t="shared" si="565"/>
        <v>0.43</v>
      </c>
      <c r="CD359" s="705">
        <f t="shared" si="529"/>
        <v>0</v>
      </c>
      <c r="CE359" s="710">
        <f t="shared" si="566"/>
        <v>0.05</v>
      </c>
      <c r="CF359" s="704">
        <f t="shared" si="530"/>
        <v>0</v>
      </c>
      <c r="CG359" s="1770">
        <f>[2]Sheet1!BI200</f>
        <v>0</v>
      </c>
      <c r="CH359" s="704"/>
      <c r="CI359" s="704"/>
      <c r="CJ359" s="704">
        <f t="shared" si="531"/>
        <v>0</v>
      </c>
      <c r="CK359" s="666">
        <v>0</v>
      </c>
      <c r="CL359" s="664">
        <v>0</v>
      </c>
      <c r="CM359" s="1465">
        <f>[2]Sheet1!DA200</f>
        <v>0</v>
      </c>
      <c r="CN359" s="1466">
        <f>[2]Sheet1!DB200</f>
        <v>0</v>
      </c>
      <c r="CO359" s="703">
        <f>[2]Sheet1!DC200</f>
        <v>0</v>
      </c>
      <c r="CP359" s="1466">
        <f>[2]Sheet1!DX200</f>
        <v>0</v>
      </c>
      <c r="CQ359" s="703">
        <f t="shared" si="532"/>
        <v>0</v>
      </c>
      <c r="CR359" s="703">
        <f>[2]Sheet1!DM200</f>
        <v>0</v>
      </c>
      <c r="CS359" s="1119" t="e">
        <f t="shared" si="533"/>
        <v>#DIV/0!</v>
      </c>
      <c r="CT359" s="1142" t="str">
        <f t="shared" si="534"/>
        <v/>
      </c>
      <c r="CU359" s="950">
        <f t="shared" si="551"/>
        <v>0</v>
      </c>
      <c r="CV359" s="702">
        <f t="shared" si="567"/>
        <v>1</v>
      </c>
      <c r="CW359" s="701">
        <f t="shared" si="535"/>
        <v>0</v>
      </c>
      <c r="CX359" s="700">
        <f t="shared" si="536"/>
        <v>0</v>
      </c>
      <c r="CY359" s="699"/>
      <c r="CZ359" s="698">
        <f>[2]Sheet1!DN200</f>
        <v>0</v>
      </c>
      <c r="DA359" s="698">
        <f>[2]Sheet1!DO200</f>
        <v>0</v>
      </c>
      <c r="DB359" s="698">
        <f>[2]Sheet1!DQ200</f>
        <v>0</v>
      </c>
      <c r="DC359" s="697"/>
      <c r="DD359" s="1828"/>
      <c r="DE359" s="1828"/>
      <c r="DF359" s="1828"/>
      <c r="DG359" s="696">
        <f t="shared" si="568"/>
        <v>0.43</v>
      </c>
      <c r="DH359" s="695">
        <f t="shared" si="582"/>
        <v>0</v>
      </c>
      <c r="DI359" s="702">
        <f t="shared" si="569"/>
        <v>0.56999999999999995</v>
      </c>
      <c r="DJ359" s="694"/>
      <c r="DK359" s="694">
        <f t="shared" si="583"/>
        <v>0</v>
      </c>
      <c r="DL359" s="694">
        <f t="shared" si="537"/>
        <v>0</v>
      </c>
      <c r="DM359" s="693"/>
      <c r="DN359" s="692">
        <f>[2]Sheet1!EB200</f>
        <v>0</v>
      </c>
      <c r="DO359" s="692">
        <f>[2]Sheet1!EC200</f>
        <v>0</v>
      </c>
      <c r="DP359" s="1448">
        <f>[2]Sheet1!ED200</f>
        <v>0</v>
      </c>
      <c r="DQ359" s="691"/>
      <c r="DR359" s="691"/>
      <c r="DS359" s="690">
        <f t="shared" si="538"/>
        <v>0</v>
      </c>
      <c r="DT359" s="690">
        <f t="shared" si="539"/>
        <v>0</v>
      </c>
      <c r="DU359" s="689">
        <f t="shared" si="540"/>
        <v>0</v>
      </c>
      <c r="DV359" s="688"/>
      <c r="DW359" s="1431"/>
      <c r="DX359" s="1426">
        <f>[2]Sheet1!BN200</f>
        <v>0</v>
      </c>
      <c r="DY359" s="686"/>
      <c r="DZ359" s="685">
        <f>[2]Sheet1!BP200</f>
        <v>0</v>
      </c>
      <c r="EA359" s="684">
        <f>[2]Sheet1!BQ200</f>
        <v>0</v>
      </c>
      <c r="EB359" s="683">
        <f t="shared" si="541"/>
        <v>0</v>
      </c>
      <c r="EC359" s="683">
        <f t="shared" si="545"/>
        <v>0</v>
      </c>
      <c r="ED359" s="683">
        <f t="shared" si="546"/>
        <v>0</v>
      </c>
      <c r="EE359" s="682">
        <f t="shared" si="542"/>
        <v>0</v>
      </c>
      <c r="EF359" s="681">
        <f t="shared" si="584"/>
        <v>0</v>
      </c>
      <c r="EG359" s="680" t="e">
        <f t="shared" si="543"/>
        <v>#DIV/0!</v>
      </c>
      <c r="EH359" s="679">
        <f>SUM(EE$109:EE359)/SUM(EF$109:EF359)</f>
        <v>0.61673550073248284</v>
      </c>
      <c r="EI359" s="678"/>
      <c r="EJ359" s="166">
        <f t="shared" si="585"/>
        <v>0</v>
      </c>
      <c r="EK359" s="677">
        <f t="shared" si="586"/>
        <v>0</v>
      </c>
      <c r="EL359" s="676">
        <f t="shared" si="587"/>
        <v>0</v>
      </c>
      <c r="EM359" s="675">
        <f t="shared" si="544"/>
        <v>0</v>
      </c>
      <c r="EN359" s="674">
        <f>SUM(EK$7:EK359)/SUM(EL$7:EL359)</f>
        <v>0.39306256399820894</v>
      </c>
      <c r="EO359" s="673"/>
    </row>
    <row r="360" spans="1:145" ht="16.5" thickTop="1" thickBot="1" x14ac:dyDescent="0.3">
      <c r="A360" s="668">
        <f>[2]Sheet1!A201</f>
        <v>45851</v>
      </c>
      <c r="C360" s="672"/>
      <c r="D360" s="744">
        <f t="shared" si="563"/>
        <v>39550</v>
      </c>
      <c r="E360" s="743">
        <f t="shared" si="509"/>
        <v>0</v>
      </c>
      <c r="F360" s="743"/>
      <c r="G360" s="742">
        <f t="shared" si="510"/>
        <v>0</v>
      </c>
      <c r="H360" s="741"/>
      <c r="I360" s="740">
        <v>0</v>
      </c>
      <c r="J360" s="740">
        <v>0</v>
      </c>
      <c r="K360" s="739">
        <f t="shared" si="511"/>
        <v>0</v>
      </c>
      <c r="L360" s="738" t="e">
        <f t="shared" si="512"/>
        <v>#REF!</v>
      </c>
      <c r="M360" s="738">
        <v>0</v>
      </c>
      <c r="N360" s="739">
        <v>0</v>
      </c>
      <c r="O360" s="739">
        <v>0</v>
      </c>
      <c r="P360" s="737">
        <f>[2]Sheet1!Q201</f>
        <v>0</v>
      </c>
      <c r="Q360" s="737">
        <f>[2]Sheet1!R201</f>
        <v>0</v>
      </c>
      <c r="R360" s="736">
        <f t="shared" si="513"/>
        <v>0</v>
      </c>
      <c r="S360" s="1154">
        <f t="shared" si="514"/>
        <v>51</v>
      </c>
      <c r="T360" s="408">
        <f>[2]Sheet1!T201</f>
        <v>0</v>
      </c>
      <c r="U360" s="736">
        <f>[2]Sheet1!V201</f>
        <v>0</v>
      </c>
      <c r="V360" s="734"/>
      <c r="W360" s="739">
        <f>[2]Sheet1!X201</f>
        <v>0</v>
      </c>
      <c r="X360" s="743">
        <f>[2]Sheet1!Y201</f>
        <v>0</v>
      </c>
      <c r="Y360" s="739" t="str">
        <f t="shared" si="515"/>
        <v xml:space="preserve"> </v>
      </c>
      <c r="Z360" s="733">
        <f t="shared" si="516"/>
        <v>188</v>
      </c>
      <c r="AA360" s="732">
        <f>[2]Sheet1!AA201</f>
        <v>0</v>
      </c>
      <c r="AB360" s="731">
        <f>[2]Sheet1!AC201</f>
        <v>0</v>
      </c>
      <c r="AC360" s="730">
        <f>[2]Sheet1!AD201</f>
        <v>0</v>
      </c>
      <c r="AD360" s="730">
        <f>[2]Sheet1!AE201</f>
        <v>0</v>
      </c>
      <c r="AE360" s="739" t="str">
        <f t="shared" si="517"/>
        <v xml:space="preserve"> </v>
      </c>
      <c r="AF360" s="733">
        <f t="shared" si="518"/>
        <v>123</v>
      </c>
      <c r="AG360" s="739">
        <v>111</v>
      </c>
      <c r="AH360" s="731">
        <f>[2]Sheet1!AH201</f>
        <v>0</v>
      </c>
      <c r="AI360" s="731">
        <f>[2]Sheet1!AI201</f>
        <v>0</v>
      </c>
      <c r="AJ360" s="731">
        <f>[2]Sheet1!AJ201</f>
        <v>0</v>
      </c>
      <c r="AK360" s="729" t="str">
        <f t="shared" si="519"/>
        <v xml:space="preserve"> </v>
      </c>
      <c r="AL360" s="731">
        <f t="shared" si="520"/>
        <v>41</v>
      </c>
      <c r="AM360" s="731"/>
      <c r="AN360" s="731"/>
      <c r="AO360" s="731">
        <f>[2]Sheet1!AL201</f>
        <v>0</v>
      </c>
      <c r="AP360" s="731"/>
      <c r="AQ360" s="728">
        <f>[2]Sheet1!K201+[2]Sheet1!L201/12</f>
        <v>0</v>
      </c>
      <c r="AR360" s="727">
        <f>[2]Sheet1!M201</f>
        <v>0</v>
      </c>
      <c r="AS360" s="726">
        <f>[2]Sheet1!N201+[2]Sheet1!O201/12</f>
        <v>0</v>
      </c>
      <c r="AT360" s="725">
        <f>[2]Sheet1!P201</f>
        <v>0</v>
      </c>
      <c r="AU360" s="724">
        <f t="shared" si="521"/>
        <v>0</v>
      </c>
      <c r="AV360" s="723">
        <f t="shared" si="522"/>
        <v>0</v>
      </c>
      <c r="AW360" s="722"/>
      <c r="AX360" s="722"/>
      <c r="AY360" s="721">
        <f>[2]Sheet1!B201</f>
        <v>0</v>
      </c>
      <c r="AZ360" s="720">
        <f>[2]Sheet1!C201</f>
        <v>0</v>
      </c>
      <c r="BA360" s="662">
        <f>[2]Sheet1!D201</f>
        <v>0</v>
      </c>
      <c r="BB360" s="662">
        <f>[2]Sheet1!E201</f>
        <v>0</v>
      </c>
      <c r="BC360" s="719"/>
      <c r="BD360" s="718">
        <f>[2]Sheet1!BJ201</f>
        <v>0</v>
      </c>
      <c r="BE360" s="717">
        <f t="shared" si="523"/>
        <v>0</v>
      </c>
      <c r="BF360" s="717"/>
      <c r="BG360" s="716">
        <v>0.96</v>
      </c>
      <c r="BH360" s="715">
        <f t="shared" si="581"/>
        <v>0</v>
      </c>
      <c r="BI360" s="715">
        <f t="shared" si="524"/>
        <v>0</v>
      </c>
      <c r="BJ360" s="714"/>
      <c r="BK360" s="713">
        <f>[2]Sheet1!EW201</f>
        <v>0</v>
      </c>
      <c r="BL360" s="713">
        <f>[2]Sheet1!EX201</f>
        <v>0</v>
      </c>
      <c r="BM360" s="712"/>
      <c r="BN360" s="711">
        <f>[2]Sheet1!CE201</f>
        <v>0</v>
      </c>
      <c r="BO360" s="710">
        <f t="shared" si="564"/>
        <v>0.8</v>
      </c>
      <c r="BP360" s="709">
        <f t="shared" si="525"/>
        <v>0</v>
      </c>
      <c r="BQ360" s="709">
        <f t="shared" si="526"/>
        <v>0</v>
      </c>
      <c r="BR360" s="708"/>
      <c r="BS360" s="712">
        <f>[2]Sheet1!CP201</f>
        <v>0</v>
      </c>
      <c r="BT360" s="712">
        <f>[2]Sheet1!CQ201</f>
        <v>0</v>
      </c>
      <c r="BU360" s="666">
        <f>[2]Sheet1!BR201</f>
        <v>0</v>
      </c>
      <c r="BV360" s="707">
        <f>[2]Sheet1!BE201</f>
        <v>0</v>
      </c>
      <c r="BW360" s="726">
        <f>[2]Sheet1!BA201</f>
        <v>0</v>
      </c>
      <c r="BX360" s="726"/>
      <c r="BY360" s="726"/>
      <c r="BZ360" s="726"/>
      <c r="CA360" s="665">
        <f t="shared" si="527"/>
        <v>0</v>
      </c>
      <c r="CB360" s="665">
        <f t="shared" si="528"/>
        <v>0</v>
      </c>
      <c r="CC360" s="706">
        <f t="shared" si="565"/>
        <v>0.43</v>
      </c>
      <c r="CD360" s="705">
        <f t="shared" si="529"/>
        <v>0</v>
      </c>
      <c r="CE360" s="710">
        <f t="shared" si="566"/>
        <v>0.05</v>
      </c>
      <c r="CF360" s="704">
        <f t="shared" si="530"/>
        <v>0</v>
      </c>
      <c r="CG360" s="1770">
        <f>[2]Sheet1!BI201</f>
        <v>0</v>
      </c>
      <c r="CH360" s="704"/>
      <c r="CI360" s="704"/>
      <c r="CJ360" s="704">
        <f t="shared" si="531"/>
        <v>0</v>
      </c>
      <c r="CK360" s="666">
        <v>0</v>
      </c>
      <c r="CL360" s="664">
        <v>0</v>
      </c>
      <c r="CM360" s="1465">
        <f>[2]Sheet1!DA201</f>
        <v>0</v>
      </c>
      <c r="CN360" s="1466">
        <f>[2]Sheet1!DB201</f>
        <v>0</v>
      </c>
      <c r="CO360" s="703">
        <f>[2]Sheet1!DC201</f>
        <v>0</v>
      </c>
      <c r="CP360" s="1466">
        <f>[2]Sheet1!DX201</f>
        <v>0</v>
      </c>
      <c r="CQ360" s="703">
        <f t="shared" si="532"/>
        <v>0</v>
      </c>
      <c r="CR360" s="703">
        <f>[2]Sheet1!DM201</f>
        <v>0</v>
      </c>
      <c r="CS360" s="1119" t="e">
        <f t="shared" si="533"/>
        <v>#DIV/0!</v>
      </c>
      <c r="CT360" s="1142" t="str">
        <f t="shared" si="534"/>
        <v/>
      </c>
      <c r="CU360" s="950">
        <f t="shared" si="551"/>
        <v>0</v>
      </c>
      <c r="CV360" s="702">
        <f t="shared" si="567"/>
        <v>1</v>
      </c>
      <c r="CW360" s="701">
        <f t="shared" si="535"/>
        <v>0</v>
      </c>
      <c r="CX360" s="700">
        <f t="shared" si="536"/>
        <v>0</v>
      </c>
      <c r="CY360" s="699"/>
      <c r="CZ360" s="698">
        <f>[2]Sheet1!DN201</f>
        <v>0</v>
      </c>
      <c r="DA360" s="698">
        <f>[2]Sheet1!DO201</f>
        <v>0</v>
      </c>
      <c r="DB360" s="698">
        <f>[2]Sheet1!DQ201</f>
        <v>0</v>
      </c>
      <c r="DC360" s="697"/>
      <c r="DD360" s="1828"/>
      <c r="DE360" s="1828"/>
      <c r="DF360" s="1828"/>
      <c r="DG360" s="696">
        <f t="shared" si="568"/>
        <v>0.43</v>
      </c>
      <c r="DH360" s="695">
        <f t="shared" si="582"/>
        <v>0</v>
      </c>
      <c r="DI360" s="702">
        <f t="shared" si="569"/>
        <v>0.56999999999999995</v>
      </c>
      <c r="DJ360" s="694"/>
      <c r="DK360" s="694">
        <f t="shared" si="583"/>
        <v>0</v>
      </c>
      <c r="DL360" s="694">
        <f t="shared" si="537"/>
        <v>0</v>
      </c>
      <c r="DM360" s="693"/>
      <c r="DN360" s="692">
        <f>[2]Sheet1!EB201</f>
        <v>0</v>
      </c>
      <c r="DO360" s="692">
        <f>[2]Sheet1!EC201</f>
        <v>0</v>
      </c>
      <c r="DP360" s="1448">
        <f>[2]Sheet1!ED201</f>
        <v>0</v>
      </c>
      <c r="DQ360" s="691"/>
      <c r="DR360" s="691"/>
      <c r="DS360" s="690">
        <f t="shared" si="538"/>
        <v>0</v>
      </c>
      <c r="DT360" s="690">
        <f t="shared" si="539"/>
        <v>0</v>
      </c>
      <c r="DU360" s="689">
        <f t="shared" si="540"/>
        <v>0</v>
      </c>
      <c r="DV360" s="688"/>
      <c r="DW360" s="1431"/>
      <c r="DX360" s="1426">
        <f>[2]Sheet1!BN201</f>
        <v>0</v>
      </c>
      <c r="DY360" s="686"/>
      <c r="DZ360" s="685">
        <f>[2]Sheet1!BP201</f>
        <v>0</v>
      </c>
      <c r="EA360" s="684">
        <f>[2]Sheet1!BQ201</f>
        <v>0</v>
      </c>
      <c r="EB360" s="683">
        <f t="shared" si="541"/>
        <v>0</v>
      </c>
      <c r="EC360" s="683">
        <f t="shared" si="545"/>
        <v>0</v>
      </c>
      <c r="ED360" s="683">
        <f t="shared" si="546"/>
        <v>0</v>
      </c>
      <c r="EE360" s="682">
        <f t="shared" si="542"/>
        <v>0</v>
      </c>
      <c r="EF360" s="681">
        <f t="shared" si="584"/>
        <v>0</v>
      </c>
      <c r="EG360" s="680" t="e">
        <f t="shared" si="543"/>
        <v>#DIV/0!</v>
      </c>
      <c r="EH360" s="679">
        <f>SUM(EE$109:EE360)/SUM(EF$109:EF360)</f>
        <v>0.61673550073248284</v>
      </c>
      <c r="EI360" s="678"/>
      <c r="EJ360" s="166">
        <f t="shared" si="585"/>
        <v>0</v>
      </c>
      <c r="EK360" s="677">
        <f t="shared" si="586"/>
        <v>0</v>
      </c>
      <c r="EL360" s="676">
        <f t="shared" si="587"/>
        <v>0</v>
      </c>
      <c r="EM360" s="675">
        <f t="shared" si="544"/>
        <v>0</v>
      </c>
      <c r="EN360" s="674">
        <f>SUM(EK$7:EK360)/SUM(EL$7:EL360)</f>
        <v>0.39306256399820894</v>
      </c>
      <c r="EO360" s="673"/>
    </row>
    <row r="361" spans="1:145" ht="16.5" thickTop="1" thickBot="1" x14ac:dyDescent="0.3">
      <c r="A361" s="668">
        <f>[2]Sheet1!A202</f>
        <v>45852</v>
      </c>
      <c r="C361" s="672"/>
      <c r="D361" s="744">
        <f t="shared" si="563"/>
        <v>39550</v>
      </c>
      <c r="E361" s="743">
        <f t="shared" si="509"/>
        <v>0</v>
      </c>
      <c r="F361" s="743"/>
      <c r="G361" s="742">
        <f t="shared" si="510"/>
        <v>0</v>
      </c>
      <c r="H361" s="741"/>
      <c r="I361" s="740">
        <v>0</v>
      </c>
      <c r="J361" s="740">
        <v>0</v>
      </c>
      <c r="K361" s="739">
        <f t="shared" si="511"/>
        <v>0</v>
      </c>
      <c r="L361" s="738" t="e">
        <f t="shared" si="512"/>
        <v>#REF!</v>
      </c>
      <c r="M361" s="738">
        <v>0</v>
      </c>
      <c r="N361" s="739">
        <v>0</v>
      </c>
      <c r="O361" s="739">
        <v>0</v>
      </c>
      <c r="P361" s="737">
        <f>[2]Sheet1!Q202</f>
        <v>0</v>
      </c>
      <c r="Q361" s="737">
        <f>[2]Sheet1!R202</f>
        <v>0</v>
      </c>
      <c r="R361" s="736">
        <f t="shared" si="513"/>
        <v>0</v>
      </c>
      <c r="S361" s="1154">
        <f t="shared" si="514"/>
        <v>51</v>
      </c>
      <c r="T361" s="408">
        <f>[2]Sheet1!T202</f>
        <v>0</v>
      </c>
      <c r="U361" s="736">
        <f>[2]Sheet1!V202</f>
        <v>0</v>
      </c>
      <c r="V361" s="734"/>
      <c r="W361" s="739">
        <f>[2]Sheet1!X202</f>
        <v>0</v>
      </c>
      <c r="X361" s="743">
        <f>[2]Sheet1!Y202</f>
        <v>0</v>
      </c>
      <c r="Y361" s="739" t="str">
        <f t="shared" si="515"/>
        <v xml:space="preserve"> </v>
      </c>
      <c r="Z361" s="733">
        <f t="shared" si="516"/>
        <v>188</v>
      </c>
      <c r="AA361" s="732">
        <f>[2]Sheet1!AA202</f>
        <v>0</v>
      </c>
      <c r="AB361" s="731">
        <f>[2]Sheet1!AC202</f>
        <v>0</v>
      </c>
      <c r="AC361" s="730">
        <f>[2]Sheet1!AD202</f>
        <v>0</v>
      </c>
      <c r="AD361" s="730">
        <f>[2]Sheet1!AE202</f>
        <v>0</v>
      </c>
      <c r="AE361" s="739" t="str">
        <f t="shared" si="517"/>
        <v xml:space="preserve"> </v>
      </c>
      <c r="AF361" s="733">
        <f t="shared" si="518"/>
        <v>123</v>
      </c>
      <c r="AG361" s="739">
        <v>111</v>
      </c>
      <c r="AH361" s="731">
        <f>[2]Sheet1!AH202</f>
        <v>0</v>
      </c>
      <c r="AI361" s="731">
        <f>[2]Sheet1!AI202</f>
        <v>0</v>
      </c>
      <c r="AJ361" s="731">
        <f>[2]Sheet1!AJ202</f>
        <v>0</v>
      </c>
      <c r="AK361" s="729" t="str">
        <f t="shared" si="519"/>
        <v xml:space="preserve"> </v>
      </c>
      <c r="AL361" s="731">
        <f t="shared" si="520"/>
        <v>41</v>
      </c>
      <c r="AM361" s="731"/>
      <c r="AN361" s="731"/>
      <c r="AO361" s="731">
        <f>[2]Sheet1!AL202</f>
        <v>0</v>
      </c>
      <c r="AP361" s="731"/>
      <c r="AQ361" s="728">
        <f>[2]Sheet1!K202+[2]Sheet1!L202/12</f>
        <v>0</v>
      </c>
      <c r="AR361" s="727">
        <f>[2]Sheet1!M202</f>
        <v>0</v>
      </c>
      <c r="AS361" s="726">
        <f>[2]Sheet1!N202+[2]Sheet1!O202/12</f>
        <v>0</v>
      </c>
      <c r="AT361" s="725">
        <f>[2]Sheet1!P202</f>
        <v>0</v>
      </c>
      <c r="AU361" s="724">
        <f t="shared" si="521"/>
        <v>0</v>
      </c>
      <c r="AV361" s="723">
        <f t="shared" si="522"/>
        <v>0</v>
      </c>
      <c r="AW361" s="722"/>
      <c r="AX361" s="722"/>
      <c r="AY361" s="721">
        <f>[2]Sheet1!B202</f>
        <v>0</v>
      </c>
      <c r="AZ361" s="720">
        <f>[2]Sheet1!C202</f>
        <v>0</v>
      </c>
      <c r="BA361" s="662">
        <f>[2]Sheet1!D202</f>
        <v>0</v>
      </c>
      <c r="BB361" s="662">
        <f>[2]Sheet1!E202</f>
        <v>0</v>
      </c>
      <c r="BC361" s="719"/>
      <c r="BD361" s="718">
        <f>[2]Sheet1!BJ202</f>
        <v>0</v>
      </c>
      <c r="BE361" s="717">
        <f t="shared" si="523"/>
        <v>0</v>
      </c>
      <c r="BF361" s="717"/>
      <c r="BG361" s="716">
        <v>0.96</v>
      </c>
      <c r="BH361" s="715">
        <f t="shared" si="581"/>
        <v>0</v>
      </c>
      <c r="BI361" s="715">
        <f t="shared" si="524"/>
        <v>0</v>
      </c>
      <c r="BJ361" s="714"/>
      <c r="BK361" s="713">
        <f>[2]Sheet1!EW202</f>
        <v>0</v>
      </c>
      <c r="BL361" s="713">
        <f>[2]Sheet1!EX202</f>
        <v>0</v>
      </c>
      <c r="BM361" s="712"/>
      <c r="BN361" s="711">
        <f>[2]Sheet1!CE202</f>
        <v>0</v>
      </c>
      <c r="BO361" s="710">
        <f t="shared" si="564"/>
        <v>0.8</v>
      </c>
      <c r="BP361" s="709">
        <f t="shared" si="525"/>
        <v>0</v>
      </c>
      <c r="BQ361" s="709">
        <f t="shared" si="526"/>
        <v>0</v>
      </c>
      <c r="BR361" s="708"/>
      <c r="BS361" s="712">
        <f>[2]Sheet1!CP202</f>
        <v>0</v>
      </c>
      <c r="BT361" s="712">
        <f>[2]Sheet1!CQ202</f>
        <v>0</v>
      </c>
      <c r="BU361" s="666">
        <f>[2]Sheet1!BR202</f>
        <v>0</v>
      </c>
      <c r="BV361" s="707">
        <f>[2]Sheet1!BE202</f>
        <v>0</v>
      </c>
      <c r="BW361" s="726">
        <f>[2]Sheet1!BA202</f>
        <v>0</v>
      </c>
      <c r="BX361" s="726"/>
      <c r="BY361" s="726"/>
      <c r="BZ361" s="726"/>
      <c r="CA361" s="665">
        <f t="shared" si="527"/>
        <v>0</v>
      </c>
      <c r="CB361" s="665">
        <f t="shared" si="528"/>
        <v>0</v>
      </c>
      <c r="CC361" s="706">
        <f t="shared" si="565"/>
        <v>0.43</v>
      </c>
      <c r="CD361" s="705">
        <f t="shared" si="529"/>
        <v>0</v>
      </c>
      <c r="CE361" s="710">
        <f t="shared" si="566"/>
        <v>0.05</v>
      </c>
      <c r="CF361" s="704">
        <f t="shared" si="530"/>
        <v>0</v>
      </c>
      <c r="CG361" s="1770">
        <f>[2]Sheet1!BI202</f>
        <v>0</v>
      </c>
      <c r="CH361" s="704"/>
      <c r="CI361" s="704"/>
      <c r="CJ361" s="704">
        <f t="shared" si="531"/>
        <v>0</v>
      </c>
      <c r="CK361" s="666">
        <v>0</v>
      </c>
      <c r="CL361" s="664">
        <v>0</v>
      </c>
      <c r="CM361" s="1465">
        <f>[2]Sheet1!DA202</f>
        <v>0</v>
      </c>
      <c r="CN361" s="1466">
        <f>[2]Sheet1!DB202</f>
        <v>0</v>
      </c>
      <c r="CO361" s="703">
        <f>[2]Sheet1!DC202</f>
        <v>0</v>
      </c>
      <c r="CP361" s="1466">
        <f>[2]Sheet1!DX202</f>
        <v>0</v>
      </c>
      <c r="CQ361" s="703">
        <f t="shared" si="532"/>
        <v>0</v>
      </c>
      <c r="CR361" s="703">
        <f>[2]Sheet1!DM202</f>
        <v>0</v>
      </c>
      <c r="CS361" s="1119" t="e">
        <f t="shared" si="533"/>
        <v>#DIV/0!</v>
      </c>
      <c r="CT361" s="1142" t="str">
        <f t="shared" si="534"/>
        <v/>
      </c>
      <c r="CU361" s="950">
        <f t="shared" si="551"/>
        <v>0</v>
      </c>
      <c r="CV361" s="702">
        <f t="shared" si="567"/>
        <v>1</v>
      </c>
      <c r="CW361" s="701">
        <f t="shared" si="535"/>
        <v>0</v>
      </c>
      <c r="CX361" s="700">
        <f t="shared" si="536"/>
        <v>0</v>
      </c>
      <c r="CY361" s="699"/>
      <c r="CZ361" s="698">
        <f>[2]Sheet1!DN202</f>
        <v>0</v>
      </c>
      <c r="DA361" s="698">
        <f>[2]Sheet1!DO202</f>
        <v>0</v>
      </c>
      <c r="DB361" s="698">
        <f>[2]Sheet1!DQ202</f>
        <v>0</v>
      </c>
      <c r="DC361" s="697"/>
      <c r="DD361" s="1828"/>
      <c r="DE361" s="1828"/>
      <c r="DF361" s="1828"/>
      <c r="DG361" s="696">
        <f t="shared" si="568"/>
        <v>0.43</v>
      </c>
      <c r="DH361" s="695">
        <f t="shared" si="582"/>
        <v>0</v>
      </c>
      <c r="DI361" s="702">
        <f t="shared" si="569"/>
        <v>0.56999999999999995</v>
      </c>
      <c r="DJ361" s="694"/>
      <c r="DK361" s="694">
        <f t="shared" si="583"/>
        <v>0</v>
      </c>
      <c r="DL361" s="694">
        <f t="shared" si="537"/>
        <v>0</v>
      </c>
      <c r="DM361" s="693"/>
      <c r="DN361" s="692">
        <f>[2]Sheet1!EB202</f>
        <v>0</v>
      </c>
      <c r="DO361" s="692">
        <f>[2]Sheet1!EC202</f>
        <v>0</v>
      </c>
      <c r="DP361" s="1448">
        <f>[2]Sheet1!ED202</f>
        <v>0</v>
      </c>
      <c r="DQ361" s="691"/>
      <c r="DR361" s="691"/>
      <c r="DS361" s="690">
        <f t="shared" si="538"/>
        <v>0</v>
      </c>
      <c r="DT361" s="690">
        <f t="shared" si="539"/>
        <v>0</v>
      </c>
      <c r="DU361" s="689">
        <f t="shared" si="540"/>
        <v>0</v>
      </c>
      <c r="DV361" s="688"/>
      <c r="DW361" s="1431"/>
      <c r="DX361" s="1426">
        <f>[2]Sheet1!BN202</f>
        <v>0</v>
      </c>
      <c r="DY361" s="686"/>
      <c r="DZ361" s="685">
        <f>[2]Sheet1!BP202</f>
        <v>0</v>
      </c>
      <c r="EA361" s="684">
        <f>[2]Sheet1!BQ202</f>
        <v>0</v>
      </c>
      <c r="EB361" s="683">
        <f t="shared" si="541"/>
        <v>0</v>
      </c>
      <c r="EC361" s="683">
        <f t="shared" si="545"/>
        <v>0</v>
      </c>
      <c r="ED361" s="683">
        <f t="shared" si="546"/>
        <v>0</v>
      </c>
      <c r="EE361" s="682">
        <f t="shared" si="542"/>
        <v>0</v>
      </c>
      <c r="EF361" s="681">
        <f t="shared" si="584"/>
        <v>0</v>
      </c>
      <c r="EG361" s="680" t="e">
        <f t="shared" si="543"/>
        <v>#DIV/0!</v>
      </c>
      <c r="EH361" s="679">
        <f>SUM(EE$109:EE361)/SUM(EF$109:EF361)</f>
        <v>0.61673550073248284</v>
      </c>
      <c r="EI361" s="678"/>
      <c r="EJ361" s="166">
        <f t="shared" si="585"/>
        <v>0</v>
      </c>
      <c r="EK361" s="677">
        <f t="shared" si="586"/>
        <v>0</v>
      </c>
      <c r="EL361" s="676">
        <f t="shared" si="587"/>
        <v>0</v>
      </c>
      <c r="EM361" s="675">
        <f t="shared" si="544"/>
        <v>0</v>
      </c>
      <c r="EN361" s="674">
        <f>SUM(EK$7:EK361)/SUM(EL$7:EL361)</f>
        <v>0.39306256399820894</v>
      </c>
      <c r="EO361" s="673"/>
    </row>
    <row r="362" spans="1:145" ht="16.5" thickTop="1" thickBot="1" x14ac:dyDescent="0.3">
      <c r="A362" s="668">
        <f>[2]Sheet1!A203</f>
        <v>45853</v>
      </c>
      <c r="C362" s="672"/>
      <c r="D362" s="744">
        <f t="shared" si="563"/>
        <v>39550</v>
      </c>
      <c r="E362" s="743">
        <f t="shared" si="509"/>
        <v>0</v>
      </c>
      <c r="F362" s="743"/>
      <c r="G362" s="742">
        <f t="shared" si="510"/>
        <v>0</v>
      </c>
      <c r="H362" s="741"/>
      <c r="I362" s="740">
        <v>0</v>
      </c>
      <c r="J362" s="740">
        <v>0</v>
      </c>
      <c r="K362" s="739">
        <f t="shared" si="511"/>
        <v>0</v>
      </c>
      <c r="L362" s="738" t="e">
        <f t="shared" si="512"/>
        <v>#REF!</v>
      </c>
      <c r="M362" s="738">
        <v>0</v>
      </c>
      <c r="N362" s="739">
        <v>0</v>
      </c>
      <c r="O362" s="739">
        <v>0</v>
      </c>
      <c r="P362" s="737">
        <f>[2]Sheet1!Q203</f>
        <v>0</v>
      </c>
      <c r="Q362" s="737">
        <f>[2]Sheet1!R203</f>
        <v>0</v>
      </c>
      <c r="R362" s="736">
        <f t="shared" si="513"/>
        <v>0</v>
      </c>
      <c r="S362" s="1154">
        <f t="shared" si="514"/>
        <v>51</v>
      </c>
      <c r="T362" s="408">
        <f>[2]Sheet1!T203</f>
        <v>0</v>
      </c>
      <c r="U362" s="736">
        <f>[2]Sheet1!V203</f>
        <v>0</v>
      </c>
      <c r="V362" s="734"/>
      <c r="W362" s="739">
        <f>[2]Sheet1!X203</f>
        <v>0</v>
      </c>
      <c r="X362" s="743">
        <f>[2]Sheet1!Y203</f>
        <v>0</v>
      </c>
      <c r="Y362" s="739" t="str">
        <f t="shared" si="515"/>
        <v xml:space="preserve"> </v>
      </c>
      <c r="Z362" s="733">
        <f t="shared" si="516"/>
        <v>188</v>
      </c>
      <c r="AA362" s="732">
        <f>[2]Sheet1!AA203</f>
        <v>0</v>
      </c>
      <c r="AB362" s="731">
        <f>[2]Sheet1!AC203</f>
        <v>0</v>
      </c>
      <c r="AC362" s="730">
        <f>[2]Sheet1!AD203</f>
        <v>0</v>
      </c>
      <c r="AD362" s="730">
        <f>[2]Sheet1!AE203</f>
        <v>0</v>
      </c>
      <c r="AE362" s="739" t="str">
        <f t="shared" si="517"/>
        <v xml:space="preserve"> </v>
      </c>
      <c r="AF362" s="733">
        <f t="shared" si="518"/>
        <v>123</v>
      </c>
      <c r="AG362" s="739">
        <v>111</v>
      </c>
      <c r="AH362" s="731">
        <f>[2]Sheet1!AH203</f>
        <v>0</v>
      </c>
      <c r="AI362" s="731">
        <f>[2]Sheet1!AI203</f>
        <v>0</v>
      </c>
      <c r="AJ362" s="731">
        <f>[2]Sheet1!AJ203</f>
        <v>0</v>
      </c>
      <c r="AK362" s="729" t="str">
        <f t="shared" si="519"/>
        <v xml:space="preserve"> </v>
      </c>
      <c r="AL362" s="731">
        <f t="shared" si="520"/>
        <v>41</v>
      </c>
      <c r="AM362" s="731"/>
      <c r="AN362" s="731"/>
      <c r="AO362" s="731">
        <f>[2]Sheet1!AL203</f>
        <v>0</v>
      </c>
      <c r="AP362" s="731"/>
      <c r="AQ362" s="728">
        <f>[2]Sheet1!K203+[2]Sheet1!L203/12</f>
        <v>0</v>
      </c>
      <c r="AR362" s="727">
        <f>[2]Sheet1!M203</f>
        <v>0</v>
      </c>
      <c r="AS362" s="726">
        <f>[2]Sheet1!N203+[2]Sheet1!O203/12</f>
        <v>0</v>
      </c>
      <c r="AT362" s="725">
        <f>[2]Sheet1!P203</f>
        <v>0</v>
      </c>
      <c r="AU362" s="724">
        <f t="shared" si="521"/>
        <v>0</v>
      </c>
      <c r="AV362" s="723">
        <f t="shared" si="522"/>
        <v>0</v>
      </c>
      <c r="AW362" s="722"/>
      <c r="AX362" s="722"/>
      <c r="AY362" s="721">
        <f>[2]Sheet1!B203</f>
        <v>0</v>
      </c>
      <c r="AZ362" s="720">
        <f>[2]Sheet1!C203</f>
        <v>0</v>
      </c>
      <c r="BA362" s="662">
        <f>[2]Sheet1!D203</f>
        <v>0</v>
      </c>
      <c r="BB362" s="662">
        <f>[2]Sheet1!E203</f>
        <v>0</v>
      </c>
      <c r="BC362" s="719"/>
      <c r="BD362" s="718">
        <f>[2]Sheet1!BJ203</f>
        <v>0</v>
      </c>
      <c r="BE362" s="717">
        <f t="shared" si="523"/>
        <v>0</v>
      </c>
      <c r="BF362" s="717"/>
      <c r="BG362" s="716">
        <v>0.96</v>
      </c>
      <c r="BH362" s="715">
        <f t="shared" si="581"/>
        <v>0</v>
      </c>
      <c r="BI362" s="715">
        <f t="shared" si="524"/>
        <v>0</v>
      </c>
      <c r="BJ362" s="714"/>
      <c r="BK362" s="713">
        <f>[2]Sheet1!EW203</f>
        <v>0</v>
      </c>
      <c r="BL362" s="713">
        <f>[2]Sheet1!EX203</f>
        <v>0</v>
      </c>
      <c r="BM362" s="712"/>
      <c r="BN362" s="711">
        <f>[2]Sheet1!CE203</f>
        <v>0</v>
      </c>
      <c r="BO362" s="710">
        <f t="shared" si="564"/>
        <v>0.8</v>
      </c>
      <c r="BP362" s="709">
        <f t="shared" si="525"/>
        <v>0</v>
      </c>
      <c r="BQ362" s="709">
        <f t="shared" si="526"/>
        <v>0</v>
      </c>
      <c r="BR362" s="708"/>
      <c r="BS362" s="712">
        <f>[2]Sheet1!CP203</f>
        <v>0</v>
      </c>
      <c r="BT362" s="712">
        <f>[2]Sheet1!CQ203</f>
        <v>0</v>
      </c>
      <c r="BU362" s="666">
        <f>[2]Sheet1!BR203</f>
        <v>0</v>
      </c>
      <c r="BV362" s="707">
        <f>[2]Sheet1!BE203</f>
        <v>0</v>
      </c>
      <c r="BW362" s="726">
        <f>[2]Sheet1!BA203</f>
        <v>0</v>
      </c>
      <c r="BX362" s="726"/>
      <c r="BY362" s="726"/>
      <c r="BZ362" s="726"/>
      <c r="CA362" s="665">
        <f t="shared" si="527"/>
        <v>0</v>
      </c>
      <c r="CB362" s="665">
        <f t="shared" si="528"/>
        <v>0</v>
      </c>
      <c r="CC362" s="706">
        <f t="shared" si="565"/>
        <v>0.43</v>
      </c>
      <c r="CD362" s="705">
        <f t="shared" si="529"/>
        <v>0</v>
      </c>
      <c r="CE362" s="710">
        <f t="shared" si="566"/>
        <v>0.05</v>
      </c>
      <c r="CF362" s="704">
        <f t="shared" si="530"/>
        <v>0</v>
      </c>
      <c r="CG362" s="1770">
        <f>[2]Sheet1!BI203</f>
        <v>0</v>
      </c>
      <c r="CH362" s="704"/>
      <c r="CI362" s="704"/>
      <c r="CJ362" s="704">
        <f t="shared" si="531"/>
        <v>0</v>
      </c>
      <c r="CK362" s="666">
        <v>0</v>
      </c>
      <c r="CL362" s="664">
        <v>0</v>
      </c>
      <c r="CM362" s="1465">
        <f>[2]Sheet1!DA203</f>
        <v>0</v>
      </c>
      <c r="CN362" s="1466">
        <f>[2]Sheet1!DB203</f>
        <v>0</v>
      </c>
      <c r="CO362" s="703">
        <f>[2]Sheet1!DC203</f>
        <v>0</v>
      </c>
      <c r="CP362" s="1466">
        <f>[2]Sheet1!DX203</f>
        <v>0</v>
      </c>
      <c r="CQ362" s="703">
        <f t="shared" si="532"/>
        <v>0</v>
      </c>
      <c r="CR362" s="703">
        <f>[2]Sheet1!DM203</f>
        <v>0</v>
      </c>
      <c r="CS362" s="1119" t="e">
        <f t="shared" si="533"/>
        <v>#DIV/0!</v>
      </c>
      <c r="CT362" s="1142" t="str">
        <f t="shared" si="534"/>
        <v/>
      </c>
      <c r="CU362" s="950">
        <f t="shared" si="551"/>
        <v>0</v>
      </c>
      <c r="CV362" s="702">
        <f t="shared" si="567"/>
        <v>1</v>
      </c>
      <c r="CW362" s="701">
        <f t="shared" si="535"/>
        <v>0</v>
      </c>
      <c r="CX362" s="700">
        <f t="shared" si="536"/>
        <v>0</v>
      </c>
      <c r="CY362" s="699"/>
      <c r="CZ362" s="698">
        <f>[2]Sheet1!DN203</f>
        <v>0</v>
      </c>
      <c r="DA362" s="698">
        <f>[2]Sheet1!DO203</f>
        <v>0</v>
      </c>
      <c r="DB362" s="698">
        <f>[2]Sheet1!DQ203</f>
        <v>0</v>
      </c>
      <c r="DC362" s="697"/>
      <c r="DD362" s="1828"/>
      <c r="DE362" s="1828"/>
      <c r="DF362" s="1828"/>
      <c r="DG362" s="696">
        <f t="shared" si="568"/>
        <v>0.43</v>
      </c>
      <c r="DH362" s="695">
        <f t="shared" si="582"/>
        <v>0</v>
      </c>
      <c r="DI362" s="702">
        <f t="shared" si="569"/>
        <v>0.56999999999999995</v>
      </c>
      <c r="DJ362" s="694"/>
      <c r="DK362" s="694">
        <f t="shared" si="583"/>
        <v>0</v>
      </c>
      <c r="DL362" s="694">
        <f t="shared" si="537"/>
        <v>0</v>
      </c>
      <c r="DM362" s="693"/>
      <c r="DN362" s="692">
        <f>[2]Sheet1!EB203</f>
        <v>0</v>
      </c>
      <c r="DO362" s="692">
        <f>[2]Sheet1!EC203</f>
        <v>0</v>
      </c>
      <c r="DP362" s="1448">
        <f>[2]Sheet1!ED203</f>
        <v>0</v>
      </c>
      <c r="DQ362" s="691"/>
      <c r="DR362" s="691"/>
      <c r="DS362" s="690">
        <f t="shared" si="538"/>
        <v>0</v>
      </c>
      <c r="DT362" s="690">
        <f t="shared" si="539"/>
        <v>0</v>
      </c>
      <c r="DU362" s="689">
        <f t="shared" si="540"/>
        <v>0</v>
      </c>
      <c r="DV362" s="688"/>
      <c r="DW362" s="1431"/>
      <c r="DX362" s="1426">
        <f>[2]Sheet1!BN203</f>
        <v>0</v>
      </c>
      <c r="DY362" s="686"/>
      <c r="DZ362" s="685">
        <f>[2]Sheet1!BP203</f>
        <v>0</v>
      </c>
      <c r="EA362" s="684">
        <f>[2]Sheet1!BQ203</f>
        <v>0</v>
      </c>
      <c r="EB362" s="683">
        <f t="shared" si="541"/>
        <v>0</v>
      </c>
      <c r="EC362" s="683">
        <f t="shared" si="545"/>
        <v>0</v>
      </c>
      <c r="ED362" s="683">
        <f t="shared" si="546"/>
        <v>0</v>
      </c>
      <c r="EE362" s="682">
        <f t="shared" si="542"/>
        <v>0</v>
      </c>
      <c r="EF362" s="681">
        <f t="shared" si="584"/>
        <v>0</v>
      </c>
      <c r="EG362" s="680" t="e">
        <f t="shared" si="543"/>
        <v>#DIV/0!</v>
      </c>
      <c r="EH362" s="679">
        <f>SUM(EE$109:EE362)/SUM(EF$109:EF362)</f>
        <v>0.61673550073248284</v>
      </c>
      <c r="EI362" s="678"/>
      <c r="EJ362" s="166">
        <f t="shared" si="585"/>
        <v>0</v>
      </c>
      <c r="EK362" s="677">
        <f t="shared" si="586"/>
        <v>0</v>
      </c>
      <c r="EL362" s="676">
        <f t="shared" si="587"/>
        <v>0</v>
      </c>
      <c r="EM362" s="675">
        <f t="shared" si="544"/>
        <v>0</v>
      </c>
      <c r="EN362" s="674">
        <f>SUM(EK$7:EK362)/SUM(EL$7:EL362)</f>
        <v>0.39306256399820894</v>
      </c>
      <c r="EO362" s="673"/>
    </row>
    <row r="363" spans="1:145" ht="16.5" thickTop="1" thickBot="1" x14ac:dyDescent="0.3">
      <c r="A363" s="668">
        <f>[2]Sheet1!A204</f>
        <v>45854</v>
      </c>
      <c r="C363" s="672"/>
      <c r="D363" s="744">
        <f t="shared" si="563"/>
        <v>39550</v>
      </c>
      <c r="E363" s="743">
        <f t="shared" si="509"/>
        <v>0</v>
      </c>
      <c r="F363" s="743"/>
      <c r="G363" s="742">
        <f t="shared" si="510"/>
        <v>0</v>
      </c>
      <c r="H363" s="741"/>
      <c r="I363" s="740">
        <v>0</v>
      </c>
      <c r="J363" s="740">
        <v>0</v>
      </c>
      <c r="K363" s="739">
        <f t="shared" si="511"/>
        <v>0</v>
      </c>
      <c r="L363" s="738" t="e">
        <f t="shared" si="512"/>
        <v>#REF!</v>
      </c>
      <c r="M363" s="738">
        <v>0</v>
      </c>
      <c r="N363" s="739">
        <v>0</v>
      </c>
      <c r="O363" s="739">
        <v>0</v>
      </c>
      <c r="P363" s="737">
        <f>[2]Sheet1!Q204</f>
        <v>0</v>
      </c>
      <c r="Q363" s="737">
        <f>[2]Sheet1!R204</f>
        <v>0</v>
      </c>
      <c r="R363" s="736">
        <f t="shared" si="513"/>
        <v>0</v>
      </c>
      <c r="S363" s="1154">
        <f t="shared" si="514"/>
        <v>51</v>
      </c>
      <c r="T363" s="408">
        <f>[2]Sheet1!T204</f>
        <v>0</v>
      </c>
      <c r="U363" s="736">
        <f>[2]Sheet1!V204</f>
        <v>0</v>
      </c>
      <c r="V363" s="734"/>
      <c r="W363" s="739">
        <f>[2]Sheet1!X204</f>
        <v>0</v>
      </c>
      <c r="X363" s="743">
        <f>[2]Sheet1!Y204</f>
        <v>0</v>
      </c>
      <c r="Y363" s="739" t="str">
        <f t="shared" si="515"/>
        <v xml:space="preserve"> </v>
      </c>
      <c r="Z363" s="733">
        <f t="shared" si="516"/>
        <v>188</v>
      </c>
      <c r="AA363" s="732">
        <f>[2]Sheet1!AA204</f>
        <v>0</v>
      </c>
      <c r="AB363" s="731">
        <f>[2]Sheet1!AC204</f>
        <v>0</v>
      </c>
      <c r="AC363" s="730">
        <f>[2]Sheet1!AD204</f>
        <v>0</v>
      </c>
      <c r="AD363" s="730">
        <f>[2]Sheet1!AE204</f>
        <v>0</v>
      </c>
      <c r="AE363" s="739" t="str">
        <f t="shared" si="517"/>
        <v xml:space="preserve"> </v>
      </c>
      <c r="AF363" s="733">
        <f t="shared" si="518"/>
        <v>123</v>
      </c>
      <c r="AG363" s="739">
        <v>111</v>
      </c>
      <c r="AH363" s="731">
        <f>[2]Sheet1!AH204</f>
        <v>0</v>
      </c>
      <c r="AI363" s="731">
        <f>[2]Sheet1!AI204</f>
        <v>0</v>
      </c>
      <c r="AJ363" s="731">
        <f>[2]Sheet1!AJ204</f>
        <v>0</v>
      </c>
      <c r="AK363" s="729" t="str">
        <f t="shared" si="519"/>
        <v xml:space="preserve"> </v>
      </c>
      <c r="AL363" s="731">
        <f t="shared" si="520"/>
        <v>41</v>
      </c>
      <c r="AM363" s="731"/>
      <c r="AN363" s="731"/>
      <c r="AO363" s="731">
        <f>[2]Sheet1!AL204</f>
        <v>0</v>
      </c>
      <c r="AP363" s="731"/>
      <c r="AQ363" s="728">
        <f>[2]Sheet1!K204+[2]Sheet1!L204/12</f>
        <v>0</v>
      </c>
      <c r="AR363" s="727">
        <f>[2]Sheet1!M204</f>
        <v>0</v>
      </c>
      <c r="AS363" s="726">
        <f>[2]Sheet1!N204+[2]Sheet1!O204/12</f>
        <v>0</v>
      </c>
      <c r="AT363" s="725">
        <f>[2]Sheet1!P204</f>
        <v>0</v>
      </c>
      <c r="AU363" s="724">
        <f t="shared" si="521"/>
        <v>0</v>
      </c>
      <c r="AV363" s="723">
        <f t="shared" si="522"/>
        <v>0</v>
      </c>
      <c r="AW363" s="722"/>
      <c r="AX363" s="722"/>
      <c r="AY363" s="721">
        <f>[2]Sheet1!B204</f>
        <v>0</v>
      </c>
      <c r="AZ363" s="720">
        <f>[2]Sheet1!C204</f>
        <v>0</v>
      </c>
      <c r="BA363" s="662">
        <f>[2]Sheet1!D204</f>
        <v>0</v>
      </c>
      <c r="BB363" s="662">
        <f>[2]Sheet1!E204</f>
        <v>0</v>
      </c>
      <c r="BC363" s="719"/>
      <c r="BD363" s="718">
        <f>[2]Sheet1!BJ204</f>
        <v>0</v>
      </c>
      <c r="BE363" s="717">
        <f t="shared" si="523"/>
        <v>0</v>
      </c>
      <c r="BF363" s="717"/>
      <c r="BG363" s="716">
        <v>0.96</v>
      </c>
      <c r="BH363" s="715">
        <f t="shared" si="581"/>
        <v>0</v>
      </c>
      <c r="BI363" s="715">
        <f t="shared" si="524"/>
        <v>0</v>
      </c>
      <c r="BJ363" s="714"/>
      <c r="BK363" s="713">
        <f>[2]Sheet1!EW204</f>
        <v>0</v>
      </c>
      <c r="BL363" s="713">
        <f>[2]Sheet1!EX204</f>
        <v>0</v>
      </c>
      <c r="BM363" s="712"/>
      <c r="BN363" s="711">
        <f>[2]Sheet1!CE204</f>
        <v>0</v>
      </c>
      <c r="BO363" s="710">
        <f t="shared" si="564"/>
        <v>0.8</v>
      </c>
      <c r="BP363" s="709">
        <f t="shared" si="525"/>
        <v>0</v>
      </c>
      <c r="BQ363" s="709">
        <f t="shared" si="526"/>
        <v>0</v>
      </c>
      <c r="BR363" s="708"/>
      <c r="BS363" s="712">
        <f>[2]Sheet1!CP204</f>
        <v>0</v>
      </c>
      <c r="BT363" s="712">
        <f>[2]Sheet1!CQ204</f>
        <v>0</v>
      </c>
      <c r="BU363" s="666">
        <f>[2]Sheet1!BR204</f>
        <v>0</v>
      </c>
      <c r="BV363" s="707">
        <f>[2]Sheet1!BE204</f>
        <v>0</v>
      </c>
      <c r="BW363" s="726">
        <f>[2]Sheet1!BA204</f>
        <v>0</v>
      </c>
      <c r="BX363" s="726"/>
      <c r="BY363" s="726"/>
      <c r="BZ363" s="726"/>
      <c r="CA363" s="665">
        <f t="shared" si="527"/>
        <v>0</v>
      </c>
      <c r="CB363" s="665">
        <f t="shared" si="528"/>
        <v>0</v>
      </c>
      <c r="CC363" s="706">
        <f t="shared" si="565"/>
        <v>0.43</v>
      </c>
      <c r="CD363" s="705">
        <f t="shared" si="529"/>
        <v>0</v>
      </c>
      <c r="CE363" s="710">
        <f t="shared" si="566"/>
        <v>0.05</v>
      </c>
      <c r="CF363" s="704">
        <f t="shared" si="530"/>
        <v>0</v>
      </c>
      <c r="CG363" s="1770">
        <f>[2]Sheet1!BI204</f>
        <v>0</v>
      </c>
      <c r="CH363" s="704"/>
      <c r="CI363" s="704"/>
      <c r="CJ363" s="704">
        <f t="shared" si="531"/>
        <v>0</v>
      </c>
      <c r="CK363" s="666">
        <v>0</v>
      </c>
      <c r="CL363" s="664">
        <v>0</v>
      </c>
      <c r="CM363" s="1465">
        <f>[2]Sheet1!DA204</f>
        <v>0</v>
      </c>
      <c r="CN363" s="1466">
        <f>[2]Sheet1!DB204</f>
        <v>0</v>
      </c>
      <c r="CO363" s="703">
        <f>[2]Sheet1!DC204</f>
        <v>0</v>
      </c>
      <c r="CP363" s="1466">
        <f>[2]Sheet1!DX204</f>
        <v>0</v>
      </c>
      <c r="CQ363" s="703">
        <f t="shared" si="532"/>
        <v>0</v>
      </c>
      <c r="CR363" s="703">
        <f>[2]Sheet1!DM204</f>
        <v>0</v>
      </c>
      <c r="CS363" s="1119" t="e">
        <f t="shared" si="533"/>
        <v>#DIV/0!</v>
      </c>
      <c r="CT363" s="1142" t="str">
        <f t="shared" si="534"/>
        <v/>
      </c>
      <c r="CU363" s="950">
        <f t="shared" si="551"/>
        <v>0</v>
      </c>
      <c r="CV363" s="702">
        <f t="shared" si="567"/>
        <v>1</v>
      </c>
      <c r="CW363" s="701">
        <f t="shared" si="535"/>
        <v>0</v>
      </c>
      <c r="CX363" s="700">
        <f t="shared" si="536"/>
        <v>0</v>
      </c>
      <c r="CY363" s="699"/>
      <c r="CZ363" s="698">
        <f>[2]Sheet1!DN204</f>
        <v>0</v>
      </c>
      <c r="DA363" s="698">
        <f>[2]Sheet1!DO204</f>
        <v>0</v>
      </c>
      <c r="DB363" s="698">
        <f>[2]Sheet1!DQ204</f>
        <v>0</v>
      </c>
      <c r="DC363" s="697"/>
      <c r="DD363" s="1828"/>
      <c r="DE363" s="1828"/>
      <c r="DF363" s="1828"/>
      <c r="DG363" s="696">
        <f t="shared" si="568"/>
        <v>0.43</v>
      </c>
      <c r="DH363" s="695">
        <f t="shared" si="582"/>
        <v>0</v>
      </c>
      <c r="DI363" s="702">
        <f t="shared" si="569"/>
        <v>0.56999999999999995</v>
      </c>
      <c r="DJ363" s="694"/>
      <c r="DK363" s="694">
        <f t="shared" si="583"/>
        <v>0</v>
      </c>
      <c r="DL363" s="694">
        <f t="shared" si="537"/>
        <v>0</v>
      </c>
      <c r="DM363" s="693"/>
      <c r="DN363" s="692">
        <f>[2]Sheet1!EB204</f>
        <v>0</v>
      </c>
      <c r="DO363" s="692">
        <f>[2]Sheet1!EC204</f>
        <v>0</v>
      </c>
      <c r="DP363" s="1448">
        <f>[2]Sheet1!ED204</f>
        <v>0</v>
      </c>
      <c r="DQ363" s="691"/>
      <c r="DR363" s="691"/>
      <c r="DS363" s="690">
        <f t="shared" si="538"/>
        <v>0</v>
      </c>
      <c r="DT363" s="690">
        <f t="shared" si="539"/>
        <v>0</v>
      </c>
      <c r="DU363" s="689">
        <f t="shared" si="540"/>
        <v>0</v>
      </c>
      <c r="DV363" s="688"/>
      <c r="DW363" s="1431"/>
      <c r="DX363" s="1426">
        <f>[2]Sheet1!BN204</f>
        <v>0</v>
      </c>
      <c r="DY363" s="686"/>
      <c r="DZ363" s="685">
        <f>[2]Sheet1!BP204</f>
        <v>0</v>
      </c>
      <c r="EA363" s="684">
        <f>[2]Sheet1!BQ204</f>
        <v>0</v>
      </c>
      <c r="EB363" s="683">
        <f t="shared" si="541"/>
        <v>0</v>
      </c>
      <c r="EC363" s="683">
        <f t="shared" si="545"/>
        <v>0</v>
      </c>
      <c r="ED363" s="683">
        <f t="shared" si="546"/>
        <v>0</v>
      </c>
      <c r="EE363" s="682">
        <f t="shared" si="542"/>
        <v>0</v>
      </c>
      <c r="EF363" s="681">
        <f t="shared" si="584"/>
        <v>0</v>
      </c>
      <c r="EG363" s="680" t="e">
        <f t="shared" si="543"/>
        <v>#DIV/0!</v>
      </c>
      <c r="EH363" s="679">
        <f>SUM(EE$109:EE363)/SUM(EF$109:EF363)</f>
        <v>0.61673550073248284</v>
      </c>
      <c r="EI363" s="678"/>
      <c r="EJ363" s="166">
        <f t="shared" si="585"/>
        <v>0</v>
      </c>
      <c r="EK363" s="677">
        <f t="shared" si="586"/>
        <v>0</v>
      </c>
      <c r="EL363" s="676">
        <f t="shared" si="587"/>
        <v>0</v>
      </c>
      <c r="EM363" s="675">
        <f t="shared" si="544"/>
        <v>0</v>
      </c>
      <c r="EN363" s="674">
        <f>SUM(EK$7:EK363)/SUM(EL$7:EL363)</f>
        <v>0.39306256399820894</v>
      </c>
      <c r="EO363" s="673"/>
    </row>
    <row r="364" spans="1:145" ht="16.5" thickTop="1" thickBot="1" x14ac:dyDescent="0.3">
      <c r="A364" s="668">
        <f>[2]Sheet1!A205</f>
        <v>45855</v>
      </c>
      <c r="C364" s="672"/>
      <c r="D364" s="744">
        <f t="shared" si="563"/>
        <v>39550</v>
      </c>
      <c r="E364" s="743">
        <f t="shared" si="509"/>
        <v>0</v>
      </c>
      <c r="F364" s="743"/>
      <c r="G364" s="742">
        <f t="shared" si="510"/>
        <v>0</v>
      </c>
      <c r="H364" s="741"/>
      <c r="I364" s="740">
        <v>0</v>
      </c>
      <c r="J364" s="740">
        <v>0</v>
      </c>
      <c r="K364" s="739">
        <f t="shared" si="511"/>
        <v>0</v>
      </c>
      <c r="L364" s="738" t="e">
        <f t="shared" si="512"/>
        <v>#REF!</v>
      </c>
      <c r="M364" s="738">
        <v>0</v>
      </c>
      <c r="N364" s="739">
        <v>0</v>
      </c>
      <c r="O364" s="739">
        <v>0</v>
      </c>
      <c r="P364" s="737">
        <f>[2]Sheet1!Q205</f>
        <v>0</v>
      </c>
      <c r="Q364" s="737">
        <f>[2]Sheet1!R205</f>
        <v>0</v>
      </c>
      <c r="R364" s="736">
        <f t="shared" si="513"/>
        <v>0</v>
      </c>
      <c r="S364" s="1154">
        <f t="shared" si="514"/>
        <v>51</v>
      </c>
      <c r="T364" s="408">
        <f>[2]Sheet1!T205</f>
        <v>0</v>
      </c>
      <c r="U364" s="736">
        <f>[2]Sheet1!V205</f>
        <v>0</v>
      </c>
      <c r="V364" s="734"/>
      <c r="W364" s="739">
        <f>[2]Sheet1!X205</f>
        <v>0</v>
      </c>
      <c r="X364" s="743">
        <f>[2]Sheet1!Y205</f>
        <v>0</v>
      </c>
      <c r="Y364" s="739" t="str">
        <f t="shared" si="515"/>
        <v xml:space="preserve"> </v>
      </c>
      <c r="Z364" s="733">
        <f t="shared" si="516"/>
        <v>188</v>
      </c>
      <c r="AA364" s="732">
        <f>[2]Sheet1!AA205</f>
        <v>0</v>
      </c>
      <c r="AB364" s="731">
        <f>[2]Sheet1!AC205</f>
        <v>0</v>
      </c>
      <c r="AC364" s="730">
        <f>[2]Sheet1!AD205</f>
        <v>0</v>
      </c>
      <c r="AD364" s="730">
        <f>[2]Sheet1!AE205</f>
        <v>0</v>
      </c>
      <c r="AE364" s="739" t="str">
        <f t="shared" si="517"/>
        <v xml:space="preserve"> </v>
      </c>
      <c r="AF364" s="733">
        <f t="shared" si="518"/>
        <v>123</v>
      </c>
      <c r="AG364" s="739">
        <v>111</v>
      </c>
      <c r="AH364" s="731">
        <f>[2]Sheet1!AH205</f>
        <v>0</v>
      </c>
      <c r="AI364" s="731">
        <f>[2]Sheet1!AI205</f>
        <v>0</v>
      </c>
      <c r="AJ364" s="731">
        <f>[2]Sheet1!AJ205</f>
        <v>0</v>
      </c>
      <c r="AK364" s="729" t="str">
        <f t="shared" si="519"/>
        <v xml:space="preserve"> </v>
      </c>
      <c r="AL364" s="731">
        <f t="shared" si="520"/>
        <v>41</v>
      </c>
      <c r="AM364" s="731"/>
      <c r="AN364" s="731"/>
      <c r="AO364" s="731">
        <f>[2]Sheet1!AL205</f>
        <v>0</v>
      </c>
      <c r="AP364" s="731"/>
      <c r="AQ364" s="728">
        <f>[2]Sheet1!K205+[2]Sheet1!L205/12</f>
        <v>0</v>
      </c>
      <c r="AR364" s="727">
        <f>[2]Sheet1!M205</f>
        <v>0</v>
      </c>
      <c r="AS364" s="726">
        <f>[2]Sheet1!N205+[2]Sheet1!O205/12</f>
        <v>0</v>
      </c>
      <c r="AT364" s="725">
        <f>[2]Sheet1!P205</f>
        <v>0</v>
      </c>
      <c r="AU364" s="724">
        <f t="shared" si="521"/>
        <v>0</v>
      </c>
      <c r="AV364" s="723">
        <f t="shared" si="522"/>
        <v>0</v>
      </c>
      <c r="AW364" s="722"/>
      <c r="AX364" s="722"/>
      <c r="AY364" s="721">
        <f>[2]Sheet1!B205</f>
        <v>0</v>
      </c>
      <c r="AZ364" s="720">
        <f>[2]Sheet1!C205</f>
        <v>0</v>
      </c>
      <c r="BA364" s="662">
        <f>[2]Sheet1!D205</f>
        <v>0</v>
      </c>
      <c r="BB364" s="662">
        <f>[2]Sheet1!E205</f>
        <v>0</v>
      </c>
      <c r="BC364" s="719"/>
      <c r="BD364" s="718">
        <f>[2]Sheet1!BJ205</f>
        <v>0</v>
      </c>
      <c r="BE364" s="717">
        <f t="shared" si="523"/>
        <v>0</v>
      </c>
      <c r="BF364" s="717"/>
      <c r="BG364" s="716">
        <v>0.96</v>
      </c>
      <c r="BH364" s="715">
        <f t="shared" si="581"/>
        <v>0</v>
      </c>
      <c r="BI364" s="715">
        <f t="shared" si="524"/>
        <v>0</v>
      </c>
      <c r="BJ364" s="714"/>
      <c r="BK364" s="713">
        <f>[2]Sheet1!EW205</f>
        <v>0</v>
      </c>
      <c r="BL364" s="713">
        <f>[2]Sheet1!EX205</f>
        <v>0</v>
      </c>
      <c r="BM364" s="712"/>
      <c r="BN364" s="711">
        <f>[2]Sheet1!CE205</f>
        <v>0</v>
      </c>
      <c r="BO364" s="710">
        <f t="shared" si="564"/>
        <v>0.8</v>
      </c>
      <c r="BP364" s="709">
        <f t="shared" si="525"/>
        <v>0</v>
      </c>
      <c r="BQ364" s="709">
        <f t="shared" si="526"/>
        <v>0</v>
      </c>
      <c r="BR364" s="708"/>
      <c r="BS364" s="712">
        <f>[2]Sheet1!CP205</f>
        <v>0</v>
      </c>
      <c r="BT364" s="712">
        <f>[2]Sheet1!CQ205</f>
        <v>0</v>
      </c>
      <c r="BU364" s="666">
        <f>[2]Sheet1!BR205</f>
        <v>0</v>
      </c>
      <c r="BV364" s="707">
        <f>[2]Sheet1!BE205</f>
        <v>0</v>
      </c>
      <c r="BW364" s="726">
        <f>[2]Sheet1!BA205</f>
        <v>0</v>
      </c>
      <c r="BX364" s="726"/>
      <c r="BY364" s="726"/>
      <c r="BZ364" s="726"/>
      <c r="CA364" s="665">
        <f t="shared" si="527"/>
        <v>0</v>
      </c>
      <c r="CB364" s="665">
        <f t="shared" si="528"/>
        <v>0</v>
      </c>
      <c r="CC364" s="706">
        <f t="shared" si="565"/>
        <v>0.43</v>
      </c>
      <c r="CD364" s="705">
        <f t="shared" si="529"/>
        <v>0</v>
      </c>
      <c r="CE364" s="710">
        <f t="shared" si="566"/>
        <v>0.05</v>
      </c>
      <c r="CF364" s="704">
        <f t="shared" si="530"/>
        <v>0</v>
      </c>
      <c r="CG364" s="1770">
        <f>[2]Sheet1!BI205</f>
        <v>0</v>
      </c>
      <c r="CH364" s="704"/>
      <c r="CI364" s="704"/>
      <c r="CJ364" s="704">
        <f t="shared" si="531"/>
        <v>0</v>
      </c>
      <c r="CK364" s="666">
        <v>0</v>
      </c>
      <c r="CL364" s="664">
        <v>0</v>
      </c>
      <c r="CM364" s="1465">
        <f>[2]Sheet1!DA205</f>
        <v>0</v>
      </c>
      <c r="CN364" s="1466">
        <f>[2]Sheet1!DB205</f>
        <v>0</v>
      </c>
      <c r="CO364" s="703">
        <f>[2]Sheet1!DC205</f>
        <v>0</v>
      </c>
      <c r="CP364" s="1466">
        <f>[2]Sheet1!DX205</f>
        <v>0</v>
      </c>
      <c r="CQ364" s="703">
        <f t="shared" si="532"/>
        <v>0</v>
      </c>
      <c r="CR364" s="703">
        <f>[2]Sheet1!DM205</f>
        <v>0</v>
      </c>
      <c r="CS364" s="1119" t="e">
        <f t="shared" si="533"/>
        <v>#DIV/0!</v>
      </c>
      <c r="CT364" s="1142" t="str">
        <f t="shared" si="534"/>
        <v/>
      </c>
      <c r="CU364" s="950">
        <f t="shared" si="551"/>
        <v>0</v>
      </c>
      <c r="CV364" s="702">
        <f t="shared" si="567"/>
        <v>1</v>
      </c>
      <c r="CW364" s="701">
        <f t="shared" si="535"/>
        <v>0</v>
      </c>
      <c r="CX364" s="700">
        <f t="shared" si="536"/>
        <v>0</v>
      </c>
      <c r="CY364" s="699"/>
      <c r="CZ364" s="698">
        <f>[2]Sheet1!DN205</f>
        <v>0</v>
      </c>
      <c r="DA364" s="698">
        <f>[2]Sheet1!DO205</f>
        <v>0</v>
      </c>
      <c r="DB364" s="698">
        <f>[2]Sheet1!DQ205</f>
        <v>0</v>
      </c>
      <c r="DC364" s="697"/>
      <c r="DD364" s="1828"/>
      <c r="DE364" s="1828"/>
      <c r="DF364" s="1828"/>
      <c r="DG364" s="696">
        <f t="shared" si="568"/>
        <v>0.43</v>
      </c>
      <c r="DH364" s="695">
        <f t="shared" si="582"/>
        <v>0</v>
      </c>
      <c r="DI364" s="702">
        <f t="shared" si="569"/>
        <v>0.56999999999999995</v>
      </c>
      <c r="DJ364" s="694"/>
      <c r="DK364" s="694">
        <f t="shared" si="583"/>
        <v>0</v>
      </c>
      <c r="DL364" s="694">
        <f t="shared" si="537"/>
        <v>0</v>
      </c>
      <c r="DM364" s="693"/>
      <c r="DN364" s="692">
        <f>[2]Sheet1!EB205</f>
        <v>0</v>
      </c>
      <c r="DO364" s="692">
        <f>[2]Sheet1!EC205</f>
        <v>0</v>
      </c>
      <c r="DP364" s="1448">
        <f>[2]Sheet1!ED205</f>
        <v>0</v>
      </c>
      <c r="DQ364" s="691"/>
      <c r="DR364" s="691"/>
      <c r="DS364" s="690">
        <f t="shared" si="538"/>
        <v>0</v>
      </c>
      <c r="DT364" s="690">
        <f t="shared" si="539"/>
        <v>0</v>
      </c>
      <c r="DU364" s="689">
        <f t="shared" si="540"/>
        <v>0</v>
      </c>
      <c r="DV364" s="688"/>
      <c r="DW364" s="1431"/>
      <c r="DX364" s="1426">
        <f>[2]Sheet1!BN205</f>
        <v>0</v>
      </c>
      <c r="DY364" s="686"/>
      <c r="DZ364" s="685">
        <f>[2]Sheet1!BP205</f>
        <v>0</v>
      </c>
      <c r="EA364" s="684">
        <f>[2]Sheet1!BQ205</f>
        <v>0</v>
      </c>
      <c r="EB364" s="683">
        <f t="shared" si="541"/>
        <v>0</v>
      </c>
      <c r="EC364" s="683">
        <f t="shared" si="545"/>
        <v>0</v>
      </c>
      <c r="ED364" s="683">
        <f t="shared" si="546"/>
        <v>0</v>
      </c>
      <c r="EE364" s="682">
        <f t="shared" si="542"/>
        <v>0</v>
      </c>
      <c r="EF364" s="681">
        <f t="shared" si="584"/>
        <v>0</v>
      </c>
      <c r="EG364" s="680" t="e">
        <f t="shared" si="543"/>
        <v>#DIV/0!</v>
      </c>
      <c r="EH364" s="679">
        <f>SUM(EE$109:EE364)/SUM(EF$109:EF364)</f>
        <v>0.61673550073248284</v>
      </c>
      <c r="EI364" s="678"/>
      <c r="EJ364" s="166">
        <f t="shared" si="585"/>
        <v>0</v>
      </c>
      <c r="EK364" s="677">
        <f t="shared" si="586"/>
        <v>0</v>
      </c>
      <c r="EL364" s="676">
        <f t="shared" si="587"/>
        <v>0</v>
      </c>
      <c r="EM364" s="675">
        <f t="shared" si="544"/>
        <v>0</v>
      </c>
      <c r="EN364" s="674">
        <f>SUM(EK$7:EK364)/SUM(EL$7:EL364)</f>
        <v>0.39306256399820894</v>
      </c>
      <c r="EO364" s="673"/>
    </row>
    <row r="365" spans="1:145" ht="16.5" thickTop="1" thickBot="1" x14ac:dyDescent="0.3">
      <c r="A365" s="668">
        <f>[2]Sheet1!A206</f>
        <v>45856</v>
      </c>
      <c r="C365" s="672"/>
      <c r="D365" s="744">
        <f t="shared" si="563"/>
        <v>39550</v>
      </c>
      <c r="E365" s="743">
        <f t="shared" si="509"/>
        <v>0</v>
      </c>
      <c r="F365" s="743"/>
      <c r="G365" s="742">
        <f t="shared" si="510"/>
        <v>0</v>
      </c>
      <c r="H365" s="741"/>
      <c r="I365" s="740">
        <v>0</v>
      </c>
      <c r="J365" s="740">
        <v>0</v>
      </c>
      <c r="K365" s="739">
        <f t="shared" si="511"/>
        <v>0</v>
      </c>
      <c r="L365" s="738" t="e">
        <f t="shared" si="512"/>
        <v>#REF!</v>
      </c>
      <c r="M365" s="738">
        <v>0</v>
      </c>
      <c r="N365" s="739">
        <v>0</v>
      </c>
      <c r="O365" s="739">
        <v>0</v>
      </c>
      <c r="P365" s="737">
        <f>[2]Sheet1!Q206</f>
        <v>0</v>
      </c>
      <c r="Q365" s="737">
        <f>[2]Sheet1!R206</f>
        <v>0</v>
      </c>
      <c r="R365" s="736">
        <f t="shared" si="513"/>
        <v>0</v>
      </c>
      <c r="S365" s="1154">
        <f t="shared" si="514"/>
        <v>51</v>
      </c>
      <c r="T365" s="408">
        <f>[2]Sheet1!T206</f>
        <v>0</v>
      </c>
      <c r="U365" s="736">
        <f>[2]Sheet1!V206</f>
        <v>0</v>
      </c>
      <c r="V365" s="734"/>
      <c r="W365" s="739">
        <f>[2]Sheet1!X206</f>
        <v>0</v>
      </c>
      <c r="X365" s="743">
        <f>[2]Sheet1!Y206</f>
        <v>0</v>
      </c>
      <c r="Y365" s="739" t="str">
        <f t="shared" si="515"/>
        <v xml:space="preserve"> </v>
      </c>
      <c r="Z365" s="733">
        <f t="shared" si="516"/>
        <v>188</v>
      </c>
      <c r="AA365" s="732">
        <f>[2]Sheet1!AA206</f>
        <v>0</v>
      </c>
      <c r="AB365" s="731">
        <f>[2]Sheet1!AC206</f>
        <v>0</v>
      </c>
      <c r="AC365" s="730">
        <f>[2]Sheet1!AD206</f>
        <v>0</v>
      </c>
      <c r="AD365" s="730">
        <f>[2]Sheet1!AE206</f>
        <v>0</v>
      </c>
      <c r="AE365" s="739" t="str">
        <f t="shared" si="517"/>
        <v xml:space="preserve"> </v>
      </c>
      <c r="AF365" s="733">
        <f t="shared" si="518"/>
        <v>123</v>
      </c>
      <c r="AG365" s="739">
        <v>111</v>
      </c>
      <c r="AH365" s="731">
        <f>[2]Sheet1!AH206</f>
        <v>0</v>
      </c>
      <c r="AI365" s="731">
        <f>[2]Sheet1!AI206</f>
        <v>0</v>
      </c>
      <c r="AJ365" s="731">
        <f>[2]Sheet1!AJ206</f>
        <v>0</v>
      </c>
      <c r="AK365" s="729" t="str">
        <f t="shared" si="519"/>
        <v xml:space="preserve"> </v>
      </c>
      <c r="AL365" s="731">
        <f t="shared" si="520"/>
        <v>41</v>
      </c>
      <c r="AM365" s="731"/>
      <c r="AN365" s="731"/>
      <c r="AO365" s="731">
        <f>[2]Sheet1!AL206</f>
        <v>0</v>
      </c>
      <c r="AP365" s="731"/>
      <c r="AQ365" s="728">
        <f>[2]Sheet1!K206+[2]Sheet1!L206/12</f>
        <v>0</v>
      </c>
      <c r="AR365" s="727">
        <f>[2]Sheet1!M206</f>
        <v>0</v>
      </c>
      <c r="AS365" s="726">
        <f>[2]Sheet1!N206+[2]Sheet1!O206/12</f>
        <v>0</v>
      </c>
      <c r="AT365" s="725">
        <f>[2]Sheet1!P206</f>
        <v>0</v>
      </c>
      <c r="AU365" s="724">
        <f t="shared" si="521"/>
        <v>0</v>
      </c>
      <c r="AV365" s="723">
        <f t="shared" si="522"/>
        <v>0</v>
      </c>
      <c r="AW365" s="722"/>
      <c r="AX365" s="722"/>
      <c r="AY365" s="721">
        <f>[2]Sheet1!B206</f>
        <v>0</v>
      </c>
      <c r="AZ365" s="720">
        <f>[2]Sheet1!C206</f>
        <v>0</v>
      </c>
      <c r="BA365" s="662">
        <f>[2]Sheet1!D206</f>
        <v>0</v>
      </c>
      <c r="BB365" s="662">
        <f>[2]Sheet1!E206</f>
        <v>0</v>
      </c>
      <c r="BC365" s="719"/>
      <c r="BD365" s="718">
        <f>[2]Sheet1!BJ206</f>
        <v>0</v>
      </c>
      <c r="BE365" s="717">
        <f t="shared" si="523"/>
        <v>0</v>
      </c>
      <c r="BF365" s="717"/>
      <c r="BG365" s="716">
        <v>0.96</v>
      </c>
      <c r="BH365" s="715">
        <f t="shared" si="581"/>
        <v>0</v>
      </c>
      <c r="BI365" s="715">
        <f t="shared" si="524"/>
        <v>0</v>
      </c>
      <c r="BJ365" s="714"/>
      <c r="BK365" s="713">
        <f>[2]Sheet1!EW206</f>
        <v>0</v>
      </c>
      <c r="BL365" s="713">
        <f>[2]Sheet1!EX206</f>
        <v>0</v>
      </c>
      <c r="BM365" s="712"/>
      <c r="BN365" s="711">
        <f>[2]Sheet1!CE206</f>
        <v>0</v>
      </c>
      <c r="BO365" s="710">
        <f t="shared" si="564"/>
        <v>0.8</v>
      </c>
      <c r="BP365" s="709">
        <f t="shared" si="525"/>
        <v>0</v>
      </c>
      <c r="BQ365" s="709">
        <f t="shared" si="526"/>
        <v>0</v>
      </c>
      <c r="BR365" s="708"/>
      <c r="BS365" s="712">
        <f>[2]Sheet1!CP206</f>
        <v>0</v>
      </c>
      <c r="BT365" s="712">
        <f>[2]Sheet1!CQ206</f>
        <v>0</v>
      </c>
      <c r="BU365" s="666">
        <f>[2]Sheet1!BR206</f>
        <v>0</v>
      </c>
      <c r="BV365" s="707">
        <f>[2]Sheet1!BE206</f>
        <v>0</v>
      </c>
      <c r="BW365" s="726">
        <f>[2]Sheet1!BA206</f>
        <v>0</v>
      </c>
      <c r="BX365" s="726"/>
      <c r="BY365" s="726"/>
      <c r="BZ365" s="726"/>
      <c r="CA365" s="665">
        <f t="shared" si="527"/>
        <v>0</v>
      </c>
      <c r="CB365" s="665">
        <f t="shared" si="528"/>
        <v>0</v>
      </c>
      <c r="CC365" s="706">
        <f t="shared" si="565"/>
        <v>0.43</v>
      </c>
      <c r="CD365" s="705">
        <f t="shared" si="529"/>
        <v>0</v>
      </c>
      <c r="CE365" s="710">
        <f t="shared" si="566"/>
        <v>0.05</v>
      </c>
      <c r="CF365" s="704">
        <f t="shared" si="530"/>
        <v>0</v>
      </c>
      <c r="CG365" s="1770">
        <f>[2]Sheet1!BI206</f>
        <v>0</v>
      </c>
      <c r="CH365" s="704"/>
      <c r="CI365" s="704"/>
      <c r="CJ365" s="704">
        <f t="shared" si="531"/>
        <v>0</v>
      </c>
      <c r="CK365" s="666">
        <v>0</v>
      </c>
      <c r="CL365" s="664">
        <v>0</v>
      </c>
      <c r="CM365" s="1465">
        <f>[2]Sheet1!DA206</f>
        <v>0</v>
      </c>
      <c r="CN365" s="1466">
        <f>[2]Sheet1!DB206</f>
        <v>0</v>
      </c>
      <c r="CO365" s="703">
        <f>[2]Sheet1!DC206</f>
        <v>0</v>
      </c>
      <c r="CP365" s="1466">
        <f>[2]Sheet1!DX206</f>
        <v>0</v>
      </c>
      <c r="CQ365" s="703">
        <f t="shared" si="532"/>
        <v>0</v>
      </c>
      <c r="CR365" s="703">
        <f>[2]Sheet1!DM206</f>
        <v>0</v>
      </c>
      <c r="CS365" s="1119" t="e">
        <f t="shared" si="533"/>
        <v>#DIV/0!</v>
      </c>
      <c r="CT365" s="1142" t="str">
        <f t="shared" si="534"/>
        <v/>
      </c>
      <c r="CU365" s="950">
        <f t="shared" si="551"/>
        <v>0</v>
      </c>
      <c r="CV365" s="702">
        <f t="shared" si="567"/>
        <v>1</v>
      </c>
      <c r="CW365" s="701">
        <f t="shared" si="535"/>
        <v>0</v>
      </c>
      <c r="CX365" s="700">
        <f t="shared" si="536"/>
        <v>0</v>
      </c>
      <c r="CY365" s="699"/>
      <c r="CZ365" s="698">
        <f>[2]Sheet1!DN206</f>
        <v>0</v>
      </c>
      <c r="DA365" s="698">
        <f>[2]Sheet1!DO206</f>
        <v>0</v>
      </c>
      <c r="DB365" s="698">
        <f>[2]Sheet1!DQ206</f>
        <v>0</v>
      </c>
      <c r="DC365" s="697"/>
      <c r="DD365" s="1828"/>
      <c r="DE365" s="1828"/>
      <c r="DF365" s="1828"/>
      <c r="DG365" s="696">
        <f t="shared" si="568"/>
        <v>0.43</v>
      </c>
      <c r="DH365" s="695">
        <f t="shared" si="582"/>
        <v>0</v>
      </c>
      <c r="DI365" s="702">
        <f t="shared" si="569"/>
        <v>0.56999999999999995</v>
      </c>
      <c r="DJ365" s="694"/>
      <c r="DK365" s="694">
        <f t="shared" si="583"/>
        <v>0</v>
      </c>
      <c r="DL365" s="694">
        <f t="shared" si="537"/>
        <v>0</v>
      </c>
      <c r="DM365" s="693"/>
      <c r="DN365" s="692">
        <f>[2]Sheet1!EB206</f>
        <v>0</v>
      </c>
      <c r="DO365" s="692">
        <f>[2]Sheet1!EC206</f>
        <v>0</v>
      </c>
      <c r="DP365" s="1448">
        <f>[2]Sheet1!ED206</f>
        <v>0</v>
      </c>
      <c r="DQ365" s="691"/>
      <c r="DR365" s="691"/>
      <c r="DS365" s="690">
        <f t="shared" si="538"/>
        <v>0</v>
      </c>
      <c r="DT365" s="690">
        <f t="shared" si="539"/>
        <v>0</v>
      </c>
      <c r="DU365" s="689">
        <f t="shared" si="540"/>
        <v>0</v>
      </c>
      <c r="DV365" s="688"/>
      <c r="DW365" s="1431"/>
      <c r="DX365" s="1426">
        <f>[2]Sheet1!BN206</f>
        <v>0</v>
      </c>
      <c r="DY365" s="686"/>
      <c r="DZ365" s="685">
        <f>[2]Sheet1!BP206</f>
        <v>0</v>
      </c>
      <c r="EA365" s="684">
        <f>[2]Sheet1!BQ206</f>
        <v>0</v>
      </c>
      <c r="EB365" s="683">
        <f t="shared" si="541"/>
        <v>0</v>
      </c>
      <c r="EC365" s="683">
        <f t="shared" si="545"/>
        <v>0</v>
      </c>
      <c r="ED365" s="683">
        <f t="shared" si="546"/>
        <v>0</v>
      </c>
      <c r="EE365" s="682">
        <f t="shared" si="542"/>
        <v>0</v>
      </c>
      <c r="EF365" s="681">
        <f t="shared" si="584"/>
        <v>0</v>
      </c>
      <c r="EG365" s="680" t="e">
        <f t="shared" si="543"/>
        <v>#DIV/0!</v>
      </c>
      <c r="EH365" s="679">
        <f>SUM(EE$109:EE365)/SUM(EF$109:EF365)</f>
        <v>0.61673550073248284</v>
      </c>
      <c r="EI365" s="678"/>
      <c r="EJ365" s="166">
        <f t="shared" si="585"/>
        <v>0</v>
      </c>
      <c r="EK365" s="677">
        <f t="shared" si="586"/>
        <v>0</v>
      </c>
      <c r="EL365" s="676">
        <f t="shared" si="587"/>
        <v>0</v>
      </c>
      <c r="EM365" s="675">
        <f t="shared" si="544"/>
        <v>0</v>
      </c>
      <c r="EN365" s="674">
        <f>SUM(EK$7:EK365)/SUM(EL$7:EL365)</f>
        <v>0.39306256399820894</v>
      </c>
      <c r="EO365" s="673"/>
    </row>
    <row r="366" spans="1:145" ht="16.5" thickTop="1" thickBot="1" x14ac:dyDescent="0.3">
      <c r="A366" s="668">
        <f>[2]Sheet1!A207</f>
        <v>45857</v>
      </c>
      <c r="C366" s="672"/>
      <c r="D366" s="744">
        <f t="shared" si="563"/>
        <v>39550</v>
      </c>
      <c r="E366" s="743">
        <f t="shared" si="509"/>
        <v>0</v>
      </c>
      <c r="F366" s="743"/>
      <c r="G366" s="742">
        <f t="shared" si="510"/>
        <v>0</v>
      </c>
      <c r="H366" s="741"/>
      <c r="I366" s="740">
        <v>0</v>
      </c>
      <c r="J366" s="740">
        <v>0</v>
      </c>
      <c r="K366" s="739">
        <f t="shared" si="511"/>
        <v>0</v>
      </c>
      <c r="L366" s="738" t="e">
        <f t="shared" si="512"/>
        <v>#REF!</v>
      </c>
      <c r="M366" s="738">
        <v>0</v>
      </c>
      <c r="N366" s="739">
        <v>0</v>
      </c>
      <c r="O366" s="739">
        <v>0</v>
      </c>
      <c r="P366" s="737">
        <f>[2]Sheet1!Q207</f>
        <v>0</v>
      </c>
      <c r="Q366" s="737">
        <f>[2]Sheet1!R207</f>
        <v>0</v>
      </c>
      <c r="R366" s="736">
        <f t="shared" si="513"/>
        <v>0</v>
      </c>
      <c r="S366" s="1154">
        <f t="shared" si="514"/>
        <v>51</v>
      </c>
      <c r="T366" s="408">
        <f>[2]Sheet1!T207</f>
        <v>0</v>
      </c>
      <c r="U366" s="736">
        <f>[2]Sheet1!V207</f>
        <v>0</v>
      </c>
      <c r="V366" s="734"/>
      <c r="W366" s="739">
        <f>[2]Sheet1!X207</f>
        <v>0</v>
      </c>
      <c r="X366" s="743">
        <f>[2]Sheet1!Y207</f>
        <v>0</v>
      </c>
      <c r="Y366" s="739" t="str">
        <f t="shared" si="515"/>
        <v xml:space="preserve"> </v>
      </c>
      <c r="Z366" s="733">
        <f t="shared" si="516"/>
        <v>188</v>
      </c>
      <c r="AA366" s="732">
        <f>[2]Sheet1!AA207</f>
        <v>0</v>
      </c>
      <c r="AB366" s="731">
        <f>[2]Sheet1!AC207</f>
        <v>0</v>
      </c>
      <c r="AC366" s="730">
        <f>[2]Sheet1!AD207</f>
        <v>0</v>
      </c>
      <c r="AD366" s="730">
        <f>[2]Sheet1!AE207</f>
        <v>0</v>
      </c>
      <c r="AE366" s="739" t="str">
        <f t="shared" si="517"/>
        <v xml:space="preserve"> </v>
      </c>
      <c r="AF366" s="733">
        <f t="shared" si="518"/>
        <v>123</v>
      </c>
      <c r="AG366" s="739">
        <v>111</v>
      </c>
      <c r="AH366" s="731">
        <f>[2]Sheet1!AH207</f>
        <v>0</v>
      </c>
      <c r="AI366" s="731">
        <f>[2]Sheet1!AI207</f>
        <v>0</v>
      </c>
      <c r="AJ366" s="731">
        <f>[2]Sheet1!AJ207</f>
        <v>0</v>
      </c>
      <c r="AK366" s="729" t="str">
        <f t="shared" si="519"/>
        <v xml:space="preserve"> </v>
      </c>
      <c r="AL366" s="731">
        <f t="shared" si="520"/>
        <v>41</v>
      </c>
      <c r="AM366" s="731"/>
      <c r="AN366" s="731"/>
      <c r="AO366" s="731">
        <f>[2]Sheet1!AL207</f>
        <v>0</v>
      </c>
      <c r="AP366" s="731"/>
      <c r="AQ366" s="728">
        <f>[2]Sheet1!K207+[2]Sheet1!L207/12</f>
        <v>0</v>
      </c>
      <c r="AR366" s="727">
        <f>[2]Sheet1!M207</f>
        <v>0</v>
      </c>
      <c r="AS366" s="726">
        <f>[2]Sheet1!N207+[2]Sheet1!O207/12</f>
        <v>0</v>
      </c>
      <c r="AT366" s="725">
        <f>[2]Sheet1!P207</f>
        <v>0</v>
      </c>
      <c r="AU366" s="724">
        <f t="shared" si="521"/>
        <v>0</v>
      </c>
      <c r="AV366" s="723">
        <f t="shared" si="522"/>
        <v>0</v>
      </c>
      <c r="AW366" s="722"/>
      <c r="AX366" s="722"/>
      <c r="AY366" s="721">
        <f>[2]Sheet1!B207</f>
        <v>0</v>
      </c>
      <c r="AZ366" s="720">
        <f>[2]Sheet1!C207</f>
        <v>0</v>
      </c>
      <c r="BA366" s="662">
        <f>[2]Sheet1!D207</f>
        <v>0</v>
      </c>
      <c r="BB366" s="662">
        <f>[2]Sheet1!E207</f>
        <v>0</v>
      </c>
      <c r="BC366" s="719"/>
      <c r="BD366" s="718">
        <f>[2]Sheet1!BJ207</f>
        <v>0</v>
      </c>
      <c r="BE366" s="717">
        <f t="shared" si="523"/>
        <v>0</v>
      </c>
      <c r="BF366" s="717"/>
      <c r="BG366" s="716">
        <v>0.96</v>
      </c>
      <c r="BH366" s="715">
        <f t="shared" si="581"/>
        <v>0</v>
      </c>
      <c r="BI366" s="715">
        <f t="shared" si="524"/>
        <v>0</v>
      </c>
      <c r="BJ366" s="714"/>
      <c r="BK366" s="713">
        <f>[2]Sheet1!EW207</f>
        <v>0</v>
      </c>
      <c r="BL366" s="713">
        <f>[2]Sheet1!EX207</f>
        <v>0</v>
      </c>
      <c r="BM366" s="712"/>
      <c r="BN366" s="711">
        <f>[2]Sheet1!CE207</f>
        <v>0</v>
      </c>
      <c r="BO366" s="710">
        <f t="shared" si="564"/>
        <v>0.8</v>
      </c>
      <c r="BP366" s="709">
        <f t="shared" si="525"/>
        <v>0</v>
      </c>
      <c r="BQ366" s="709">
        <f t="shared" si="526"/>
        <v>0</v>
      </c>
      <c r="BR366" s="708"/>
      <c r="BS366" s="712">
        <f>[2]Sheet1!CP207</f>
        <v>0</v>
      </c>
      <c r="BT366" s="712">
        <f>[2]Sheet1!CQ207</f>
        <v>0</v>
      </c>
      <c r="BU366" s="666">
        <f>[2]Sheet1!BR207</f>
        <v>0</v>
      </c>
      <c r="BV366" s="707">
        <f>[2]Sheet1!BE207</f>
        <v>0</v>
      </c>
      <c r="BW366" s="726">
        <f>[2]Sheet1!BA207</f>
        <v>0</v>
      </c>
      <c r="BX366" s="726"/>
      <c r="BY366" s="726"/>
      <c r="BZ366" s="726"/>
      <c r="CA366" s="665">
        <f t="shared" si="527"/>
        <v>0</v>
      </c>
      <c r="CB366" s="665">
        <f t="shared" si="528"/>
        <v>0</v>
      </c>
      <c r="CC366" s="706">
        <f t="shared" si="565"/>
        <v>0.43</v>
      </c>
      <c r="CD366" s="705">
        <f t="shared" si="529"/>
        <v>0</v>
      </c>
      <c r="CE366" s="710">
        <f t="shared" si="566"/>
        <v>0.05</v>
      </c>
      <c r="CF366" s="704">
        <f t="shared" si="530"/>
        <v>0</v>
      </c>
      <c r="CG366" s="1770">
        <f>[2]Sheet1!BI207</f>
        <v>0</v>
      </c>
      <c r="CH366" s="704"/>
      <c r="CI366" s="704"/>
      <c r="CJ366" s="704">
        <f t="shared" si="531"/>
        <v>0</v>
      </c>
      <c r="CK366" s="666">
        <v>0</v>
      </c>
      <c r="CL366" s="664">
        <v>0</v>
      </c>
      <c r="CM366" s="1465">
        <f>[2]Sheet1!DA207</f>
        <v>0</v>
      </c>
      <c r="CN366" s="1466">
        <f>[2]Sheet1!DB207</f>
        <v>0</v>
      </c>
      <c r="CO366" s="703">
        <f>[2]Sheet1!DC207</f>
        <v>0</v>
      </c>
      <c r="CP366" s="1466">
        <f>[2]Sheet1!DX207</f>
        <v>0</v>
      </c>
      <c r="CQ366" s="703">
        <f t="shared" si="532"/>
        <v>0</v>
      </c>
      <c r="CR366" s="703">
        <f>[2]Sheet1!DM207</f>
        <v>0</v>
      </c>
      <c r="CS366" s="1119" t="e">
        <f t="shared" si="533"/>
        <v>#DIV/0!</v>
      </c>
      <c r="CT366" s="1142" t="str">
        <f t="shared" si="534"/>
        <v/>
      </c>
      <c r="CU366" s="950">
        <f t="shared" si="551"/>
        <v>0</v>
      </c>
      <c r="CV366" s="702">
        <f t="shared" si="567"/>
        <v>1</v>
      </c>
      <c r="CW366" s="701">
        <f t="shared" si="535"/>
        <v>0</v>
      </c>
      <c r="CX366" s="700">
        <f t="shared" si="536"/>
        <v>0</v>
      </c>
      <c r="CY366" s="699"/>
      <c r="CZ366" s="698">
        <f>[2]Sheet1!DN207</f>
        <v>0</v>
      </c>
      <c r="DA366" s="698">
        <f>[2]Sheet1!DO207</f>
        <v>0</v>
      </c>
      <c r="DB366" s="698">
        <f>[2]Sheet1!DQ207</f>
        <v>0</v>
      </c>
      <c r="DC366" s="697"/>
      <c r="DD366" s="1828"/>
      <c r="DE366" s="1828"/>
      <c r="DF366" s="1828"/>
      <c r="DG366" s="696">
        <f t="shared" si="568"/>
        <v>0.43</v>
      </c>
      <c r="DH366" s="695">
        <f t="shared" si="582"/>
        <v>0</v>
      </c>
      <c r="DI366" s="702">
        <f t="shared" si="569"/>
        <v>0.56999999999999995</v>
      </c>
      <c r="DJ366" s="694"/>
      <c r="DK366" s="694">
        <f t="shared" si="583"/>
        <v>0</v>
      </c>
      <c r="DL366" s="694">
        <f t="shared" si="537"/>
        <v>0</v>
      </c>
      <c r="DM366" s="693"/>
      <c r="DN366" s="692">
        <f>[2]Sheet1!EB207</f>
        <v>0</v>
      </c>
      <c r="DO366" s="692">
        <f>[2]Sheet1!EC207</f>
        <v>0</v>
      </c>
      <c r="DP366" s="1448">
        <f>[2]Sheet1!ED207</f>
        <v>0</v>
      </c>
      <c r="DQ366" s="691"/>
      <c r="DR366" s="691"/>
      <c r="DS366" s="690">
        <f t="shared" si="538"/>
        <v>0</v>
      </c>
      <c r="DT366" s="690">
        <f t="shared" si="539"/>
        <v>0</v>
      </c>
      <c r="DU366" s="689">
        <f t="shared" si="540"/>
        <v>0</v>
      </c>
      <c r="DV366" s="688"/>
      <c r="DW366" s="1431"/>
      <c r="DX366" s="1426">
        <f>[2]Sheet1!BN207</f>
        <v>0</v>
      </c>
      <c r="DY366" s="686"/>
      <c r="DZ366" s="685">
        <f>[2]Sheet1!BP207</f>
        <v>0</v>
      </c>
      <c r="EA366" s="684">
        <f>[2]Sheet1!BQ207</f>
        <v>0</v>
      </c>
      <c r="EB366" s="683">
        <f t="shared" si="541"/>
        <v>0</v>
      </c>
      <c r="EC366" s="683">
        <f t="shared" si="545"/>
        <v>0</v>
      </c>
      <c r="ED366" s="683">
        <f t="shared" si="546"/>
        <v>0</v>
      </c>
      <c r="EE366" s="682">
        <f t="shared" si="542"/>
        <v>0</v>
      </c>
      <c r="EF366" s="681">
        <f t="shared" si="584"/>
        <v>0</v>
      </c>
      <c r="EG366" s="680" t="e">
        <f t="shared" si="543"/>
        <v>#DIV/0!</v>
      </c>
      <c r="EH366" s="679">
        <f>SUM(EE$109:EE366)/SUM(EF$109:EF366)</f>
        <v>0.61673550073248284</v>
      </c>
      <c r="EI366" s="678"/>
      <c r="EJ366" s="166">
        <f t="shared" si="585"/>
        <v>0</v>
      </c>
      <c r="EK366" s="677">
        <f t="shared" si="586"/>
        <v>0</v>
      </c>
      <c r="EL366" s="676">
        <f t="shared" si="587"/>
        <v>0</v>
      </c>
      <c r="EM366" s="675">
        <f t="shared" si="544"/>
        <v>0</v>
      </c>
      <c r="EN366" s="674">
        <f>SUM(EK$7:EK366)/SUM(EL$7:EL366)</f>
        <v>0.39306256399820894</v>
      </c>
      <c r="EO366" s="673"/>
    </row>
    <row r="367" spans="1:145" ht="16.5" thickTop="1" thickBot="1" x14ac:dyDescent="0.3">
      <c r="A367" s="668">
        <f>[2]Sheet1!A208</f>
        <v>45858</v>
      </c>
      <c r="C367" s="672"/>
      <c r="D367" s="744">
        <f t="shared" si="563"/>
        <v>39550</v>
      </c>
      <c r="E367" s="743">
        <f t="shared" si="509"/>
        <v>0</v>
      </c>
      <c r="F367" s="743"/>
      <c r="G367" s="742">
        <f t="shared" si="510"/>
        <v>0</v>
      </c>
      <c r="H367" s="741"/>
      <c r="I367" s="740">
        <v>0</v>
      </c>
      <c r="J367" s="740">
        <v>0</v>
      </c>
      <c r="K367" s="739">
        <f t="shared" si="511"/>
        <v>0</v>
      </c>
      <c r="L367" s="738" t="e">
        <f t="shared" si="512"/>
        <v>#REF!</v>
      </c>
      <c r="M367" s="738">
        <v>0</v>
      </c>
      <c r="N367" s="739">
        <v>0</v>
      </c>
      <c r="O367" s="739">
        <v>0</v>
      </c>
      <c r="P367" s="737">
        <f>[2]Sheet1!Q208</f>
        <v>0</v>
      </c>
      <c r="Q367" s="737">
        <f>[2]Sheet1!R208</f>
        <v>0</v>
      </c>
      <c r="R367" s="736">
        <f t="shared" si="513"/>
        <v>0</v>
      </c>
      <c r="S367" s="1154">
        <f t="shared" si="514"/>
        <v>51</v>
      </c>
      <c r="T367" s="408">
        <f>[2]Sheet1!T208</f>
        <v>0</v>
      </c>
      <c r="U367" s="736">
        <f>[2]Sheet1!V208</f>
        <v>0</v>
      </c>
      <c r="V367" s="734"/>
      <c r="W367" s="739">
        <f>[2]Sheet1!X208</f>
        <v>0</v>
      </c>
      <c r="X367" s="743">
        <f>[2]Sheet1!Y208</f>
        <v>0</v>
      </c>
      <c r="Y367" s="739" t="str">
        <f t="shared" si="515"/>
        <v xml:space="preserve"> </v>
      </c>
      <c r="Z367" s="733">
        <f t="shared" si="516"/>
        <v>188</v>
      </c>
      <c r="AA367" s="732">
        <f>[2]Sheet1!AA208</f>
        <v>0</v>
      </c>
      <c r="AB367" s="731">
        <f>[2]Sheet1!AC208</f>
        <v>0</v>
      </c>
      <c r="AC367" s="730">
        <f>[2]Sheet1!AD208</f>
        <v>0</v>
      </c>
      <c r="AD367" s="730">
        <f>[2]Sheet1!AE208</f>
        <v>0</v>
      </c>
      <c r="AE367" s="739" t="str">
        <f t="shared" si="517"/>
        <v xml:space="preserve"> </v>
      </c>
      <c r="AF367" s="733">
        <f t="shared" si="518"/>
        <v>123</v>
      </c>
      <c r="AG367" s="739">
        <v>111</v>
      </c>
      <c r="AH367" s="731">
        <f>[2]Sheet1!AH208</f>
        <v>0</v>
      </c>
      <c r="AI367" s="731">
        <f>[2]Sheet1!AI208</f>
        <v>0</v>
      </c>
      <c r="AJ367" s="731">
        <f>[2]Sheet1!AJ208</f>
        <v>0</v>
      </c>
      <c r="AK367" s="729" t="str">
        <f t="shared" si="519"/>
        <v xml:space="preserve"> </v>
      </c>
      <c r="AL367" s="731">
        <f t="shared" si="520"/>
        <v>41</v>
      </c>
      <c r="AM367" s="731"/>
      <c r="AN367" s="731"/>
      <c r="AO367" s="731">
        <f>[2]Sheet1!AL208</f>
        <v>0</v>
      </c>
      <c r="AP367" s="731"/>
      <c r="AQ367" s="728">
        <f>[2]Sheet1!K208+[2]Sheet1!L208/12</f>
        <v>0</v>
      </c>
      <c r="AR367" s="727">
        <f>[2]Sheet1!M208</f>
        <v>0</v>
      </c>
      <c r="AS367" s="726">
        <f>[2]Sheet1!N208+[2]Sheet1!O208/12</f>
        <v>0</v>
      </c>
      <c r="AT367" s="725">
        <f>[2]Sheet1!P208</f>
        <v>0</v>
      </c>
      <c r="AU367" s="724">
        <f t="shared" si="521"/>
        <v>0</v>
      </c>
      <c r="AV367" s="723">
        <f t="shared" si="522"/>
        <v>0</v>
      </c>
      <c r="AW367" s="722"/>
      <c r="AX367" s="722"/>
      <c r="AY367" s="721">
        <f>[2]Sheet1!B208</f>
        <v>0</v>
      </c>
      <c r="AZ367" s="720">
        <f>[2]Sheet1!C208</f>
        <v>0</v>
      </c>
      <c r="BA367" s="662">
        <f>[2]Sheet1!D208</f>
        <v>0</v>
      </c>
      <c r="BB367" s="662">
        <f>[2]Sheet1!E208</f>
        <v>0</v>
      </c>
      <c r="BC367" s="719"/>
      <c r="BD367" s="718">
        <f>[2]Sheet1!BJ208</f>
        <v>0</v>
      </c>
      <c r="BE367" s="717">
        <f t="shared" si="523"/>
        <v>0</v>
      </c>
      <c r="BF367" s="717"/>
      <c r="BG367" s="716">
        <v>0.96</v>
      </c>
      <c r="BH367" s="715">
        <f t="shared" si="581"/>
        <v>0</v>
      </c>
      <c r="BI367" s="715">
        <f t="shared" si="524"/>
        <v>0</v>
      </c>
      <c r="BJ367" s="714"/>
      <c r="BK367" s="713">
        <f>[2]Sheet1!EW208</f>
        <v>0</v>
      </c>
      <c r="BL367" s="713">
        <f>[2]Sheet1!EX208</f>
        <v>0</v>
      </c>
      <c r="BM367" s="712"/>
      <c r="BN367" s="711">
        <f>[2]Sheet1!CE208</f>
        <v>0</v>
      </c>
      <c r="BO367" s="710">
        <f t="shared" si="564"/>
        <v>0.8</v>
      </c>
      <c r="BP367" s="709">
        <f t="shared" si="525"/>
        <v>0</v>
      </c>
      <c r="BQ367" s="709">
        <f t="shared" si="526"/>
        <v>0</v>
      </c>
      <c r="BR367" s="708"/>
      <c r="BS367" s="712">
        <f>[2]Sheet1!CP208</f>
        <v>0</v>
      </c>
      <c r="BT367" s="712">
        <f>[2]Sheet1!CQ208</f>
        <v>0</v>
      </c>
      <c r="BU367" s="666">
        <f>[2]Sheet1!BR208</f>
        <v>0</v>
      </c>
      <c r="BV367" s="707">
        <f>[2]Sheet1!BE208</f>
        <v>0</v>
      </c>
      <c r="BW367" s="726">
        <f>[2]Sheet1!BA208</f>
        <v>0</v>
      </c>
      <c r="BX367" s="726"/>
      <c r="BY367" s="726"/>
      <c r="BZ367" s="726"/>
      <c r="CA367" s="665">
        <f t="shared" si="527"/>
        <v>0</v>
      </c>
      <c r="CB367" s="665">
        <f t="shared" si="528"/>
        <v>0</v>
      </c>
      <c r="CC367" s="706">
        <f t="shared" si="565"/>
        <v>0.43</v>
      </c>
      <c r="CD367" s="705">
        <f t="shared" si="529"/>
        <v>0</v>
      </c>
      <c r="CE367" s="710">
        <f t="shared" si="566"/>
        <v>0.05</v>
      </c>
      <c r="CF367" s="704">
        <f t="shared" si="530"/>
        <v>0</v>
      </c>
      <c r="CG367" s="1770">
        <f>[2]Sheet1!BI208</f>
        <v>0</v>
      </c>
      <c r="CH367" s="704"/>
      <c r="CI367" s="704"/>
      <c r="CJ367" s="704">
        <f t="shared" si="531"/>
        <v>0</v>
      </c>
      <c r="CK367" s="666">
        <v>0</v>
      </c>
      <c r="CL367" s="664">
        <v>0</v>
      </c>
      <c r="CM367" s="1465">
        <f>[2]Sheet1!DA208</f>
        <v>0</v>
      </c>
      <c r="CN367" s="1466">
        <f>[2]Sheet1!DB208</f>
        <v>0</v>
      </c>
      <c r="CO367" s="703">
        <f>[2]Sheet1!DC208</f>
        <v>0</v>
      </c>
      <c r="CP367" s="1466">
        <f>[2]Sheet1!DX208</f>
        <v>0</v>
      </c>
      <c r="CQ367" s="703">
        <f t="shared" si="532"/>
        <v>0</v>
      </c>
      <c r="CR367" s="703">
        <f>[2]Sheet1!DM208</f>
        <v>0</v>
      </c>
      <c r="CS367" s="1119" t="e">
        <f t="shared" si="533"/>
        <v>#DIV/0!</v>
      </c>
      <c r="CT367" s="1142" t="str">
        <f t="shared" si="534"/>
        <v/>
      </c>
      <c r="CU367" s="950">
        <f t="shared" si="551"/>
        <v>0</v>
      </c>
      <c r="CV367" s="702">
        <f t="shared" si="567"/>
        <v>1</v>
      </c>
      <c r="CW367" s="701">
        <f t="shared" si="535"/>
        <v>0</v>
      </c>
      <c r="CX367" s="700">
        <f t="shared" si="536"/>
        <v>0</v>
      </c>
      <c r="CY367" s="699"/>
      <c r="CZ367" s="698">
        <f>[2]Sheet1!DN208</f>
        <v>0</v>
      </c>
      <c r="DA367" s="698">
        <f>[2]Sheet1!DO208</f>
        <v>0</v>
      </c>
      <c r="DB367" s="698">
        <f>[2]Sheet1!DQ208</f>
        <v>0</v>
      </c>
      <c r="DC367" s="697"/>
      <c r="DD367" s="1828"/>
      <c r="DE367" s="1828"/>
      <c r="DF367" s="1828"/>
      <c r="DG367" s="696">
        <f t="shared" si="568"/>
        <v>0.43</v>
      </c>
      <c r="DH367" s="695">
        <f t="shared" si="582"/>
        <v>0</v>
      </c>
      <c r="DI367" s="702">
        <f t="shared" si="569"/>
        <v>0.56999999999999995</v>
      </c>
      <c r="DJ367" s="694"/>
      <c r="DK367" s="694">
        <f t="shared" si="583"/>
        <v>0</v>
      </c>
      <c r="DL367" s="694">
        <f t="shared" si="537"/>
        <v>0</v>
      </c>
      <c r="DM367" s="693"/>
      <c r="DN367" s="692">
        <f>[2]Sheet1!EB208</f>
        <v>0</v>
      </c>
      <c r="DO367" s="692">
        <f>[2]Sheet1!EC208</f>
        <v>0</v>
      </c>
      <c r="DP367" s="1448">
        <f>[2]Sheet1!ED208</f>
        <v>0</v>
      </c>
      <c r="DQ367" s="691"/>
      <c r="DR367" s="691"/>
      <c r="DS367" s="690">
        <f t="shared" si="538"/>
        <v>0</v>
      </c>
      <c r="DT367" s="690">
        <f t="shared" si="539"/>
        <v>0</v>
      </c>
      <c r="DU367" s="689">
        <f t="shared" si="540"/>
        <v>0</v>
      </c>
      <c r="DV367" s="688"/>
      <c r="DW367" s="1431"/>
      <c r="DX367" s="1426">
        <f>[2]Sheet1!BN208</f>
        <v>0</v>
      </c>
      <c r="DY367" s="686"/>
      <c r="DZ367" s="685">
        <f>[2]Sheet1!BP208</f>
        <v>0</v>
      </c>
      <c r="EA367" s="684">
        <f>[2]Sheet1!BQ208</f>
        <v>0</v>
      </c>
      <c r="EB367" s="683">
        <f t="shared" si="541"/>
        <v>0</v>
      </c>
      <c r="EC367" s="683">
        <f t="shared" si="545"/>
        <v>0</v>
      </c>
      <c r="ED367" s="683">
        <f t="shared" si="546"/>
        <v>0</v>
      </c>
      <c r="EE367" s="682">
        <f t="shared" si="542"/>
        <v>0</v>
      </c>
      <c r="EF367" s="681">
        <f t="shared" si="584"/>
        <v>0</v>
      </c>
      <c r="EG367" s="680" t="e">
        <f t="shared" si="543"/>
        <v>#DIV/0!</v>
      </c>
      <c r="EH367" s="679">
        <f>SUM(EE$109:EE367)/SUM(EF$109:EF367)</f>
        <v>0.61673550073248284</v>
      </c>
      <c r="EI367" s="678"/>
      <c r="EJ367" s="166">
        <f t="shared" si="585"/>
        <v>0</v>
      </c>
      <c r="EK367" s="677">
        <f t="shared" si="586"/>
        <v>0</v>
      </c>
      <c r="EL367" s="676">
        <f t="shared" si="587"/>
        <v>0</v>
      </c>
      <c r="EM367" s="675">
        <f t="shared" si="544"/>
        <v>0</v>
      </c>
      <c r="EN367" s="674">
        <f>SUM(EK$7:EK367)/SUM(EL$7:EL367)</f>
        <v>0.39306256399820894</v>
      </c>
      <c r="EO367" s="673"/>
    </row>
    <row r="368" spans="1:145" ht="16.5" thickTop="1" thickBot="1" x14ac:dyDescent="0.3">
      <c r="A368" s="668">
        <f>[2]Sheet1!A209</f>
        <v>45859</v>
      </c>
      <c r="C368" s="672"/>
      <c r="D368" s="744">
        <f t="shared" si="563"/>
        <v>39550</v>
      </c>
      <c r="E368" s="743">
        <f t="shared" si="509"/>
        <v>0</v>
      </c>
      <c r="F368" s="743"/>
      <c r="G368" s="742">
        <f t="shared" si="510"/>
        <v>0</v>
      </c>
      <c r="H368" s="741"/>
      <c r="I368" s="740">
        <v>0</v>
      </c>
      <c r="J368" s="740">
        <v>0</v>
      </c>
      <c r="K368" s="739">
        <f t="shared" si="511"/>
        <v>0</v>
      </c>
      <c r="L368" s="738" t="e">
        <f t="shared" si="512"/>
        <v>#REF!</v>
      </c>
      <c r="M368" s="738">
        <v>0</v>
      </c>
      <c r="N368" s="739">
        <v>0</v>
      </c>
      <c r="O368" s="739">
        <v>0</v>
      </c>
      <c r="P368" s="737">
        <f>[2]Sheet1!Q209</f>
        <v>0</v>
      </c>
      <c r="Q368" s="737">
        <f>[2]Sheet1!R209</f>
        <v>0</v>
      </c>
      <c r="R368" s="736">
        <f t="shared" si="513"/>
        <v>0</v>
      </c>
      <c r="S368" s="1154">
        <f t="shared" si="514"/>
        <v>51</v>
      </c>
      <c r="T368" s="408">
        <f>[2]Sheet1!T209</f>
        <v>0</v>
      </c>
      <c r="U368" s="736">
        <f>[2]Sheet1!V209</f>
        <v>0</v>
      </c>
      <c r="V368" s="734"/>
      <c r="W368" s="739">
        <f>[2]Sheet1!X209</f>
        <v>0</v>
      </c>
      <c r="X368" s="743">
        <f>[2]Sheet1!Y209</f>
        <v>0</v>
      </c>
      <c r="Y368" s="739" t="str">
        <f t="shared" si="515"/>
        <v xml:space="preserve"> </v>
      </c>
      <c r="Z368" s="733">
        <f t="shared" si="516"/>
        <v>188</v>
      </c>
      <c r="AA368" s="732">
        <f>[2]Sheet1!AA209</f>
        <v>0</v>
      </c>
      <c r="AB368" s="731">
        <f>[2]Sheet1!AC209</f>
        <v>0</v>
      </c>
      <c r="AC368" s="730">
        <f>[2]Sheet1!AD209</f>
        <v>0</v>
      </c>
      <c r="AD368" s="730">
        <f>[2]Sheet1!AE209</f>
        <v>0</v>
      </c>
      <c r="AE368" s="739" t="str">
        <f t="shared" si="517"/>
        <v xml:space="preserve"> </v>
      </c>
      <c r="AF368" s="733">
        <f t="shared" si="518"/>
        <v>123</v>
      </c>
      <c r="AG368" s="739">
        <v>111</v>
      </c>
      <c r="AH368" s="731">
        <f>[2]Sheet1!AH209</f>
        <v>0</v>
      </c>
      <c r="AI368" s="731">
        <f>[2]Sheet1!AI209</f>
        <v>0</v>
      </c>
      <c r="AJ368" s="731">
        <f>[2]Sheet1!AJ209</f>
        <v>0</v>
      </c>
      <c r="AK368" s="729" t="str">
        <f t="shared" si="519"/>
        <v xml:space="preserve"> </v>
      </c>
      <c r="AL368" s="731">
        <f t="shared" si="520"/>
        <v>41</v>
      </c>
      <c r="AM368" s="731"/>
      <c r="AN368" s="731"/>
      <c r="AO368" s="731">
        <f>[2]Sheet1!AL209</f>
        <v>0</v>
      </c>
      <c r="AP368" s="731"/>
      <c r="AQ368" s="728">
        <f>[2]Sheet1!K209+[2]Sheet1!L209/12</f>
        <v>0</v>
      </c>
      <c r="AR368" s="727">
        <f>[2]Sheet1!M209</f>
        <v>0</v>
      </c>
      <c r="AS368" s="726">
        <f>[2]Sheet1!N209+[2]Sheet1!O209/12</f>
        <v>0</v>
      </c>
      <c r="AT368" s="725">
        <f>[2]Sheet1!P209</f>
        <v>0</v>
      </c>
      <c r="AU368" s="724">
        <f t="shared" si="521"/>
        <v>0</v>
      </c>
      <c r="AV368" s="723">
        <f t="shared" si="522"/>
        <v>0</v>
      </c>
      <c r="AW368" s="722"/>
      <c r="AX368" s="722"/>
      <c r="AY368" s="721">
        <f>[2]Sheet1!B209</f>
        <v>0</v>
      </c>
      <c r="AZ368" s="720">
        <f>[2]Sheet1!C209</f>
        <v>0</v>
      </c>
      <c r="BA368" s="662">
        <f>[2]Sheet1!D209</f>
        <v>0</v>
      </c>
      <c r="BB368" s="662">
        <f>[2]Sheet1!E209</f>
        <v>0</v>
      </c>
      <c r="BC368" s="719"/>
      <c r="BD368" s="718">
        <f>[2]Sheet1!BJ209</f>
        <v>0</v>
      </c>
      <c r="BE368" s="717">
        <f t="shared" si="523"/>
        <v>0</v>
      </c>
      <c r="BF368" s="717"/>
      <c r="BG368" s="716">
        <v>0.96</v>
      </c>
      <c r="BH368" s="715">
        <f t="shared" si="581"/>
        <v>0</v>
      </c>
      <c r="BI368" s="715">
        <f t="shared" si="524"/>
        <v>0</v>
      </c>
      <c r="BJ368" s="714"/>
      <c r="BK368" s="713">
        <f>[2]Sheet1!EW209</f>
        <v>0</v>
      </c>
      <c r="BL368" s="713">
        <f>[2]Sheet1!EX209</f>
        <v>0</v>
      </c>
      <c r="BM368" s="712"/>
      <c r="BN368" s="711">
        <f>[2]Sheet1!CE209</f>
        <v>0</v>
      </c>
      <c r="BO368" s="710">
        <f t="shared" si="564"/>
        <v>0.8</v>
      </c>
      <c r="BP368" s="709">
        <f t="shared" si="525"/>
        <v>0</v>
      </c>
      <c r="BQ368" s="709">
        <f t="shared" si="526"/>
        <v>0</v>
      </c>
      <c r="BR368" s="708"/>
      <c r="BS368" s="712">
        <f>[2]Sheet1!CP209</f>
        <v>0</v>
      </c>
      <c r="BT368" s="712">
        <f>[2]Sheet1!CQ209</f>
        <v>0</v>
      </c>
      <c r="BU368" s="666">
        <f>[2]Sheet1!BR209</f>
        <v>0</v>
      </c>
      <c r="BV368" s="707">
        <f>[2]Sheet1!BE209</f>
        <v>0</v>
      </c>
      <c r="BW368" s="726">
        <f>[2]Sheet1!BA209</f>
        <v>0</v>
      </c>
      <c r="BX368" s="726"/>
      <c r="BY368" s="726"/>
      <c r="BZ368" s="726"/>
      <c r="CA368" s="665">
        <f t="shared" si="527"/>
        <v>0</v>
      </c>
      <c r="CB368" s="665">
        <f t="shared" si="528"/>
        <v>0</v>
      </c>
      <c r="CC368" s="706">
        <f t="shared" si="565"/>
        <v>0.43</v>
      </c>
      <c r="CD368" s="705">
        <f t="shared" si="529"/>
        <v>0</v>
      </c>
      <c r="CE368" s="710">
        <f t="shared" si="566"/>
        <v>0.05</v>
      </c>
      <c r="CF368" s="704">
        <f t="shared" si="530"/>
        <v>0</v>
      </c>
      <c r="CG368" s="1770">
        <f>[2]Sheet1!BI209</f>
        <v>0</v>
      </c>
      <c r="CH368" s="704"/>
      <c r="CI368" s="704"/>
      <c r="CJ368" s="704">
        <f t="shared" si="531"/>
        <v>0</v>
      </c>
      <c r="CK368" s="666">
        <v>0</v>
      </c>
      <c r="CL368" s="664">
        <v>0</v>
      </c>
      <c r="CM368" s="1465">
        <f>[2]Sheet1!DA209</f>
        <v>0</v>
      </c>
      <c r="CN368" s="1466">
        <f>[2]Sheet1!DB209</f>
        <v>0</v>
      </c>
      <c r="CO368" s="703">
        <f>[2]Sheet1!DC209</f>
        <v>0</v>
      </c>
      <c r="CP368" s="1466">
        <f>[2]Sheet1!DX209</f>
        <v>0</v>
      </c>
      <c r="CQ368" s="703">
        <f t="shared" si="532"/>
        <v>0</v>
      </c>
      <c r="CR368" s="703">
        <f>[2]Sheet1!DM209</f>
        <v>0</v>
      </c>
      <c r="CS368" s="1119" t="e">
        <f t="shared" si="533"/>
        <v>#DIV/0!</v>
      </c>
      <c r="CT368" s="1142" t="str">
        <f t="shared" si="534"/>
        <v/>
      </c>
      <c r="CU368" s="950">
        <f t="shared" si="551"/>
        <v>0</v>
      </c>
      <c r="CV368" s="702">
        <f t="shared" si="567"/>
        <v>1</v>
      </c>
      <c r="CW368" s="701">
        <f t="shared" si="535"/>
        <v>0</v>
      </c>
      <c r="CX368" s="700">
        <f t="shared" si="536"/>
        <v>0</v>
      </c>
      <c r="CY368" s="699"/>
      <c r="CZ368" s="698">
        <f>[2]Sheet1!DN209</f>
        <v>0</v>
      </c>
      <c r="DA368" s="698">
        <f>[2]Sheet1!DO209</f>
        <v>0</v>
      </c>
      <c r="DB368" s="698">
        <f>[2]Sheet1!DQ209</f>
        <v>0</v>
      </c>
      <c r="DC368" s="697"/>
      <c r="DD368" s="1828"/>
      <c r="DE368" s="1828"/>
      <c r="DF368" s="1828"/>
      <c r="DG368" s="696">
        <f t="shared" si="568"/>
        <v>0.43</v>
      </c>
      <c r="DH368" s="695">
        <f t="shared" si="582"/>
        <v>0</v>
      </c>
      <c r="DI368" s="702">
        <f t="shared" si="569"/>
        <v>0.56999999999999995</v>
      </c>
      <c r="DJ368" s="694"/>
      <c r="DK368" s="694">
        <f t="shared" si="583"/>
        <v>0</v>
      </c>
      <c r="DL368" s="694">
        <f t="shared" si="537"/>
        <v>0</v>
      </c>
      <c r="DM368" s="693"/>
      <c r="DN368" s="692">
        <f>[2]Sheet1!EB209</f>
        <v>0</v>
      </c>
      <c r="DO368" s="692">
        <f>[2]Sheet1!EC209</f>
        <v>0</v>
      </c>
      <c r="DP368" s="1448">
        <f>[2]Sheet1!ED209</f>
        <v>0</v>
      </c>
      <c r="DQ368" s="691"/>
      <c r="DR368" s="691"/>
      <c r="DS368" s="690">
        <f t="shared" si="538"/>
        <v>0</v>
      </c>
      <c r="DT368" s="690">
        <f t="shared" si="539"/>
        <v>0</v>
      </c>
      <c r="DU368" s="689">
        <f t="shared" si="540"/>
        <v>0</v>
      </c>
      <c r="DV368" s="688"/>
      <c r="DW368" s="1431"/>
      <c r="DX368" s="1426">
        <f>[2]Sheet1!BN209</f>
        <v>0</v>
      </c>
      <c r="DY368" s="686"/>
      <c r="DZ368" s="685">
        <f>[2]Sheet1!BP209</f>
        <v>0</v>
      </c>
      <c r="EA368" s="684">
        <f>[2]Sheet1!BQ209</f>
        <v>0</v>
      </c>
      <c r="EB368" s="683">
        <f t="shared" si="541"/>
        <v>0</v>
      </c>
      <c r="EC368" s="683">
        <f t="shared" si="545"/>
        <v>0</v>
      </c>
      <c r="ED368" s="683">
        <f t="shared" si="546"/>
        <v>0</v>
      </c>
      <c r="EE368" s="682">
        <f t="shared" si="542"/>
        <v>0</v>
      </c>
      <c r="EF368" s="681">
        <f t="shared" si="584"/>
        <v>0</v>
      </c>
      <c r="EG368" s="680" t="e">
        <f t="shared" si="543"/>
        <v>#DIV/0!</v>
      </c>
      <c r="EH368" s="679">
        <f>SUM(EE$109:EE368)/SUM(EF$109:EF368)</f>
        <v>0.61673550073248284</v>
      </c>
      <c r="EI368" s="678"/>
      <c r="EJ368" s="166">
        <f t="shared" si="585"/>
        <v>0</v>
      </c>
      <c r="EK368" s="677">
        <f t="shared" si="586"/>
        <v>0</v>
      </c>
      <c r="EL368" s="676">
        <f t="shared" si="587"/>
        <v>0</v>
      </c>
      <c r="EM368" s="675">
        <f t="shared" si="544"/>
        <v>0</v>
      </c>
      <c r="EN368" s="674">
        <f>SUM(EK$7:EK368)/SUM(EL$7:EL368)</f>
        <v>0.39306256399820894</v>
      </c>
      <c r="EO368" s="673"/>
    </row>
    <row r="369" spans="85:85" ht="15.75" thickBot="1" x14ac:dyDescent="0.3">
      <c r="CG369" s="1749"/>
    </row>
    <row r="370" spans="85:85" ht="15.75" thickBot="1" x14ac:dyDescent="0.3">
      <c r="CG370" s="1749"/>
    </row>
    <row r="371" spans="85:85" ht="15.75" thickBot="1" x14ac:dyDescent="0.3">
      <c r="CG371" s="1749"/>
    </row>
    <row r="372" spans="85:85" ht="15.75" thickBot="1" x14ac:dyDescent="0.3">
      <c r="CG372" s="1749"/>
    </row>
    <row r="373" spans="85:85" ht="15.75" thickBot="1" x14ac:dyDescent="0.3">
      <c r="CG373" s="1749"/>
    </row>
    <row r="374" spans="85:85" ht="15.75" thickBot="1" x14ac:dyDescent="0.3">
      <c r="CG374" s="1749"/>
    </row>
    <row r="375" spans="85:85" ht="15.75" thickBot="1" x14ac:dyDescent="0.3">
      <c r="CG375" s="1749"/>
    </row>
    <row r="376" spans="85:85" ht="15.75" thickBot="1" x14ac:dyDescent="0.3">
      <c r="CG376" s="1749"/>
    </row>
    <row r="377" spans="85:85" ht="15.75" thickBot="1" x14ac:dyDescent="0.3">
      <c r="CG377" s="1749"/>
    </row>
    <row r="378" spans="85:85" ht="15.75" thickBot="1" x14ac:dyDescent="0.3">
      <c r="CG378" s="1749"/>
    </row>
    <row r="379" spans="85:85" ht="15.75" thickBot="1" x14ac:dyDescent="0.3">
      <c r="CG379" s="1749"/>
    </row>
    <row r="380" spans="85:85" ht="15.75" thickBot="1" x14ac:dyDescent="0.3">
      <c r="CG380" s="1749"/>
    </row>
    <row r="381" spans="85:85" ht="15.75" thickBot="1" x14ac:dyDescent="0.3">
      <c r="CG381" s="1749"/>
    </row>
    <row r="382" spans="85:85" ht="15.75" thickBot="1" x14ac:dyDescent="0.3">
      <c r="CG382" s="1749"/>
    </row>
    <row r="383" spans="85:85" ht="15.75" thickBot="1" x14ac:dyDescent="0.3">
      <c r="CG383" s="1749"/>
    </row>
    <row r="384" spans="85:85" ht="15.75" thickBot="1" x14ac:dyDescent="0.3">
      <c r="CG384" s="1749"/>
    </row>
    <row r="385" spans="85:85" ht="15.75" thickBot="1" x14ac:dyDescent="0.3">
      <c r="CG385" s="1749"/>
    </row>
    <row r="386" spans="85:85" ht="15.75" thickBot="1" x14ac:dyDescent="0.3">
      <c r="CG386" s="1749"/>
    </row>
    <row r="387" spans="85:85" ht="15.75" thickBot="1" x14ac:dyDescent="0.3">
      <c r="CG387" s="1749"/>
    </row>
    <row r="388" spans="85:85" ht="15.75" thickBot="1" x14ac:dyDescent="0.3">
      <c r="CG388" s="1749"/>
    </row>
    <row r="389" spans="85:85" ht="15.75" thickBot="1" x14ac:dyDescent="0.3">
      <c r="CG389" s="1749"/>
    </row>
    <row r="390" spans="85:85" ht="15.75" thickBot="1" x14ac:dyDescent="0.3">
      <c r="CG390" s="1749"/>
    </row>
    <row r="391" spans="85:85" ht="15.75" thickBot="1" x14ac:dyDescent="0.3">
      <c r="CG391" s="1749"/>
    </row>
    <row r="392" spans="85:85" ht="15.75" thickBot="1" x14ac:dyDescent="0.3">
      <c r="CG392" s="1749"/>
    </row>
    <row r="393" spans="85:85" ht="15.75" thickBot="1" x14ac:dyDescent="0.3">
      <c r="CG393" s="1749"/>
    </row>
    <row r="394" spans="85:85" ht="15.75" thickBot="1" x14ac:dyDescent="0.3">
      <c r="CG394" s="1749"/>
    </row>
    <row r="395" spans="85:85" ht="15.75" thickBot="1" x14ac:dyDescent="0.3">
      <c r="CG395" s="1749"/>
    </row>
    <row r="396" spans="85:85" ht="15.75" thickBot="1" x14ac:dyDescent="0.3">
      <c r="CG396" s="1749"/>
    </row>
    <row r="397" spans="85:85" ht="15.75" thickBot="1" x14ac:dyDescent="0.3">
      <c r="CG397" s="1749"/>
    </row>
    <row r="398" spans="85:85" ht="15.75" thickBot="1" x14ac:dyDescent="0.3">
      <c r="CG398" s="1749"/>
    </row>
  </sheetData>
  <mergeCells count="28">
    <mergeCell ref="DK4:DL4"/>
    <mergeCell ref="DQ4:DU4"/>
    <mergeCell ref="DX4:ED4"/>
    <mergeCell ref="D1:F1"/>
    <mergeCell ref="BI1:BR1"/>
    <mergeCell ref="BV3:CL3"/>
    <mergeCell ref="BD3:BL3"/>
    <mergeCell ref="A3:A5"/>
    <mergeCell ref="C3:G3"/>
    <mergeCell ref="AY3:BB3"/>
    <mergeCell ref="I3:AV3"/>
    <mergeCell ref="AI4:AO4"/>
    <mergeCell ref="EO4:EO5"/>
    <mergeCell ref="EK3:EM3"/>
    <mergeCell ref="G4:G5"/>
    <mergeCell ref="I4:O4"/>
    <mergeCell ref="P4:U4"/>
    <mergeCell ref="W4:AB4"/>
    <mergeCell ref="AC4:AH4"/>
    <mergeCell ref="AQ4:AV4"/>
    <mergeCell ref="BH4:BI4"/>
    <mergeCell ref="BP4:BQ4"/>
    <mergeCell ref="BN3:BR3"/>
    <mergeCell ref="CU3:CY3"/>
    <mergeCell ref="DC3:DM3"/>
    <mergeCell ref="DQ3:ED3"/>
    <mergeCell ref="EE3:EH3"/>
    <mergeCell ref="CW4:CX4"/>
  </mergeCells>
  <phoneticPr fontId="48" type="noConversion"/>
  <conditionalFormatting sqref="CN209:CS308">
    <cfRule type="expression" dxfId="5" priority="1">
      <formula>$CN209=1</formula>
    </cfRule>
  </conditionalFormatting>
  <conditionalFormatting sqref="CZ143:CZ173">
    <cfRule type="cellIs" dxfId="4" priority="5" operator="lessThan">
      <formula>$CO143</formula>
    </cfRule>
  </conditionalFormatting>
  <conditionalFormatting sqref="CZ177:CZ204">
    <cfRule type="cellIs" dxfId="3" priority="6" operator="lessThan">
      <formula>$CO177</formula>
    </cfRule>
  </conditionalFormatting>
  <conditionalFormatting sqref="CZ209:CZ221">
    <cfRule type="cellIs" dxfId="2" priority="2" operator="lessThan">
      <formula>$CO209</formula>
    </cfRule>
  </conditionalFormatting>
  <conditionalFormatting sqref="DN177:DN181">
    <cfRule type="cellIs" dxfId="1" priority="3" operator="lessThan">
      <formula>CO177</formula>
    </cfRule>
    <cfRule type="cellIs" dxfId="0" priority="4" operator="lessThan">
      <formula>$CO$177</formula>
    </cfRule>
  </conditionalFormatting>
  <pageMargins left="0.7" right="0.7" top="0.75" bottom="0.75" header="0.3" footer="0.3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8D70-A6EB-4E74-AD88-C682BFC520EF}">
  <dimension ref="A1:N44"/>
  <sheetViews>
    <sheetView zoomScale="115" zoomScaleNormal="115" workbookViewId="0">
      <selection activeCell="A30" sqref="A30"/>
    </sheetView>
  </sheetViews>
  <sheetFormatPr defaultRowHeight="15" x14ac:dyDescent="0.25"/>
  <cols>
    <col min="1" max="1" width="29.85546875" bestFit="1" customWidth="1"/>
    <col min="3" max="4" width="11.7109375" bestFit="1" customWidth="1"/>
    <col min="5" max="5" width="21.42578125" bestFit="1" customWidth="1"/>
    <col min="6" max="6" width="12.140625" customWidth="1"/>
    <col min="7" max="7" width="10.85546875" bestFit="1" customWidth="1"/>
    <col min="8" max="8" width="9.85546875" bestFit="1" customWidth="1"/>
  </cols>
  <sheetData>
    <row r="1" spans="1:3" x14ac:dyDescent="0.25">
      <c r="A1" t="s">
        <v>137</v>
      </c>
    </row>
    <row r="3" spans="1:3" x14ac:dyDescent="0.25">
      <c r="B3" t="s">
        <v>138</v>
      </c>
      <c r="C3" t="s">
        <v>120</v>
      </c>
    </row>
    <row r="4" spans="1:3" ht="15.75" thickBot="1" x14ac:dyDescent="0.3">
      <c r="B4" t="s">
        <v>118</v>
      </c>
      <c r="C4" t="s">
        <v>118</v>
      </c>
    </row>
    <row r="5" spans="1:3" ht="15.75" thickBot="1" x14ac:dyDescent="0.3">
      <c r="A5" s="552">
        <f>Daily!A8</f>
        <v>45536</v>
      </c>
      <c r="B5" s="458">
        <f>Daily!BW8-Daily!CF8</f>
        <v>4.0419999999999998</v>
      </c>
      <c r="C5" s="167">
        <f>Daily!DC8-Daily!DK8-Daily!DL8</f>
        <v>0</v>
      </c>
    </row>
    <row r="6" spans="1:3" ht="15.75" thickBot="1" x14ac:dyDescent="0.3">
      <c r="A6" s="552">
        <f>Daily!A9</f>
        <v>45537</v>
      </c>
      <c r="B6" s="458">
        <f>Daily!BW9-Daily!CF9</f>
        <v>3.9989999999999997</v>
      </c>
      <c r="C6" s="167">
        <f>Daily!DC9-Daily!DK9-Daily!DL9</f>
        <v>0</v>
      </c>
    </row>
    <row r="7" spans="1:3" ht="15.75" thickBot="1" x14ac:dyDescent="0.3">
      <c r="A7" s="552">
        <f>Daily!A10</f>
        <v>45538</v>
      </c>
      <c r="B7" s="458">
        <f>Daily!BW10-Daily!CF10</f>
        <v>3.4399999999999995</v>
      </c>
      <c r="C7" s="167">
        <f>Daily!DC10-Daily!DK10-Daily!DL10</f>
        <v>0</v>
      </c>
    </row>
    <row r="8" spans="1:3" ht="15.75" thickBot="1" x14ac:dyDescent="0.3">
      <c r="A8" s="552">
        <f>Daily!A11</f>
        <v>45539</v>
      </c>
      <c r="B8" s="458">
        <f>Daily!BW11-Daily!CF11</f>
        <v>4.1279999999999992</v>
      </c>
      <c r="C8" s="167">
        <f>Daily!DC11-Daily!DK11-Daily!DL11</f>
        <v>3.3282000000000007</v>
      </c>
    </row>
    <row r="9" spans="1:3" ht="15.75" thickBot="1" x14ac:dyDescent="0.3">
      <c r="A9" s="552">
        <f>Daily!A12</f>
        <v>45540</v>
      </c>
      <c r="B9" s="458">
        <f>Daily!BW12-Daily!CF12</f>
        <v>3.8699999999999992</v>
      </c>
      <c r="C9" s="167">
        <f>Daily!DC12-Daily!DK12-Daily!DL12</f>
        <v>3.3282000000000007</v>
      </c>
    </row>
    <row r="10" spans="1:3" ht="15.75" thickBot="1" x14ac:dyDescent="0.3">
      <c r="A10" s="552">
        <f>Daily!A13</f>
        <v>45541</v>
      </c>
      <c r="B10" s="458">
        <f>Daily!BW13-Daily!CF13</f>
        <v>3.9129999999999994</v>
      </c>
      <c r="C10" s="167">
        <f>Daily!DC13-Daily!DK13-Daily!DL13</f>
        <v>3.3282000000000007</v>
      </c>
    </row>
    <row r="11" spans="1:3" ht="15.75" thickBot="1" x14ac:dyDescent="0.3">
      <c r="A11" s="552">
        <f>Daily!A14</f>
        <v>45542</v>
      </c>
      <c r="B11" s="458">
        <f>Daily!BW14-Daily!CF14</f>
        <v>3.9559999999999995</v>
      </c>
      <c r="C11" s="167">
        <f>Daily!DC14-Daily!DK14-Daily!DL14</f>
        <v>0</v>
      </c>
    </row>
    <row r="12" spans="1:3" ht="15.75" thickBot="1" x14ac:dyDescent="0.3">
      <c r="A12" s="552">
        <f>Daily!A15</f>
        <v>45543</v>
      </c>
      <c r="B12" s="458">
        <f>Daily!BW15-Daily!CF15</f>
        <v>4.1279999999999992</v>
      </c>
      <c r="C12" s="167">
        <f>Daily!DC15-Daily!DK15-Daily!DL15</f>
        <v>0</v>
      </c>
    </row>
    <row r="13" spans="1:3" ht="15.75" thickBot="1" x14ac:dyDescent="0.3">
      <c r="A13" s="552">
        <f>Daily!A16</f>
        <v>45544</v>
      </c>
      <c r="B13" s="458">
        <f>Daily!BW16-Daily!CF16</f>
        <v>4.4289999999999994</v>
      </c>
      <c r="C13" s="167">
        <f>Daily!DC16-Daily!DK16-Daily!DL16</f>
        <v>0</v>
      </c>
    </row>
    <row r="14" spans="1:3" ht="15.75" thickBot="1" x14ac:dyDescent="0.3">
      <c r="A14" s="552">
        <f>Daily!A17</f>
        <v>45545</v>
      </c>
      <c r="B14" s="458">
        <f>Daily!BW17-Daily!CF17</f>
        <v>4.1279999999999992</v>
      </c>
      <c r="C14" s="167">
        <f>Daily!DC17-Daily!DK17-Daily!DL17</f>
        <v>7.3960000000000008</v>
      </c>
    </row>
    <row r="15" spans="1:3" ht="15.75" thickBot="1" x14ac:dyDescent="0.3">
      <c r="A15" s="552">
        <f>Daily!A18</f>
        <v>45546</v>
      </c>
      <c r="B15" s="458">
        <f>Daily!BW18-Daily!CF18</f>
        <v>3.4399999999999995</v>
      </c>
      <c r="C15" s="167">
        <f>Daily!DC18-Daily!DK18-Daily!DL18</f>
        <v>7.1741199999999985</v>
      </c>
    </row>
    <row r="16" spans="1:3" ht="15.75" thickBot="1" x14ac:dyDescent="0.3">
      <c r="A16" s="552">
        <f>Daily!A19</f>
        <v>45547</v>
      </c>
      <c r="B16" s="458">
        <f>Daily!BW19-Daily!CF19</f>
        <v>3.6119999999999992</v>
      </c>
      <c r="C16" s="167">
        <f>Daily!DC19-Daily!DK19-Daily!DL19</f>
        <v>4.0677999999999983</v>
      </c>
    </row>
    <row r="17" spans="1:14" ht="15.75" thickBot="1" x14ac:dyDescent="0.3">
      <c r="A17" s="552">
        <f>Daily!A20</f>
        <v>45548</v>
      </c>
      <c r="B17" s="458">
        <f>Daily!BW20-Daily!CF20</f>
        <v>4.1279999999999992</v>
      </c>
      <c r="C17" s="167">
        <f>Daily!DC20-Daily!DK20-Daily!DL20</f>
        <v>3.3282000000000007</v>
      </c>
    </row>
    <row r="18" spans="1:14" ht="15.75" thickBot="1" x14ac:dyDescent="0.3">
      <c r="A18" s="552">
        <f>Daily!A21</f>
        <v>45549</v>
      </c>
      <c r="B18" s="458">
        <f>Daily!BW21-Daily!CF21</f>
        <v>4.5149999999999997</v>
      </c>
      <c r="C18" s="167">
        <f>Daily!DC21-Daily!DK21-Daily!DL21</f>
        <v>7.0631799999999991</v>
      </c>
    </row>
    <row r="19" spans="1:14" ht="15.75" thickBot="1" x14ac:dyDescent="0.3">
      <c r="A19" s="552">
        <f>Daily!A22</f>
        <v>45550</v>
      </c>
      <c r="B19" s="458">
        <f>Daily!BW22-Daily!CF22</f>
        <v>3.9559999999999995</v>
      </c>
      <c r="C19" s="167">
        <f>Daily!DC22-Daily!DK22-Daily!DL22</f>
        <v>1.6456100000000005</v>
      </c>
    </row>
    <row r="20" spans="1:14" ht="15.75" thickBot="1" x14ac:dyDescent="0.3">
      <c r="A20" s="552">
        <f>Daily!A23</f>
        <v>45551</v>
      </c>
      <c r="B20" s="458">
        <f>Daily!BW23-Daily!CF23</f>
        <v>3.4399999999999995</v>
      </c>
      <c r="C20" s="167">
        <f>Daily!DC23-Daily!DK23-Daily!DL23</f>
        <v>0</v>
      </c>
    </row>
    <row r="21" spans="1:14" ht="15.75" thickBot="1" x14ac:dyDescent="0.3">
      <c r="A21" s="552">
        <f>Daily!A24</f>
        <v>45552</v>
      </c>
      <c r="B21" s="458">
        <f>Daily!BW24-Daily!CF24</f>
        <v>4.2569999999999997</v>
      </c>
      <c r="C21" s="167">
        <f>Daily!DC24-Daily!DK24-Daily!DL24</f>
        <v>3.3282000000000007</v>
      </c>
    </row>
    <row r="22" spans="1:14" ht="15.75" thickBot="1" x14ac:dyDescent="0.3">
      <c r="A22" s="552">
        <f>Daily!A25</f>
        <v>45553</v>
      </c>
      <c r="B22" s="458">
        <f>Daily!BW25-Daily!CF25</f>
        <v>3.4399999999999995</v>
      </c>
      <c r="C22" s="167">
        <f>Daily!DC25-Daily!DK25-Daily!DL25</f>
        <v>0</v>
      </c>
    </row>
    <row r="23" spans="1:14" ht="15.75" thickBot="1" x14ac:dyDescent="0.3">
      <c r="A23" s="552">
        <f>Daily!A26</f>
        <v>45554</v>
      </c>
      <c r="B23" s="458">
        <f>Daily!BW26-Daily!CF26</f>
        <v>4.1709999999999994</v>
      </c>
      <c r="C23" s="167">
        <f>Daily!DC26-Daily!DK26-Daily!DL26</f>
        <v>0</v>
      </c>
    </row>
    <row r="24" spans="1:14" ht="15.75" thickBot="1" x14ac:dyDescent="0.3">
      <c r="A24" s="552">
        <f>Daily!A27</f>
        <v>45555</v>
      </c>
      <c r="B24" s="458">
        <f>Daily!BW27-Daily!CF27</f>
        <v>2.1499999999999995</v>
      </c>
      <c r="C24" s="167">
        <f>Daily!DC27-Daily!DK27-Daily!DL27</f>
        <v>3.3282000000000007</v>
      </c>
      <c r="M24">
        <v>95</v>
      </c>
      <c r="N24" t="s">
        <v>145</v>
      </c>
    </row>
    <row r="25" spans="1:14" ht="15.75" thickBot="1" x14ac:dyDescent="0.3">
      <c r="A25" s="552">
        <f>Daily!A28</f>
        <v>45556</v>
      </c>
      <c r="B25" s="458">
        <f>Daily!BW28-Daily!CF28</f>
        <v>0</v>
      </c>
      <c r="C25" s="167">
        <f>Daily!DC28-Daily!DK28-Daily!DL28</f>
        <v>3.3282000000000007</v>
      </c>
      <c r="M25">
        <f>M24*24</f>
        <v>2280</v>
      </c>
      <c r="N25" t="s">
        <v>151</v>
      </c>
    </row>
    <row r="26" spans="1:14" ht="15.75" thickBot="1" x14ac:dyDescent="0.3">
      <c r="A26" s="552">
        <f>Daily!A29</f>
        <v>45557</v>
      </c>
      <c r="B26" s="458">
        <f>Daily!BW29-Daily!CF29</f>
        <v>5.5469999999999997</v>
      </c>
      <c r="C26" s="167">
        <f>Daily!DC29-Daily!DK29-Daily!DL29</f>
        <v>3.3282000000000007</v>
      </c>
      <c r="M26">
        <f>M24*60*24/42</f>
        <v>3257.1428571428573</v>
      </c>
      <c r="N26" t="s">
        <v>146</v>
      </c>
    </row>
    <row r="27" spans="1:14" ht="15.75" thickBot="1" x14ac:dyDescent="0.3">
      <c r="A27" s="552">
        <f>Daily!A30</f>
        <v>45558</v>
      </c>
      <c r="B27" s="458">
        <f>Daily!BW30-Daily!CF30</f>
        <v>5.8909999999999991</v>
      </c>
      <c r="C27" s="167">
        <f>Daily!DC30-Daily!DK30-Daily!DL30</f>
        <v>0</v>
      </c>
      <c r="M27">
        <f>M24</f>
        <v>95</v>
      </c>
    </row>
    <row r="28" spans="1:14" ht="15.75" thickBot="1" x14ac:dyDescent="0.3">
      <c r="A28" s="552">
        <f>Daily!A31</f>
        <v>45559</v>
      </c>
      <c r="B28" s="458">
        <f>Daily!BW31-Daily!CF31</f>
        <v>5.1599999999999993</v>
      </c>
      <c r="C28" s="167">
        <f>Daily!DC31-Daily!DK31-Daily!DL31</f>
        <v>0</v>
      </c>
    </row>
    <row r="29" spans="1:14" ht="15.75" thickBot="1" x14ac:dyDescent="0.3">
      <c r="A29" s="552">
        <f>Daily!A32</f>
        <v>45560</v>
      </c>
      <c r="B29" s="458">
        <f>Daily!BW32-Daily!CF32</f>
        <v>4.4289999999999994</v>
      </c>
      <c r="C29" s="167">
        <f>Daily!DC32-Daily!DK32-Daily!DL32</f>
        <v>0</v>
      </c>
      <c r="M29">
        <v>0.55000000000000004</v>
      </c>
      <c r="N29" t="s">
        <v>147</v>
      </c>
    </row>
    <row r="30" spans="1:14" ht="15.75" thickBot="1" x14ac:dyDescent="0.3">
      <c r="A30" s="552">
        <f>Daily!A33</f>
        <v>45561</v>
      </c>
      <c r="B30" s="458">
        <f>Daily!BW33-Daily!CF33</f>
        <v>3.2679999999999998</v>
      </c>
      <c r="C30" s="167">
        <f>Daily!DC33-Daily!DK33-Daily!DL33</f>
        <v>2.7365200000000005</v>
      </c>
    </row>
    <row r="31" spans="1:14" ht="15.75" thickBot="1" x14ac:dyDescent="0.3">
      <c r="A31" s="552">
        <f>Daily!A34</f>
        <v>45562</v>
      </c>
      <c r="B31" s="458">
        <f>Daily!BW34-Daily!CF34</f>
        <v>4.4289999999999994</v>
      </c>
      <c r="C31" s="167">
        <f>Daily!DC34-Daily!DK34-Daily!DL34</f>
        <v>3.6425300000000007</v>
      </c>
      <c r="M31">
        <v>12</v>
      </c>
      <c r="N31" t="s">
        <v>146</v>
      </c>
    </row>
    <row r="32" spans="1:14" ht="15.75" thickBot="1" x14ac:dyDescent="0.3">
      <c r="A32" s="552">
        <f>Daily!A35</f>
        <v>45563</v>
      </c>
      <c r="B32" s="458">
        <f>Daily!BW35-Daily!CF35</f>
        <v>4.0849999999999991</v>
      </c>
      <c r="C32" s="167">
        <f>Daily!DC35-Daily!DK35-Daily!DL35</f>
        <v>3.3651799999999987</v>
      </c>
      <c r="M32">
        <f>M31*42*8</f>
        <v>4032</v>
      </c>
      <c r="N32" t="s">
        <v>148</v>
      </c>
    </row>
    <row r="33" spans="1:14" ht="15.75" thickBot="1" x14ac:dyDescent="0.3">
      <c r="A33" s="552">
        <f>Daily!A36</f>
        <v>45564</v>
      </c>
      <c r="B33" s="458">
        <f>Daily!BW36-Daily!CF36</f>
        <v>3.9559999999999995</v>
      </c>
      <c r="C33" s="167">
        <f>Daily!DC36-Daily!DK36-Daily!DL36</f>
        <v>3.3097100000000008</v>
      </c>
      <c r="M33">
        <v>40</v>
      </c>
      <c r="N33" t="s">
        <v>149</v>
      </c>
    </row>
    <row r="34" spans="1:14" ht="15.75" thickBot="1" x14ac:dyDescent="0.3">
      <c r="A34" s="552">
        <f>Daily!A37</f>
        <v>45565</v>
      </c>
      <c r="B34" s="458">
        <f>Daily!BW37-Daily!CF37</f>
        <v>3.4829999999999997</v>
      </c>
      <c r="C34" s="167">
        <f>Daily!DC37-Daily!DK37-Daily!DL37</f>
        <v>3.3282000000000007</v>
      </c>
      <c r="M34" s="154">
        <f>M29*M32*M33/24</f>
        <v>3696.0000000000005</v>
      </c>
      <c r="N34" s="154" t="s">
        <v>150</v>
      </c>
    </row>
    <row r="35" spans="1:14" x14ac:dyDescent="0.25">
      <c r="A35" s="552" t="s">
        <v>140</v>
      </c>
      <c r="B35" s="167">
        <f>SUM(B5:B34)</f>
        <v>117.39</v>
      </c>
      <c r="C35" s="167">
        <f>SUM(C5:C34)</f>
        <v>70.354449999999986</v>
      </c>
      <c r="D35" s="167">
        <f>SUM(B35:C35)</f>
        <v>187.74444999999997</v>
      </c>
    </row>
    <row r="36" spans="1:14" x14ac:dyDescent="0.25">
      <c r="F36" s="553"/>
      <c r="G36" s="554"/>
      <c r="H36" s="554"/>
      <c r="M36" t="s">
        <v>28</v>
      </c>
    </row>
    <row r="37" spans="1:14" x14ac:dyDescent="0.25">
      <c r="A37" t="s">
        <v>141</v>
      </c>
      <c r="B37" s="167">
        <f>B35/(1-0.43)</f>
        <v>205.9473684210526</v>
      </c>
      <c r="C37" s="167">
        <f t="shared" ref="C37:D37" si="0">C35/(1-0.43)</f>
        <v>123.42885964912277</v>
      </c>
      <c r="D37" s="167">
        <f t="shared" si="0"/>
        <v>329.37622807017533</v>
      </c>
      <c r="E37">
        <f>D39*0.8</f>
        <v>60</v>
      </c>
      <c r="M37">
        <v>1</v>
      </c>
      <c r="N37" t="s">
        <v>147</v>
      </c>
    </row>
    <row r="38" spans="1:14" x14ac:dyDescent="0.25">
      <c r="D38" s="9" t="s">
        <v>142</v>
      </c>
      <c r="E38" s="9" t="s">
        <v>127</v>
      </c>
      <c r="F38" s="9" t="s">
        <v>143</v>
      </c>
      <c r="G38" s="9" t="s">
        <v>144</v>
      </c>
      <c r="M38">
        <f>M34</f>
        <v>3696.0000000000005</v>
      </c>
      <c r="N38" t="s">
        <v>153</v>
      </c>
    </row>
    <row r="39" spans="1:14" x14ac:dyDescent="0.25">
      <c r="A39" t="s">
        <v>24</v>
      </c>
      <c r="B39" s="167">
        <f>B37-B35</f>
        <v>88.557368421052601</v>
      </c>
      <c r="D39" s="9">
        <v>75</v>
      </c>
      <c r="E39" s="555">
        <f>B39*D39</f>
        <v>6641.8026315789448</v>
      </c>
      <c r="F39" s="556">
        <f>E39*0.8</f>
        <v>5313.442105263156</v>
      </c>
      <c r="G39" s="554">
        <f>E39-F39</f>
        <v>1328.3605263157888</v>
      </c>
      <c r="M39">
        <v>20</v>
      </c>
      <c r="N39" t="s">
        <v>152</v>
      </c>
    </row>
    <row r="40" spans="1:14" x14ac:dyDescent="0.25">
      <c r="B40" s="167"/>
      <c r="C40" s="167">
        <f>C37-C35</f>
        <v>53.074409649122785</v>
      </c>
      <c r="D40" s="9">
        <v>75</v>
      </c>
      <c r="E40" s="555">
        <f>C40*D40</f>
        <v>3980.5807236842088</v>
      </c>
      <c r="F40" s="556">
        <f>E40*0.8</f>
        <v>3184.464578947367</v>
      </c>
      <c r="G40" s="554">
        <f>E40-F40</f>
        <v>796.11614473684176</v>
      </c>
      <c r="M40">
        <f>M38/M37/M39</f>
        <v>184.8</v>
      </c>
      <c r="N40" t="s">
        <v>154</v>
      </c>
    </row>
    <row r="41" spans="1:14" x14ac:dyDescent="0.25">
      <c r="C41" s="167">
        <f>C40+B39</f>
        <v>141.63177807017539</v>
      </c>
      <c r="D41" s="9"/>
      <c r="E41" s="554">
        <f>SUM(E39:E40)</f>
        <v>10622.383355263153</v>
      </c>
      <c r="F41" s="554">
        <f>SUM(F39:F40)</f>
        <v>8497.906684210524</v>
      </c>
      <c r="M41">
        <f>M40/8</f>
        <v>23.1</v>
      </c>
      <c r="N41" t="s">
        <v>155</v>
      </c>
    </row>
    <row r="42" spans="1:14" x14ac:dyDescent="0.25">
      <c r="D42" s="9"/>
      <c r="M42" t="s">
        <v>156</v>
      </c>
    </row>
    <row r="43" spans="1:14" x14ac:dyDescent="0.25">
      <c r="M43">
        <f>M41*24/42</f>
        <v>13.200000000000003</v>
      </c>
      <c r="N43" t="s">
        <v>157</v>
      </c>
    </row>
    <row r="44" spans="1:14" x14ac:dyDescent="0.25">
      <c r="M44">
        <f>M43*42</f>
        <v>554.40000000000009</v>
      </c>
      <c r="N44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3513-B2AC-4882-9A4A-A4BA598C9CEC}">
  <dimension ref="A1:I258"/>
  <sheetViews>
    <sheetView workbookViewId="0">
      <pane xSplit="1" ySplit="5" topLeftCell="B214" activePane="bottomRight" state="frozen"/>
      <selection pane="topRight" activeCell="B1" sqref="B1"/>
      <selection pane="bottomLeft" activeCell="A6" sqref="A6"/>
      <selection pane="bottomRight" activeCell="G226" sqref="G226"/>
    </sheetView>
  </sheetViews>
  <sheetFormatPr defaultRowHeight="15" x14ac:dyDescent="0.25"/>
  <cols>
    <col min="1" max="1" width="22.140625" style="9" bestFit="1" customWidth="1"/>
    <col min="2" max="2" width="19.140625" style="238" bestFit="1" customWidth="1"/>
    <col min="3" max="3" width="15.140625" style="238" customWidth="1"/>
    <col min="4" max="4" width="15.42578125" style="238" customWidth="1"/>
    <col min="5" max="5" width="11.85546875" style="388" customWidth="1"/>
    <col min="7" max="7" width="12" style="238" customWidth="1"/>
    <col min="8" max="8" width="11" style="9" bestFit="1" customWidth="1"/>
  </cols>
  <sheetData>
    <row r="1" spans="1:9" x14ac:dyDescent="0.25">
      <c r="B1" s="9" t="s">
        <v>110</v>
      </c>
    </row>
    <row r="3" spans="1:9" ht="15.75" thickBot="1" x14ac:dyDescent="0.3"/>
    <row r="4" spans="1:9" x14ac:dyDescent="0.25">
      <c r="C4" s="185" t="s">
        <v>111</v>
      </c>
      <c r="D4" s="185" t="s">
        <v>112</v>
      </c>
      <c r="E4" s="391"/>
      <c r="F4" s="366"/>
      <c r="G4" s="230"/>
      <c r="H4" s="182"/>
      <c r="I4" t="s">
        <v>227</v>
      </c>
    </row>
    <row r="5" spans="1:9" ht="15.75" thickBot="1" x14ac:dyDescent="0.3">
      <c r="A5" s="9" t="s">
        <v>2</v>
      </c>
      <c r="B5" s="9" t="s">
        <v>113</v>
      </c>
      <c r="C5" s="393" t="s">
        <v>114</v>
      </c>
      <c r="D5" s="387" t="s">
        <v>115</v>
      </c>
      <c r="E5" s="392" t="s">
        <v>116</v>
      </c>
      <c r="F5" s="394"/>
      <c r="G5" s="215" t="s">
        <v>117</v>
      </c>
      <c r="H5" s="392" t="str">
        <f>E5</f>
        <v>7 Day Avg</v>
      </c>
      <c r="I5" s="393" t="s">
        <v>114</v>
      </c>
    </row>
    <row r="6" spans="1:9" x14ac:dyDescent="0.25">
      <c r="A6" s="389">
        <v>45170</v>
      </c>
      <c r="B6" s="238" t="e">
        <f>Daily!#REF!</f>
        <v>#REF!</v>
      </c>
      <c r="C6" s="238">
        <v>0</v>
      </c>
    </row>
    <row r="7" spans="1:9" x14ac:dyDescent="0.25">
      <c r="A7" s="389">
        <v>45171</v>
      </c>
      <c r="B7" s="238" t="e">
        <f>Daily!#REF!</f>
        <v>#REF!</v>
      </c>
      <c r="C7" s="238">
        <v>0</v>
      </c>
      <c r="D7" s="238">
        <f>C6-C7</f>
        <v>0</v>
      </c>
      <c r="G7" s="238" t="e">
        <f>D7/B7</f>
        <v>#REF!</v>
      </c>
    </row>
    <row r="8" spans="1:9" x14ac:dyDescent="0.25">
      <c r="A8" s="389">
        <v>45172</v>
      </c>
      <c r="B8" s="238" t="e">
        <f>Daily!#REF!</f>
        <v>#REF!</v>
      </c>
      <c r="C8" s="238">
        <v>0</v>
      </c>
      <c r="D8" s="238">
        <f t="shared" ref="D8:D35" si="0">C7-C8</f>
        <v>0</v>
      </c>
      <c r="G8" s="238" t="e">
        <f>D8/B8</f>
        <v>#REF!</v>
      </c>
    </row>
    <row r="9" spans="1:9" x14ac:dyDescent="0.25">
      <c r="A9" s="389">
        <v>45173</v>
      </c>
      <c r="B9" s="238" t="e">
        <f>Daily!#REF!</f>
        <v>#REF!</v>
      </c>
      <c r="C9" s="238">
        <v>0</v>
      </c>
      <c r="D9" s="238">
        <f t="shared" si="0"/>
        <v>0</v>
      </c>
      <c r="G9" s="238" t="e">
        <f>D9/B9</f>
        <v>#REF!</v>
      </c>
    </row>
    <row r="10" spans="1:9" x14ac:dyDescent="0.25">
      <c r="A10" s="389">
        <v>45174</v>
      </c>
      <c r="B10" s="238" t="e">
        <f>Daily!#REF!</f>
        <v>#REF!</v>
      </c>
      <c r="C10" s="238">
        <v>0</v>
      </c>
      <c r="D10" s="238">
        <f t="shared" si="0"/>
        <v>0</v>
      </c>
      <c r="G10" s="238" t="e">
        <f>D10/B10</f>
        <v>#REF!</v>
      </c>
    </row>
    <row r="11" spans="1:9" x14ac:dyDescent="0.25">
      <c r="A11" s="389">
        <v>45175</v>
      </c>
      <c r="B11" s="238" t="e">
        <f>Daily!#REF!</f>
        <v>#REF!</v>
      </c>
      <c r="C11" s="238">
        <v>0</v>
      </c>
      <c r="D11" s="238">
        <f t="shared" si="0"/>
        <v>0</v>
      </c>
      <c r="G11" s="238" t="e">
        <f>D11/B11</f>
        <v>#REF!</v>
      </c>
    </row>
    <row r="12" spans="1:9" x14ac:dyDescent="0.25">
      <c r="A12" s="389">
        <v>45176</v>
      </c>
      <c r="B12" s="238" t="e">
        <f>Daily!#REF!</f>
        <v>#REF!</v>
      </c>
      <c r="C12" s="238">
        <v>0</v>
      </c>
      <c r="D12" s="238">
        <f t="shared" si="0"/>
        <v>0</v>
      </c>
    </row>
    <row r="13" spans="1:9" x14ac:dyDescent="0.25">
      <c r="A13" s="389">
        <v>45177</v>
      </c>
      <c r="B13" s="238" t="e">
        <f>Daily!#REF!</f>
        <v>#REF!</v>
      </c>
      <c r="C13" s="238">
        <v>0</v>
      </c>
      <c r="D13" s="238">
        <f t="shared" si="0"/>
        <v>0</v>
      </c>
      <c r="E13" s="388">
        <f>AVERAGE(D7:D13)</f>
        <v>0</v>
      </c>
      <c r="G13" s="238" t="e">
        <f t="shared" ref="G13:G22" si="1">D13/B13</f>
        <v>#REF!</v>
      </c>
      <c r="H13" s="238" t="e">
        <f>AVERAGE(G7:G13)</f>
        <v>#REF!</v>
      </c>
    </row>
    <row r="14" spans="1:9" x14ac:dyDescent="0.25">
      <c r="A14" s="389">
        <v>45178</v>
      </c>
      <c r="B14" s="238" t="e">
        <f>Daily!#REF!</f>
        <v>#REF!</v>
      </c>
      <c r="C14" s="238">
        <v>0</v>
      </c>
      <c r="D14" s="238">
        <f t="shared" si="0"/>
        <v>0</v>
      </c>
      <c r="E14" s="388">
        <f t="shared" ref="E14:E77" si="2">AVERAGE(D8:D14)</f>
        <v>0</v>
      </c>
      <c r="G14" s="238" t="e">
        <f t="shared" si="1"/>
        <v>#REF!</v>
      </c>
      <c r="H14" s="238" t="e">
        <f t="shared" ref="H14:H77" si="3">AVERAGE(G8:G14)</f>
        <v>#REF!</v>
      </c>
    </row>
    <row r="15" spans="1:9" x14ac:dyDescent="0.25">
      <c r="A15" s="389">
        <v>45179</v>
      </c>
      <c r="B15" s="238" t="e">
        <f>Daily!#REF!</f>
        <v>#REF!</v>
      </c>
      <c r="C15" s="238">
        <v>0</v>
      </c>
      <c r="D15" s="238">
        <f t="shared" si="0"/>
        <v>0</v>
      </c>
      <c r="E15" s="388">
        <f t="shared" si="2"/>
        <v>0</v>
      </c>
      <c r="G15" s="238" t="e">
        <f t="shared" si="1"/>
        <v>#REF!</v>
      </c>
      <c r="H15" s="238" t="e">
        <f t="shared" si="3"/>
        <v>#REF!</v>
      </c>
    </row>
    <row r="16" spans="1:9" x14ac:dyDescent="0.25">
      <c r="A16" s="389">
        <v>45180</v>
      </c>
      <c r="B16" s="238" t="e">
        <f>Daily!#REF!</f>
        <v>#REF!</v>
      </c>
      <c r="C16" s="238">
        <v>0</v>
      </c>
      <c r="D16" s="238">
        <f t="shared" si="0"/>
        <v>0</v>
      </c>
      <c r="E16" s="388">
        <f t="shared" si="2"/>
        <v>0</v>
      </c>
      <c r="G16" s="238" t="e">
        <f t="shared" si="1"/>
        <v>#REF!</v>
      </c>
      <c r="H16" s="238" t="e">
        <f t="shared" si="3"/>
        <v>#REF!</v>
      </c>
    </row>
    <row r="17" spans="1:8" x14ac:dyDescent="0.25">
      <c r="A17" s="389">
        <v>45181</v>
      </c>
      <c r="B17" s="238" t="e">
        <f>Daily!#REF!</f>
        <v>#REF!</v>
      </c>
      <c r="C17" s="238">
        <v>0</v>
      </c>
      <c r="D17" s="238">
        <f t="shared" si="0"/>
        <v>0</v>
      </c>
      <c r="E17" s="388">
        <f t="shared" si="2"/>
        <v>0</v>
      </c>
      <c r="G17" s="238" t="e">
        <f t="shared" si="1"/>
        <v>#REF!</v>
      </c>
      <c r="H17" s="238" t="e">
        <f t="shared" si="3"/>
        <v>#REF!</v>
      </c>
    </row>
    <row r="18" spans="1:8" x14ac:dyDescent="0.25">
      <c r="A18" s="389">
        <v>45182</v>
      </c>
      <c r="B18" s="238" t="e">
        <f>Daily!#REF!</f>
        <v>#REF!</v>
      </c>
      <c r="C18" s="238">
        <v>0</v>
      </c>
      <c r="D18" s="238">
        <f t="shared" si="0"/>
        <v>0</v>
      </c>
      <c r="E18" s="388">
        <f t="shared" si="2"/>
        <v>0</v>
      </c>
      <c r="G18" s="238" t="e">
        <f t="shared" si="1"/>
        <v>#REF!</v>
      </c>
      <c r="H18" s="238" t="e">
        <f t="shared" si="3"/>
        <v>#REF!</v>
      </c>
    </row>
    <row r="19" spans="1:8" x14ac:dyDescent="0.25">
      <c r="A19" s="389">
        <v>45183</v>
      </c>
      <c r="B19" s="238" t="e">
        <f>Daily!#REF!</f>
        <v>#REF!</v>
      </c>
      <c r="C19" s="238">
        <v>0</v>
      </c>
      <c r="D19" s="238">
        <f t="shared" si="0"/>
        <v>0</v>
      </c>
      <c r="E19" s="388">
        <f t="shared" si="2"/>
        <v>0</v>
      </c>
      <c r="G19" s="238" t="e">
        <f t="shared" si="1"/>
        <v>#REF!</v>
      </c>
      <c r="H19" s="238" t="e">
        <f t="shared" si="3"/>
        <v>#REF!</v>
      </c>
    </row>
    <row r="20" spans="1:8" x14ac:dyDescent="0.25">
      <c r="A20" s="389">
        <v>45184</v>
      </c>
      <c r="B20" s="238" t="e">
        <f>Daily!#REF!</f>
        <v>#REF!</v>
      </c>
      <c r="C20" s="238">
        <v>0</v>
      </c>
      <c r="D20" s="238">
        <f t="shared" si="0"/>
        <v>0</v>
      </c>
      <c r="E20" s="388">
        <f t="shared" si="2"/>
        <v>0</v>
      </c>
      <c r="G20" s="238" t="e">
        <f t="shared" si="1"/>
        <v>#REF!</v>
      </c>
      <c r="H20" s="238" t="e">
        <f t="shared" si="3"/>
        <v>#REF!</v>
      </c>
    </row>
    <row r="21" spans="1:8" x14ac:dyDescent="0.25">
      <c r="A21" s="389">
        <v>45185</v>
      </c>
      <c r="B21" s="238" t="e">
        <f>Daily!#REF!</f>
        <v>#REF!</v>
      </c>
      <c r="C21" s="238">
        <v>0</v>
      </c>
      <c r="D21" s="238">
        <f t="shared" si="0"/>
        <v>0</v>
      </c>
      <c r="E21" s="388">
        <f t="shared" si="2"/>
        <v>0</v>
      </c>
      <c r="G21" s="238" t="e">
        <f t="shared" si="1"/>
        <v>#REF!</v>
      </c>
      <c r="H21" s="238" t="e">
        <f t="shared" si="3"/>
        <v>#REF!</v>
      </c>
    </row>
    <row r="22" spans="1:8" x14ac:dyDescent="0.25">
      <c r="A22" s="389">
        <v>45186</v>
      </c>
      <c r="B22" s="238" t="e">
        <f>Daily!#REF!</f>
        <v>#REF!</v>
      </c>
      <c r="C22" s="238">
        <v>0</v>
      </c>
      <c r="D22" s="238">
        <f t="shared" si="0"/>
        <v>0</v>
      </c>
      <c r="E22" s="388">
        <f t="shared" si="2"/>
        <v>0</v>
      </c>
      <c r="G22" s="238" t="e">
        <f t="shared" si="1"/>
        <v>#REF!</v>
      </c>
      <c r="H22" s="238" t="e">
        <f t="shared" si="3"/>
        <v>#REF!</v>
      </c>
    </row>
    <row r="23" spans="1:8" x14ac:dyDescent="0.25">
      <c r="A23" s="389">
        <v>45187</v>
      </c>
      <c r="B23" s="238" t="e">
        <f>Daily!#REF!</f>
        <v>#REF!</v>
      </c>
      <c r="C23" s="238">
        <v>0</v>
      </c>
      <c r="D23" s="238">
        <f t="shared" si="0"/>
        <v>0</v>
      </c>
      <c r="E23" s="388">
        <f t="shared" si="2"/>
        <v>0</v>
      </c>
      <c r="H23" s="238" t="e">
        <f t="shared" si="3"/>
        <v>#REF!</v>
      </c>
    </row>
    <row r="24" spans="1:8" x14ac:dyDescent="0.25">
      <c r="A24" s="389">
        <v>45188</v>
      </c>
      <c r="B24" s="238" t="e">
        <f>Daily!#REF!</f>
        <v>#REF!</v>
      </c>
      <c r="C24" s="238">
        <v>0</v>
      </c>
      <c r="D24" s="238">
        <f t="shared" si="0"/>
        <v>0</v>
      </c>
      <c r="E24" s="388">
        <f t="shared" si="2"/>
        <v>0</v>
      </c>
      <c r="G24" s="238" t="e">
        <f t="shared" ref="G24:G35" si="4">D24/B24</f>
        <v>#REF!</v>
      </c>
      <c r="H24" s="238" t="e">
        <f t="shared" si="3"/>
        <v>#REF!</v>
      </c>
    </row>
    <row r="25" spans="1:8" x14ac:dyDescent="0.25">
      <c r="A25" s="389">
        <v>45189</v>
      </c>
      <c r="B25" s="238" t="e">
        <f>Daily!#REF!</f>
        <v>#REF!</v>
      </c>
      <c r="C25" s="238">
        <v>0</v>
      </c>
      <c r="D25" s="238">
        <f t="shared" si="0"/>
        <v>0</v>
      </c>
      <c r="E25" s="388">
        <f t="shared" si="2"/>
        <v>0</v>
      </c>
      <c r="G25" s="238" t="e">
        <f t="shared" si="4"/>
        <v>#REF!</v>
      </c>
      <c r="H25" s="238" t="e">
        <f t="shared" si="3"/>
        <v>#REF!</v>
      </c>
    </row>
    <row r="26" spans="1:8" x14ac:dyDescent="0.25">
      <c r="A26" s="389">
        <v>45190</v>
      </c>
      <c r="B26" s="238" t="e">
        <f>Daily!#REF!</f>
        <v>#REF!</v>
      </c>
      <c r="C26" s="238">
        <v>0</v>
      </c>
      <c r="D26" s="238">
        <f t="shared" si="0"/>
        <v>0</v>
      </c>
      <c r="E26" s="388">
        <f t="shared" si="2"/>
        <v>0</v>
      </c>
      <c r="G26" s="238" t="e">
        <f t="shared" si="4"/>
        <v>#REF!</v>
      </c>
      <c r="H26" s="238" t="e">
        <f t="shared" si="3"/>
        <v>#REF!</v>
      </c>
    </row>
    <row r="27" spans="1:8" x14ac:dyDescent="0.25">
      <c r="A27" s="389">
        <v>45191</v>
      </c>
      <c r="B27" s="238" t="e">
        <f>Daily!#REF!</f>
        <v>#REF!</v>
      </c>
      <c r="C27" s="238">
        <v>0</v>
      </c>
      <c r="D27" s="238">
        <f t="shared" si="0"/>
        <v>0</v>
      </c>
      <c r="E27" s="388">
        <f t="shared" si="2"/>
        <v>0</v>
      </c>
      <c r="G27" s="238" t="e">
        <f t="shared" si="4"/>
        <v>#REF!</v>
      </c>
      <c r="H27" s="238" t="e">
        <f t="shared" si="3"/>
        <v>#REF!</v>
      </c>
    </row>
    <row r="28" spans="1:8" x14ac:dyDescent="0.25">
      <c r="A28" s="389">
        <v>45192</v>
      </c>
      <c r="B28" s="238" t="e">
        <f>Daily!#REF!</f>
        <v>#REF!</v>
      </c>
      <c r="C28" s="238">
        <v>0</v>
      </c>
      <c r="D28" s="238">
        <f t="shared" si="0"/>
        <v>0</v>
      </c>
      <c r="E28" s="388">
        <f t="shared" si="2"/>
        <v>0</v>
      </c>
      <c r="G28" s="238" t="e">
        <f t="shared" si="4"/>
        <v>#REF!</v>
      </c>
      <c r="H28" s="238" t="e">
        <f t="shared" si="3"/>
        <v>#REF!</v>
      </c>
    </row>
    <row r="29" spans="1:8" x14ac:dyDescent="0.25">
      <c r="A29" s="389">
        <v>45193</v>
      </c>
      <c r="B29" s="238" t="e">
        <f>Daily!#REF!</f>
        <v>#REF!</v>
      </c>
      <c r="C29" s="238">
        <v>0</v>
      </c>
      <c r="D29" s="238">
        <f t="shared" si="0"/>
        <v>0</v>
      </c>
      <c r="E29" s="388">
        <f t="shared" si="2"/>
        <v>0</v>
      </c>
      <c r="G29" s="238" t="e">
        <f t="shared" si="4"/>
        <v>#REF!</v>
      </c>
      <c r="H29" s="238" t="e">
        <f t="shared" si="3"/>
        <v>#REF!</v>
      </c>
    </row>
    <row r="30" spans="1:8" x14ac:dyDescent="0.25">
      <c r="A30" s="389">
        <v>45194</v>
      </c>
      <c r="B30" s="238" t="e">
        <f>Daily!#REF!</f>
        <v>#REF!</v>
      </c>
      <c r="C30" s="238">
        <v>0</v>
      </c>
      <c r="D30" s="238">
        <f t="shared" si="0"/>
        <v>0</v>
      </c>
      <c r="E30" s="388">
        <f t="shared" si="2"/>
        <v>0</v>
      </c>
      <c r="G30" s="238" t="e">
        <f t="shared" si="4"/>
        <v>#REF!</v>
      </c>
      <c r="H30" s="238" t="e">
        <f t="shared" si="3"/>
        <v>#REF!</v>
      </c>
    </row>
    <row r="31" spans="1:8" x14ac:dyDescent="0.25">
      <c r="A31" s="389">
        <v>45195</v>
      </c>
      <c r="B31" s="238" t="e">
        <f>Daily!#REF!</f>
        <v>#REF!</v>
      </c>
      <c r="C31" s="238">
        <v>0</v>
      </c>
      <c r="E31" s="388">
        <f t="shared" si="2"/>
        <v>0</v>
      </c>
      <c r="G31" s="238" t="e">
        <f t="shared" si="4"/>
        <v>#REF!</v>
      </c>
      <c r="H31" s="238" t="e">
        <f t="shared" si="3"/>
        <v>#REF!</v>
      </c>
    </row>
    <row r="32" spans="1:8" x14ac:dyDescent="0.25">
      <c r="A32" s="389">
        <v>45196</v>
      </c>
      <c r="B32" s="238" t="e">
        <f>Daily!#REF!</f>
        <v>#REF!</v>
      </c>
      <c r="C32" s="238">
        <v>0</v>
      </c>
      <c r="D32" s="238">
        <f t="shared" si="0"/>
        <v>0</v>
      </c>
      <c r="E32" s="388">
        <f t="shared" si="2"/>
        <v>0</v>
      </c>
      <c r="G32" s="238" t="e">
        <f t="shared" si="4"/>
        <v>#REF!</v>
      </c>
      <c r="H32" s="238" t="e">
        <f t="shared" si="3"/>
        <v>#REF!</v>
      </c>
    </row>
    <row r="33" spans="1:8" x14ac:dyDescent="0.25">
      <c r="A33" s="389">
        <v>45197</v>
      </c>
      <c r="B33" s="238" t="e">
        <f>Daily!#REF!</f>
        <v>#REF!</v>
      </c>
      <c r="C33" s="238">
        <v>0</v>
      </c>
      <c r="D33" s="238">
        <f t="shared" si="0"/>
        <v>0</v>
      </c>
      <c r="E33" s="388">
        <f t="shared" si="2"/>
        <v>0</v>
      </c>
      <c r="G33" s="238" t="e">
        <f t="shared" si="4"/>
        <v>#REF!</v>
      </c>
      <c r="H33" s="238" t="e">
        <f t="shared" si="3"/>
        <v>#REF!</v>
      </c>
    </row>
    <row r="34" spans="1:8" x14ac:dyDescent="0.25">
      <c r="A34" s="389">
        <v>45198</v>
      </c>
      <c r="B34" s="238" t="e">
        <f>Daily!#REF!</f>
        <v>#REF!</v>
      </c>
      <c r="C34" s="238">
        <v>0</v>
      </c>
      <c r="D34" s="238">
        <f t="shared" si="0"/>
        <v>0</v>
      </c>
      <c r="E34" s="388">
        <f t="shared" si="2"/>
        <v>0</v>
      </c>
      <c r="G34" s="238" t="e">
        <f t="shared" si="4"/>
        <v>#REF!</v>
      </c>
      <c r="H34" s="238" t="e">
        <f t="shared" si="3"/>
        <v>#REF!</v>
      </c>
    </row>
    <row r="35" spans="1:8" x14ac:dyDescent="0.25">
      <c r="A35" s="389">
        <v>45199</v>
      </c>
      <c r="B35" s="238" t="e">
        <f>Daily!#REF!</f>
        <v>#REF!</v>
      </c>
      <c r="C35" s="238">
        <v>0</v>
      </c>
      <c r="D35" s="238">
        <f t="shared" si="0"/>
        <v>0</v>
      </c>
      <c r="E35" s="388">
        <f t="shared" si="2"/>
        <v>0</v>
      </c>
      <c r="G35" s="238" t="e">
        <f t="shared" si="4"/>
        <v>#REF!</v>
      </c>
      <c r="H35" s="238" t="e">
        <f t="shared" si="3"/>
        <v>#REF!</v>
      </c>
    </row>
    <row r="36" spans="1:8" x14ac:dyDescent="0.25">
      <c r="A36" s="389">
        <v>45200</v>
      </c>
      <c r="B36" s="238" t="e">
        <f>Daily!#REF!</f>
        <v>#REF!</v>
      </c>
      <c r="C36" s="238">
        <v>0</v>
      </c>
      <c r="D36" s="238">
        <f t="shared" ref="D36:D83" si="5">C35-C36</f>
        <v>0</v>
      </c>
      <c r="E36" s="388">
        <f t="shared" si="2"/>
        <v>0</v>
      </c>
      <c r="H36" s="238" t="e">
        <f t="shared" si="3"/>
        <v>#REF!</v>
      </c>
    </row>
    <row r="37" spans="1:8" x14ac:dyDescent="0.25">
      <c r="A37" s="389">
        <v>45201</v>
      </c>
      <c r="B37" s="238" t="e">
        <f>Daily!#REF!</f>
        <v>#REF!</v>
      </c>
      <c r="C37" s="238">
        <v>0</v>
      </c>
      <c r="D37" s="238">
        <f t="shared" si="5"/>
        <v>0</v>
      </c>
      <c r="E37" s="388">
        <f t="shared" si="2"/>
        <v>0</v>
      </c>
      <c r="G37" s="238" t="e">
        <f t="shared" ref="G37:G45" si="6">D37/B37</f>
        <v>#REF!</v>
      </c>
      <c r="H37" s="238" t="e">
        <f t="shared" si="3"/>
        <v>#REF!</v>
      </c>
    </row>
    <row r="38" spans="1:8" x14ac:dyDescent="0.25">
      <c r="A38" s="389">
        <v>45202</v>
      </c>
      <c r="B38" s="238" t="e">
        <f>Daily!#REF!</f>
        <v>#REF!</v>
      </c>
      <c r="C38" s="238">
        <v>0</v>
      </c>
      <c r="D38" s="238">
        <f t="shared" si="5"/>
        <v>0</v>
      </c>
      <c r="E38" s="388">
        <f t="shared" si="2"/>
        <v>0</v>
      </c>
      <c r="G38" s="238" t="e">
        <f t="shared" si="6"/>
        <v>#REF!</v>
      </c>
      <c r="H38" s="238" t="e">
        <f t="shared" si="3"/>
        <v>#REF!</v>
      </c>
    </row>
    <row r="39" spans="1:8" x14ac:dyDescent="0.25">
      <c r="A39" s="389">
        <v>45203</v>
      </c>
      <c r="B39" s="238" t="e">
        <f>Daily!#REF!</f>
        <v>#REF!</v>
      </c>
      <c r="C39" s="238">
        <v>0</v>
      </c>
      <c r="D39" s="238">
        <f t="shared" si="5"/>
        <v>0</v>
      </c>
      <c r="E39" s="388">
        <f t="shared" si="2"/>
        <v>0</v>
      </c>
      <c r="G39" s="238" t="e">
        <f t="shared" si="6"/>
        <v>#REF!</v>
      </c>
      <c r="H39" s="238" t="e">
        <f t="shared" si="3"/>
        <v>#REF!</v>
      </c>
    </row>
    <row r="40" spans="1:8" x14ac:dyDescent="0.25">
      <c r="A40" s="389">
        <v>45204</v>
      </c>
      <c r="B40" s="238" t="e">
        <f>Daily!#REF!</f>
        <v>#REF!</v>
      </c>
      <c r="C40" s="238">
        <v>0</v>
      </c>
      <c r="D40" s="238">
        <f t="shared" si="5"/>
        <v>0</v>
      </c>
      <c r="E40" s="388">
        <f t="shared" si="2"/>
        <v>0</v>
      </c>
      <c r="G40" s="238" t="e">
        <f t="shared" si="6"/>
        <v>#REF!</v>
      </c>
      <c r="H40" s="238" t="e">
        <f t="shared" si="3"/>
        <v>#REF!</v>
      </c>
    </row>
    <row r="41" spans="1:8" x14ac:dyDescent="0.25">
      <c r="A41" s="389">
        <v>45205</v>
      </c>
      <c r="B41" s="238" t="e">
        <f>Daily!#REF!</f>
        <v>#REF!</v>
      </c>
      <c r="C41" s="238">
        <v>0</v>
      </c>
      <c r="E41" s="388">
        <f t="shared" si="2"/>
        <v>0</v>
      </c>
      <c r="G41" s="238" t="e">
        <f t="shared" si="6"/>
        <v>#REF!</v>
      </c>
      <c r="H41" s="238" t="e">
        <f t="shared" si="3"/>
        <v>#REF!</v>
      </c>
    </row>
    <row r="42" spans="1:8" x14ac:dyDescent="0.25">
      <c r="A42" s="389">
        <v>45206</v>
      </c>
      <c r="B42" s="238" t="e">
        <f>Daily!#REF!</f>
        <v>#REF!</v>
      </c>
      <c r="C42" s="238">
        <v>0</v>
      </c>
      <c r="D42" s="238">
        <f t="shared" si="5"/>
        <v>0</v>
      </c>
      <c r="E42" s="388">
        <f t="shared" si="2"/>
        <v>0</v>
      </c>
      <c r="G42" s="238" t="e">
        <f t="shared" si="6"/>
        <v>#REF!</v>
      </c>
      <c r="H42" s="238" t="e">
        <f t="shared" si="3"/>
        <v>#REF!</v>
      </c>
    </row>
    <row r="43" spans="1:8" x14ac:dyDescent="0.25">
      <c r="A43" s="389">
        <v>45207</v>
      </c>
      <c r="B43" s="238" t="e">
        <f>Daily!#REF!</f>
        <v>#REF!</v>
      </c>
      <c r="C43" s="238">
        <v>0</v>
      </c>
      <c r="D43" s="238">
        <f t="shared" si="5"/>
        <v>0</v>
      </c>
      <c r="E43" s="388">
        <f t="shared" si="2"/>
        <v>0</v>
      </c>
      <c r="G43" s="238" t="e">
        <f t="shared" si="6"/>
        <v>#REF!</v>
      </c>
      <c r="H43" s="238" t="e">
        <f t="shared" si="3"/>
        <v>#REF!</v>
      </c>
    </row>
    <row r="44" spans="1:8" x14ac:dyDescent="0.25">
      <c r="A44" s="389">
        <v>45208</v>
      </c>
      <c r="B44" s="238" t="e">
        <f>Daily!#REF!</f>
        <v>#REF!</v>
      </c>
      <c r="C44" s="238">
        <v>0</v>
      </c>
      <c r="D44" s="238">
        <f t="shared" si="5"/>
        <v>0</v>
      </c>
      <c r="E44" s="388">
        <f t="shared" si="2"/>
        <v>0</v>
      </c>
      <c r="G44" s="238" t="e">
        <f t="shared" si="6"/>
        <v>#REF!</v>
      </c>
      <c r="H44" s="238" t="e">
        <f t="shared" si="3"/>
        <v>#REF!</v>
      </c>
    </row>
    <row r="45" spans="1:8" x14ac:dyDescent="0.25">
      <c r="A45" s="389">
        <v>45209</v>
      </c>
      <c r="B45" s="238" t="e">
        <f>Daily!#REF!</f>
        <v>#REF!</v>
      </c>
      <c r="C45" s="238">
        <v>0</v>
      </c>
      <c r="D45" s="238">
        <f t="shared" si="5"/>
        <v>0</v>
      </c>
      <c r="E45" s="388">
        <f t="shared" si="2"/>
        <v>0</v>
      </c>
      <c r="G45" s="238" t="e">
        <f t="shared" si="6"/>
        <v>#REF!</v>
      </c>
      <c r="H45" s="238" t="e">
        <f t="shared" si="3"/>
        <v>#REF!</v>
      </c>
    </row>
    <row r="46" spans="1:8" x14ac:dyDescent="0.25">
      <c r="A46" s="389">
        <v>45210</v>
      </c>
      <c r="B46" s="238" t="e">
        <f>Daily!#REF!</f>
        <v>#REF!</v>
      </c>
      <c r="C46" s="238">
        <v>0</v>
      </c>
      <c r="D46" s="238">
        <f t="shared" si="5"/>
        <v>0</v>
      </c>
      <c r="E46" s="388">
        <f t="shared" si="2"/>
        <v>0</v>
      </c>
      <c r="H46" s="238" t="e">
        <f t="shared" si="3"/>
        <v>#REF!</v>
      </c>
    </row>
    <row r="47" spans="1:8" x14ac:dyDescent="0.25">
      <c r="A47" s="389">
        <v>45211</v>
      </c>
      <c r="B47" s="238" t="e">
        <f>Daily!#REF!</f>
        <v>#REF!</v>
      </c>
      <c r="C47" s="238">
        <v>0</v>
      </c>
      <c r="D47" s="238">
        <f t="shared" si="5"/>
        <v>0</v>
      </c>
      <c r="E47" s="388">
        <f t="shared" si="2"/>
        <v>0</v>
      </c>
      <c r="G47" s="238" t="e">
        <f t="shared" ref="G47:G56" si="7">D47/B47</f>
        <v>#REF!</v>
      </c>
      <c r="H47" s="238" t="e">
        <f t="shared" si="3"/>
        <v>#REF!</v>
      </c>
    </row>
    <row r="48" spans="1:8" x14ac:dyDescent="0.25">
      <c r="A48" s="389">
        <v>45212</v>
      </c>
      <c r="B48" s="238" t="e">
        <f>Daily!#REF!</f>
        <v>#REF!</v>
      </c>
      <c r="C48" s="238">
        <v>0</v>
      </c>
      <c r="D48" s="238">
        <f t="shared" si="5"/>
        <v>0</v>
      </c>
      <c r="E48" s="388">
        <f t="shared" si="2"/>
        <v>0</v>
      </c>
      <c r="G48" s="238" t="e">
        <f t="shared" si="7"/>
        <v>#REF!</v>
      </c>
      <c r="H48" s="238" t="e">
        <f t="shared" si="3"/>
        <v>#REF!</v>
      </c>
    </row>
    <row r="49" spans="1:8" x14ac:dyDescent="0.25">
      <c r="A49" s="389">
        <v>45213</v>
      </c>
      <c r="B49" s="238" t="e">
        <f>Daily!#REF!</f>
        <v>#REF!</v>
      </c>
      <c r="C49" s="238">
        <v>0</v>
      </c>
      <c r="D49" s="238">
        <f t="shared" si="5"/>
        <v>0</v>
      </c>
      <c r="E49" s="388">
        <f t="shared" si="2"/>
        <v>0</v>
      </c>
      <c r="G49" s="238" t="e">
        <f t="shared" si="7"/>
        <v>#REF!</v>
      </c>
      <c r="H49" s="238" t="e">
        <f t="shared" si="3"/>
        <v>#REF!</v>
      </c>
    </row>
    <row r="50" spans="1:8" x14ac:dyDescent="0.25">
      <c r="A50" s="389">
        <v>45214</v>
      </c>
      <c r="B50" s="238" t="e">
        <f>Daily!#REF!</f>
        <v>#REF!</v>
      </c>
      <c r="C50" s="238">
        <v>0</v>
      </c>
      <c r="D50" s="238">
        <f t="shared" si="5"/>
        <v>0</v>
      </c>
      <c r="E50" s="388">
        <f t="shared" si="2"/>
        <v>0</v>
      </c>
      <c r="G50" s="238" t="e">
        <f t="shared" si="7"/>
        <v>#REF!</v>
      </c>
      <c r="H50" s="238" t="e">
        <f t="shared" si="3"/>
        <v>#REF!</v>
      </c>
    </row>
    <row r="51" spans="1:8" x14ac:dyDescent="0.25">
      <c r="A51" s="389">
        <v>45215</v>
      </c>
      <c r="B51" s="238" t="e">
        <f>Daily!#REF!</f>
        <v>#REF!</v>
      </c>
      <c r="C51" s="238">
        <v>0</v>
      </c>
      <c r="D51" s="238">
        <f t="shared" si="5"/>
        <v>0</v>
      </c>
      <c r="E51" s="388">
        <f t="shared" si="2"/>
        <v>0</v>
      </c>
      <c r="G51" s="238" t="e">
        <f t="shared" si="7"/>
        <v>#REF!</v>
      </c>
      <c r="H51" s="238" t="e">
        <f t="shared" si="3"/>
        <v>#REF!</v>
      </c>
    </row>
    <row r="52" spans="1:8" x14ac:dyDescent="0.25">
      <c r="A52" s="389">
        <v>45216</v>
      </c>
      <c r="B52" s="238" t="e">
        <f>Daily!#REF!</f>
        <v>#REF!</v>
      </c>
      <c r="C52" s="238">
        <v>0</v>
      </c>
      <c r="E52" s="388">
        <f t="shared" si="2"/>
        <v>0</v>
      </c>
      <c r="G52" s="238" t="e">
        <f t="shared" si="7"/>
        <v>#REF!</v>
      </c>
      <c r="H52" s="238" t="e">
        <f t="shared" si="3"/>
        <v>#REF!</v>
      </c>
    </row>
    <row r="53" spans="1:8" x14ac:dyDescent="0.25">
      <c r="A53" s="389">
        <v>45217</v>
      </c>
      <c r="B53" s="238" t="e">
        <f>Daily!#REF!</f>
        <v>#REF!</v>
      </c>
      <c r="C53" s="238">
        <v>0</v>
      </c>
      <c r="D53" s="238">
        <f t="shared" si="5"/>
        <v>0</v>
      </c>
      <c r="E53" s="388">
        <f t="shared" si="2"/>
        <v>0</v>
      </c>
      <c r="G53" s="238" t="e">
        <f t="shared" si="7"/>
        <v>#REF!</v>
      </c>
      <c r="H53" s="238" t="e">
        <f t="shared" si="3"/>
        <v>#REF!</v>
      </c>
    </row>
    <row r="54" spans="1:8" x14ac:dyDescent="0.25">
      <c r="A54" s="389">
        <v>45218</v>
      </c>
      <c r="B54" s="238" t="e">
        <f>Daily!#REF!</f>
        <v>#REF!</v>
      </c>
      <c r="C54" s="238">
        <v>0</v>
      </c>
      <c r="D54" s="238">
        <f t="shared" si="5"/>
        <v>0</v>
      </c>
      <c r="E54" s="388">
        <f t="shared" si="2"/>
        <v>0</v>
      </c>
      <c r="G54" s="238" t="e">
        <f t="shared" si="7"/>
        <v>#REF!</v>
      </c>
      <c r="H54" s="238" t="e">
        <f t="shared" si="3"/>
        <v>#REF!</v>
      </c>
    </row>
    <row r="55" spans="1:8" x14ac:dyDescent="0.25">
      <c r="A55" s="389">
        <v>45219</v>
      </c>
      <c r="B55" s="238" t="e">
        <f>Daily!#REF!</f>
        <v>#REF!</v>
      </c>
      <c r="C55" s="238">
        <v>0</v>
      </c>
      <c r="D55" s="238">
        <f t="shared" si="5"/>
        <v>0</v>
      </c>
      <c r="E55" s="388">
        <f t="shared" si="2"/>
        <v>0</v>
      </c>
      <c r="G55" s="238" t="e">
        <f t="shared" si="7"/>
        <v>#REF!</v>
      </c>
      <c r="H55" s="238" t="e">
        <f t="shared" si="3"/>
        <v>#REF!</v>
      </c>
    </row>
    <row r="56" spans="1:8" x14ac:dyDescent="0.25">
      <c r="A56" s="389">
        <v>45220</v>
      </c>
      <c r="B56" s="238" t="e">
        <f>Daily!#REF!</f>
        <v>#REF!</v>
      </c>
      <c r="C56" s="238">
        <v>0</v>
      </c>
      <c r="D56" s="238">
        <f t="shared" si="5"/>
        <v>0</v>
      </c>
      <c r="E56" s="388">
        <f t="shared" si="2"/>
        <v>0</v>
      </c>
      <c r="G56" s="238" t="e">
        <f t="shared" si="7"/>
        <v>#REF!</v>
      </c>
      <c r="H56" s="238" t="e">
        <f t="shared" si="3"/>
        <v>#REF!</v>
      </c>
    </row>
    <row r="57" spans="1:8" x14ac:dyDescent="0.25">
      <c r="A57" s="389">
        <v>45221</v>
      </c>
      <c r="B57" s="238" t="e">
        <f>Daily!#REF!</f>
        <v>#REF!</v>
      </c>
      <c r="C57" s="238">
        <v>0</v>
      </c>
      <c r="D57" s="238">
        <f t="shared" si="5"/>
        <v>0</v>
      </c>
      <c r="E57" s="388">
        <f t="shared" si="2"/>
        <v>0</v>
      </c>
      <c r="H57" s="238" t="e">
        <f t="shared" si="3"/>
        <v>#REF!</v>
      </c>
    </row>
    <row r="58" spans="1:8" x14ac:dyDescent="0.25">
      <c r="A58" s="389">
        <v>45222</v>
      </c>
      <c r="B58" s="238" t="e">
        <f>Daily!#REF!</f>
        <v>#REF!</v>
      </c>
      <c r="C58" s="238">
        <v>0</v>
      </c>
      <c r="D58" s="238">
        <f t="shared" si="5"/>
        <v>0</v>
      </c>
      <c r="E58" s="388">
        <f t="shared" si="2"/>
        <v>0</v>
      </c>
      <c r="G58" s="238" t="e">
        <f t="shared" ref="G58:G70" si="8">D58/B58</f>
        <v>#REF!</v>
      </c>
      <c r="H58" s="238" t="e">
        <f t="shared" si="3"/>
        <v>#REF!</v>
      </c>
    </row>
    <row r="59" spans="1:8" x14ac:dyDescent="0.25">
      <c r="A59" s="389">
        <v>45223</v>
      </c>
      <c r="B59" s="238" t="e">
        <f>Daily!#REF!</f>
        <v>#REF!</v>
      </c>
      <c r="C59" s="238">
        <v>0</v>
      </c>
      <c r="D59" s="238">
        <f t="shared" si="5"/>
        <v>0</v>
      </c>
      <c r="E59" s="388">
        <f t="shared" si="2"/>
        <v>0</v>
      </c>
      <c r="G59" s="238" t="e">
        <f t="shared" si="8"/>
        <v>#REF!</v>
      </c>
      <c r="H59" s="238" t="e">
        <f t="shared" si="3"/>
        <v>#REF!</v>
      </c>
    </row>
    <row r="60" spans="1:8" x14ac:dyDescent="0.25">
      <c r="A60" s="389">
        <v>45224</v>
      </c>
      <c r="B60" s="238" t="e">
        <f>Daily!#REF!</f>
        <v>#REF!</v>
      </c>
      <c r="C60" s="238">
        <v>0</v>
      </c>
      <c r="D60" s="238">
        <f t="shared" si="5"/>
        <v>0</v>
      </c>
      <c r="E60" s="388">
        <f t="shared" si="2"/>
        <v>0</v>
      </c>
      <c r="G60" s="238" t="e">
        <f t="shared" si="8"/>
        <v>#REF!</v>
      </c>
      <c r="H60" s="238" t="e">
        <f t="shared" si="3"/>
        <v>#REF!</v>
      </c>
    </row>
    <row r="61" spans="1:8" x14ac:dyDescent="0.25">
      <c r="A61" s="389">
        <v>45225</v>
      </c>
      <c r="B61" s="238" t="e">
        <f>Daily!#REF!</f>
        <v>#REF!</v>
      </c>
      <c r="C61" s="238">
        <v>0</v>
      </c>
      <c r="D61" s="238">
        <f t="shared" si="5"/>
        <v>0</v>
      </c>
      <c r="E61" s="388">
        <f t="shared" si="2"/>
        <v>0</v>
      </c>
      <c r="G61" s="238" t="e">
        <f t="shared" si="8"/>
        <v>#REF!</v>
      </c>
      <c r="H61" s="238" t="e">
        <f t="shared" si="3"/>
        <v>#REF!</v>
      </c>
    </row>
    <row r="62" spans="1:8" x14ac:dyDescent="0.25">
      <c r="A62" s="389">
        <v>45226</v>
      </c>
      <c r="B62" s="238" t="e">
        <f>Daily!#REF!</f>
        <v>#REF!</v>
      </c>
      <c r="C62" s="238">
        <v>0</v>
      </c>
      <c r="D62" s="238">
        <f t="shared" si="5"/>
        <v>0</v>
      </c>
      <c r="E62" s="388">
        <f t="shared" si="2"/>
        <v>0</v>
      </c>
      <c r="G62" s="238" t="e">
        <f t="shared" si="8"/>
        <v>#REF!</v>
      </c>
      <c r="H62" s="238" t="e">
        <f t="shared" si="3"/>
        <v>#REF!</v>
      </c>
    </row>
    <row r="63" spans="1:8" x14ac:dyDescent="0.25">
      <c r="A63" s="389">
        <v>45227</v>
      </c>
      <c r="B63" s="238" t="e">
        <f>Daily!#REF!</f>
        <v>#REF!</v>
      </c>
      <c r="C63" s="238">
        <v>0</v>
      </c>
      <c r="D63" s="238">
        <f t="shared" si="5"/>
        <v>0</v>
      </c>
      <c r="E63" s="388">
        <f t="shared" si="2"/>
        <v>0</v>
      </c>
      <c r="G63" s="238" t="e">
        <f t="shared" si="8"/>
        <v>#REF!</v>
      </c>
      <c r="H63" s="238" t="e">
        <f t="shared" si="3"/>
        <v>#REF!</v>
      </c>
    </row>
    <row r="64" spans="1:8" x14ac:dyDescent="0.25">
      <c r="A64" s="389">
        <v>45228</v>
      </c>
      <c r="B64" s="238" t="e">
        <f>Daily!#REF!</f>
        <v>#REF!</v>
      </c>
      <c r="C64" s="238">
        <v>0</v>
      </c>
      <c r="D64" s="238">
        <f t="shared" si="5"/>
        <v>0</v>
      </c>
      <c r="E64" s="388">
        <f t="shared" si="2"/>
        <v>0</v>
      </c>
      <c r="G64" s="238" t="e">
        <f t="shared" si="8"/>
        <v>#REF!</v>
      </c>
      <c r="H64" s="238" t="e">
        <f t="shared" si="3"/>
        <v>#REF!</v>
      </c>
    </row>
    <row r="65" spans="1:8" x14ac:dyDescent="0.25">
      <c r="A65" s="389">
        <v>45229</v>
      </c>
      <c r="B65" s="238" t="e">
        <f>Daily!#REF!</f>
        <v>#REF!</v>
      </c>
      <c r="C65" s="238">
        <v>0</v>
      </c>
      <c r="D65" s="238">
        <f t="shared" si="5"/>
        <v>0</v>
      </c>
      <c r="E65" s="388">
        <f t="shared" si="2"/>
        <v>0</v>
      </c>
      <c r="G65" s="238" t="e">
        <f t="shared" si="8"/>
        <v>#REF!</v>
      </c>
      <c r="H65" s="238" t="e">
        <f t="shared" si="3"/>
        <v>#REF!</v>
      </c>
    </row>
    <row r="66" spans="1:8" x14ac:dyDescent="0.25">
      <c r="A66" s="389">
        <v>45230</v>
      </c>
      <c r="B66" s="238" t="e">
        <f>Daily!#REF!</f>
        <v>#REF!</v>
      </c>
      <c r="C66" s="238">
        <v>0</v>
      </c>
      <c r="D66" s="238">
        <f t="shared" si="5"/>
        <v>0</v>
      </c>
      <c r="E66" s="388">
        <f t="shared" si="2"/>
        <v>0</v>
      </c>
      <c r="G66" s="238" t="e">
        <f t="shared" si="8"/>
        <v>#REF!</v>
      </c>
      <c r="H66" s="238" t="e">
        <f t="shared" si="3"/>
        <v>#REF!</v>
      </c>
    </row>
    <row r="67" spans="1:8" x14ac:dyDescent="0.25">
      <c r="A67" s="389">
        <v>45231</v>
      </c>
      <c r="B67" s="238" t="e">
        <f>Daily!#REF!</f>
        <v>#REF!</v>
      </c>
      <c r="C67" s="238">
        <v>0</v>
      </c>
      <c r="D67" s="238">
        <f t="shared" si="5"/>
        <v>0</v>
      </c>
      <c r="E67" s="388">
        <f t="shared" si="2"/>
        <v>0</v>
      </c>
      <c r="G67" s="238" t="e">
        <f t="shared" si="8"/>
        <v>#REF!</v>
      </c>
      <c r="H67" s="238" t="e">
        <f t="shared" si="3"/>
        <v>#REF!</v>
      </c>
    </row>
    <row r="68" spans="1:8" x14ac:dyDescent="0.25">
      <c r="A68" s="389">
        <v>45232</v>
      </c>
      <c r="B68" s="238" t="e">
        <f>Daily!#REF!</f>
        <v>#REF!</v>
      </c>
      <c r="C68" s="238">
        <v>0</v>
      </c>
      <c r="D68" s="238">
        <f t="shared" si="5"/>
        <v>0</v>
      </c>
      <c r="E68" s="388">
        <f t="shared" si="2"/>
        <v>0</v>
      </c>
      <c r="G68" s="238" t="e">
        <f t="shared" si="8"/>
        <v>#REF!</v>
      </c>
      <c r="H68" s="238" t="e">
        <f t="shared" si="3"/>
        <v>#REF!</v>
      </c>
    </row>
    <row r="69" spans="1:8" x14ac:dyDescent="0.25">
      <c r="A69" s="389">
        <v>45233</v>
      </c>
      <c r="B69" s="238" t="e">
        <f>Daily!#REF!</f>
        <v>#REF!</v>
      </c>
      <c r="C69" s="238">
        <v>0</v>
      </c>
      <c r="D69" s="238">
        <f t="shared" si="5"/>
        <v>0</v>
      </c>
      <c r="E69" s="388">
        <f t="shared" si="2"/>
        <v>0</v>
      </c>
      <c r="G69" s="238" t="e">
        <f t="shared" si="8"/>
        <v>#REF!</v>
      </c>
      <c r="H69" s="238" t="e">
        <f t="shared" si="3"/>
        <v>#REF!</v>
      </c>
    </row>
    <row r="70" spans="1:8" x14ac:dyDescent="0.25">
      <c r="A70" s="389">
        <v>45234</v>
      </c>
      <c r="B70" s="238" t="e">
        <f>Daily!#REF!</f>
        <v>#REF!</v>
      </c>
      <c r="C70" s="238">
        <v>0</v>
      </c>
      <c r="D70" s="238">
        <f t="shared" si="5"/>
        <v>0</v>
      </c>
      <c r="E70" s="388">
        <f t="shared" si="2"/>
        <v>0</v>
      </c>
      <c r="G70" s="238" t="e">
        <f t="shared" si="8"/>
        <v>#REF!</v>
      </c>
      <c r="H70" s="238" t="e">
        <f t="shared" si="3"/>
        <v>#REF!</v>
      </c>
    </row>
    <row r="71" spans="1:8" x14ac:dyDescent="0.25">
      <c r="A71" s="389">
        <v>45235</v>
      </c>
      <c r="B71" s="238" t="e">
        <f>Daily!#REF!</f>
        <v>#REF!</v>
      </c>
      <c r="C71" s="238">
        <v>0</v>
      </c>
      <c r="D71" s="238">
        <f t="shared" si="5"/>
        <v>0</v>
      </c>
      <c r="E71" s="388">
        <f t="shared" si="2"/>
        <v>0</v>
      </c>
      <c r="H71" s="238" t="e">
        <f t="shared" si="3"/>
        <v>#REF!</v>
      </c>
    </row>
    <row r="72" spans="1:8" x14ac:dyDescent="0.25">
      <c r="A72" s="389">
        <v>45236</v>
      </c>
      <c r="B72" s="238" t="e">
        <f>Daily!#REF!</f>
        <v>#REF!</v>
      </c>
      <c r="C72" s="238">
        <v>0</v>
      </c>
      <c r="D72" s="238">
        <f t="shared" si="5"/>
        <v>0</v>
      </c>
      <c r="E72" s="388">
        <f t="shared" si="2"/>
        <v>0</v>
      </c>
      <c r="G72" s="238" t="e">
        <f t="shared" ref="G72:G85" si="9">D72/B72</f>
        <v>#REF!</v>
      </c>
      <c r="H72" s="238" t="e">
        <f t="shared" si="3"/>
        <v>#REF!</v>
      </c>
    </row>
    <row r="73" spans="1:8" x14ac:dyDescent="0.25">
      <c r="A73" s="389">
        <v>45237</v>
      </c>
      <c r="B73" s="238" t="e">
        <f>Daily!#REF!</f>
        <v>#REF!</v>
      </c>
      <c r="C73" s="238">
        <v>0</v>
      </c>
      <c r="D73" s="238">
        <f t="shared" si="5"/>
        <v>0</v>
      </c>
      <c r="E73" s="388">
        <f t="shared" si="2"/>
        <v>0</v>
      </c>
      <c r="G73" s="238" t="e">
        <f t="shared" si="9"/>
        <v>#REF!</v>
      </c>
      <c r="H73" s="238" t="e">
        <f t="shared" si="3"/>
        <v>#REF!</v>
      </c>
    </row>
    <row r="74" spans="1:8" x14ac:dyDescent="0.25">
      <c r="A74" s="389">
        <v>45238</v>
      </c>
      <c r="B74" s="238" t="e">
        <f>Daily!#REF!</f>
        <v>#REF!</v>
      </c>
      <c r="C74" s="238">
        <v>0</v>
      </c>
      <c r="D74" s="238">
        <f t="shared" si="5"/>
        <v>0</v>
      </c>
      <c r="E74" s="388">
        <f t="shared" si="2"/>
        <v>0</v>
      </c>
      <c r="G74" s="238" t="e">
        <f t="shared" si="9"/>
        <v>#REF!</v>
      </c>
      <c r="H74" s="238" t="e">
        <f t="shared" si="3"/>
        <v>#REF!</v>
      </c>
    </row>
    <row r="75" spans="1:8" x14ac:dyDescent="0.25">
      <c r="A75" s="389">
        <v>45239</v>
      </c>
      <c r="B75" s="238" t="e">
        <f>Daily!#REF!</f>
        <v>#REF!</v>
      </c>
      <c r="C75" s="238">
        <v>0</v>
      </c>
      <c r="D75" s="238">
        <f t="shared" si="5"/>
        <v>0</v>
      </c>
      <c r="E75" s="388">
        <f t="shared" si="2"/>
        <v>0</v>
      </c>
      <c r="G75" s="238" t="e">
        <f t="shared" si="9"/>
        <v>#REF!</v>
      </c>
      <c r="H75" s="238" t="e">
        <f t="shared" si="3"/>
        <v>#REF!</v>
      </c>
    </row>
    <row r="76" spans="1:8" x14ac:dyDescent="0.25">
      <c r="A76" s="389">
        <v>45240</v>
      </c>
      <c r="B76" s="238" t="e">
        <f>Daily!#REF!</f>
        <v>#REF!</v>
      </c>
      <c r="C76" s="238">
        <v>0</v>
      </c>
      <c r="D76" s="238">
        <f t="shared" si="5"/>
        <v>0</v>
      </c>
      <c r="E76" s="388">
        <f t="shared" si="2"/>
        <v>0</v>
      </c>
      <c r="G76" s="238" t="e">
        <f t="shared" si="9"/>
        <v>#REF!</v>
      </c>
      <c r="H76" s="238" t="e">
        <f t="shared" si="3"/>
        <v>#REF!</v>
      </c>
    </row>
    <row r="77" spans="1:8" x14ac:dyDescent="0.25">
      <c r="A77" s="389">
        <v>45241</v>
      </c>
      <c r="B77" s="238" t="e">
        <f>Daily!#REF!</f>
        <v>#REF!</v>
      </c>
      <c r="C77" s="238">
        <v>0</v>
      </c>
      <c r="D77" s="238">
        <f t="shared" si="5"/>
        <v>0</v>
      </c>
      <c r="E77" s="388">
        <f t="shared" si="2"/>
        <v>0</v>
      </c>
      <c r="G77" s="238" t="e">
        <f t="shared" si="9"/>
        <v>#REF!</v>
      </c>
      <c r="H77" s="238" t="e">
        <f t="shared" si="3"/>
        <v>#REF!</v>
      </c>
    </row>
    <row r="78" spans="1:8" x14ac:dyDescent="0.25">
      <c r="A78" s="389">
        <v>45242</v>
      </c>
      <c r="B78" s="238" t="e">
        <f>Daily!#REF!</f>
        <v>#REF!</v>
      </c>
      <c r="C78" s="238">
        <v>0</v>
      </c>
      <c r="D78" s="238">
        <f t="shared" si="5"/>
        <v>0</v>
      </c>
      <c r="E78" s="388">
        <f t="shared" ref="E78:E141" si="10">AVERAGE(D72:D78)</f>
        <v>0</v>
      </c>
      <c r="G78" s="238" t="e">
        <f t="shared" si="9"/>
        <v>#REF!</v>
      </c>
      <c r="H78" s="238" t="e">
        <f t="shared" ref="H78:H141" si="11">AVERAGE(G72:G78)</f>
        <v>#REF!</v>
      </c>
    </row>
    <row r="79" spans="1:8" x14ac:dyDescent="0.25">
      <c r="A79" s="389">
        <v>45243</v>
      </c>
      <c r="B79" s="238" t="e">
        <f>Daily!#REF!</f>
        <v>#REF!</v>
      </c>
      <c r="C79" s="238">
        <v>0</v>
      </c>
      <c r="D79" s="238">
        <f t="shared" si="5"/>
        <v>0</v>
      </c>
      <c r="E79" s="388">
        <f t="shared" si="10"/>
        <v>0</v>
      </c>
      <c r="G79" s="238" t="e">
        <f t="shared" si="9"/>
        <v>#REF!</v>
      </c>
      <c r="H79" s="238" t="e">
        <f t="shared" si="11"/>
        <v>#REF!</v>
      </c>
    </row>
    <row r="80" spans="1:8" x14ac:dyDescent="0.25">
      <c r="A80" s="389">
        <v>45244</v>
      </c>
      <c r="B80" s="238" t="e">
        <f>Daily!#REF!</f>
        <v>#REF!</v>
      </c>
      <c r="C80" s="238">
        <v>0</v>
      </c>
      <c r="D80" s="238">
        <f t="shared" si="5"/>
        <v>0</v>
      </c>
      <c r="E80" s="388">
        <f t="shared" si="10"/>
        <v>0</v>
      </c>
      <c r="G80" s="238" t="e">
        <f t="shared" si="9"/>
        <v>#REF!</v>
      </c>
      <c r="H80" s="238" t="e">
        <f t="shared" si="11"/>
        <v>#REF!</v>
      </c>
    </row>
    <row r="81" spans="1:8" x14ac:dyDescent="0.25">
      <c r="A81" s="389">
        <v>45245</v>
      </c>
      <c r="B81" s="238" t="e">
        <f>Daily!#REF!</f>
        <v>#REF!</v>
      </c>
      <c r="C81" s="238">
        <v>0</v>
      </c>
      <c r="D81" s="238">
        <f t="shared" si="5"/>
        <v>0</v>
      </c>
      <c r="E81" s="388">
        <f t="shared" si="10"/>
        <v>0</v>
      </c>
      <c r="G81" s="238" t="e">
        <f t="shared" si="9"/>
        <v>#REF!</v>
      </c>
      <c r="H81" s="238" t="e">
        <f t="shared" si="11"/>
        <v>#REF!</v>
      </c>
    </row>
    <row r="82" spans="1:8" x14ac:dyDescent="0.25">
      <c r="A82" s="389">
        <v>45246</v>
      </c>
      <c r="B82" s="238" t="e">
        <f>Daily!#REF!</f>
        <v>#REF!</v>
      </c>
      <c r="C82" s="238">
        <v>0</v>
      </c>
      <c r="D82" s="238">
        <f t="shared" si="5"/>
        <v>0</v>
      </c>
      <c r="E82" s="388">
        <f t="shared" si="10"/>
        <v>0</v>
      </c>
      <c r="G82" s="238" t="e">
        <f t="shared" si="9"/>
        <v>#REF!</v>
      </c>
      <c r="H82" s="238" t="e">
        <f t="shared" si="11"/>
        <v>#REF!</v>
      </c>
    </row>
    <row r="83" spans="1:8" x14ac:dyDescent="0.25">
      <c r="A83" s="389">
        <v>45247</v>
      </c>
      <c r="B83" s="238" t="e">
        <f>Daily!#REF!</f>
        <v>#REF!</v>
      </c>
      <c r="C83" s="238">
        <v>0</v>
      </c>
      <c r="D83" s="238">
        <f t="shared" si="5"/>
        <v>0</v>
      </c>
      <c r="E83" s="388">
        <f t="shared" si="10"/>
        <v>0</v>
      </c>
      <c r="G83" s="238" t="e">
        <f t="shared" si="9"/>
        <v>#REF!</v>
      </c>
      <c r="H83" s="238" t="e">
        <f t="shared" si="11"/>
        <v>#REF!</v>
      </c>
    </row>
    <row r="84" spans="1:8" x14ac:dyDescent="0.25">
      <c r="A84" s="389">
        <v>45248</v>
      </c>
      <c r="B84" s="238" t="e">
        <f>Daily!#REF!</f>
        <v>#REF!</v>
      </c>
      <c r="C84" s="238">
        <v>0</v>
      </c>
      <c r="D84" s="238">
        <f t="shared" ref="D84:D113" si="12">C83-C84</f>
        <v>0</v>
      </c>
      <c r="E84" s="388">
        <f t="shared" si="10"/>
        <v>0</v>
      </c>
      <c r="G84" s="238" t="e">
        <f t="shared" si="9"/>
        <v>#REF!</v>
      </c>
      <c r="H84" s="238" t="e">
        <f t="shared" si="11"/>
        <v>#REF!</v>
      </c>
    </row>
    <row r="85" spans="1:8" x14ac:dyDescent="0.25">
      <c r="A85" s="389">
        <v>45249</v>
      </c>
      <c r="B85" s="238" t="e">
        <f>Daily!#REF!</f>
        <v>#REF!</v>
      </c>
      <c r="C85" s="238">
        <v>0</v>
      </c>
      <c r="D85" s="238">
        <f t="shared" si="12"/>
        <v>0</v>
      </c>
      <c r="E85" s="388">
        <f t="shared" si="10"/>
        <v>0</v>
      </c>
      <c r="G85" s="238" t="e">
        <f t="shared" si="9"/>
        <v>#REF!</v>
      </c>
      <c r="H85" s="238" t="e">
        <f t="shared" si="11"/>
        <v>#REF!</v>
      </c>
    </row>
    <row r="86" spans="1:8" x14ac:dyDescent="0.25">
      <c r="A86" s="389">
        <v>45250</v>
      </c>
      <c r="B86" s="238" t="e">
        <f>Daily!#REF!</f>
        <v>#REF!</v>
      </c>
      <c r="C86" s="238">
        <v>0</v>
      </c>
      <c r="D86" s="238">
        <f t="shared" si="12"/>
        <v>0</v>
      </c>
      <c r="E86" s="388">
        <f t="shared" si="10"/>
        <v>0</v>
      </c>
      <c r="H86" s="238" t="e">
        <f t="shared" si="11"/>
        <v>#REF!</v>
      </c>
    </row>
    <row r="87" spans="1:8" x14ac:dyDescent="0.25">
      <c r="A87" s="389">
        <v>45251</v>
      </c>
      <c r="B87" s="238" t="e">
        <f>Daily!#REF!</f>
        <v>#REF!</v>
      </c>
      <c r="C87" s="238">
        <v>0</v>
      </c>
      <c r="D87" s="238">
        <f t="shared" si="12"/>
        <v>0</v>
      </c>
      <c r="E87" s="388">
        <f t="shared" si="10"/>
        <v>0</v>
      </c>
      <c r="H87" s="238" t="e">
        <f t="shared" si="11"/>
        <v>#REF!</v>
      </c>
    </row>
    <row r="88" spans="1:8" x14ac:dyDescent="0.25">
      <c r="A88" s="389">
        <v>45252</v>
      </c>
      <c r="B88" s="238" t="e">
        <f>Daily!#REF!</f>
        <v>#REF!</v>
      </c>
      <c r="C88" s="238">
        <v>0</v>
      </c>
      <c r="D88" s="238">
        <f t="shared" si="12"/>
        <v>0</v>
      </c>
      <c r="E88" s="388">
        <f t="shared" si="10"/>
        <v>0</v>
      </c>
      <c r="H88" s="238" t="e">
        <f t="shared" si="11"/>
        <v>#REF!</v>
      </c>
    </row>
    <row r="89" spans="1:8" x14ac:dyDescent="0.25">
      <c r="A89" s="389">
        <v>45253</v>
      </c>
      <c r="B89" s="238" t="e">
        <f>Daily!#REF!</f>
        <v>#REF!</v>
      </c>
      <c r="C89" s="238">
        <v>0</v>
      </c>
      <c r="D89" s="238">
        <f t="shared" si="12"/>
        <v>0</v>
      </c>
      <c r="E89" s="388">
        <f t="shared" si="10"/>
        <v>0</v>
      </c>
      <c r="G89" s="238" t="e">
        <f t="shared" ref="G89:G98" si="13">D89/B89</f>
        <v>#REF!</v>
      </c>
      <c r="H89" s="238" t="e">
        <f t="shared" si="11"/>
        <v>#REF!</v>
      </c>
    </row>
    <row r="90" spans="1:8" x14ac:dyDescent="0.25">
      <c r="A90" s="389">
        <v>45254</v>
      </c>
      <c r="B90" s="238" t="e">
        <f>Daily!#REF!</f>
        <v>#REF!</v>
      </c>
      <c r="C90" s="238">
        <v>0</v>
      </c>
      <c r="D90" s="238">
        <f t="shared" si="12"/>
        <v>0</v>
      </c>
      <c r="E90" s="388">
        <f t="shared" si="10"/>
        <v>0</v>
      </c>
      <c r="G90" s="238" t="e">
        <f t="shared" si="13"/>
        <v>#REF!</v>
      </c>
      <c r="H90" s="238" t="e">
        <f t="shared" si="11"/>
        <v>#REF!</v>
      </c>
    </row>
    <row r="91" spans="1:8" x14ac:dyDescent="0.25">
      <c r="A91" s="389">
        <v>45255</v>
      </c>
      <c r="B91" s="238" t="e">
        <f>Daily!#REF!</f>
        <v>#REF!</v>
      </c>
      <c r="C91" s="238">
        <v>0</v>
      </c>
      <c r="D91" s="238">
        <f t="shared" si="12"/>
        <v>0</v>
      </c>
      <c r="E91" s="388">
        <f t="shared" si="10"/>
        <v>0</v>
      </c>
      <c r="G91" s="238" t="e">
        <f t="shared" si="13"/>
        <v>#REF!</v>
      </c>
      <c r="H91" s="238" t="e">
        <f t="shared" si="11"/>
        <v>#REF!</v>
      </c>
    </row>
    <row r="92" spans="1:8" x14ac:dyDescent="0.25">
      <c r="A92" s="389">
        <v>45256</v>
      </c>
      <c r="B92" s="238" t="e">
        <f>Daily!#REF!</f>
        <v>#REF!</v>
      </c>
      <c r="C92" s="238">
        <v>0</v>
      </c>
      <c r="D92" s="238">
        <f t="shared" si="12"/>
        <v>0</v>
      </c>
      <c r="E92" s="388">
        <f t="shared" si="10"/>
        <v>0</v>
      </c>
      <c r="G92" s="238" t="e">
        <f t="shared" si="13"/>
        <v>#REF!</v>
      </c>
      <c r="H92" s="238" t="e">
        <f t="shared" si="11"/>
        <v>#REF!</v>
      </c>
    </row>
    <row r="93" spans="1:8" x14ac:dyDescent="0.25">
      <c r="A93" s="389">
        <v>45257</v>
      </c>
      <c r="B93" s="238" t="e">
        <f>Daily!#REF!</f>
        <v>#REF!</v>
      </c>
      <c r="C93" s="238">
        <v>0</v>
      </c>
      <c r="D93" s="238">
        <f t="shared" si="12"/>
        <v>0</v>
      </c>
      <c r="E93" s="388">
        <f t="shared" si="10"/>
        <v>0</v>
      </c>
      <c r="G93" s="238" t="e">
        <f t="shared" si="13"/>
        <v>#REF!</v>
      </c>
      <c r="H93" s="238" t="e">
        <f t="shared" si="11"/>
        <v>#REF!</v>
      </c>
    </row>
    <row r="94" spans="1:8" x14ac:dyDescent="0.25">
      <c r="A94" s="389">
        <v>45258</v>
      </c>
      <c r="B94" s="238" t="e">
        <f>Daily!#REF!</f>
        <v>#REF!</v>
      </c>
      <c r="C94" s="238">
        <v>0</v>
      </c>
      <c r="D94" s="238">
        <f t="shared" si="12"/>
        <v>0</v>
      </c>
      <c r="E94" s="388">
        <f t="shared" si="10"/>
        <v>0</v>
      </c>
      <c r="G94" s="238" t="e">
        <f t="shared" si="13"/>
        <v>#REF!</v>
      </c>
      <c r="H94" s="238" t="e">
        <f t="shared" si="11"/>
        <v>#REF!</v>
      </c>
    </row>
    <row r="95" spans="1:8" x14ac:dyDescent="0.25">
      <c r="A95" s="389">
        <v>45259</v>
      </c>
      <c r="B95" s="238" t="e">
        <f>Daily!#REF!</f>
        <v>#REF!</v>
      </c>
      <c r="C95" s="238">
        <v>0</v>
      </c>
      <c r="D95" s="238">
        <f t="shared" si="12"/>
        <v>0</v>
      </c>
      <c r="E95" s="388">
        <f t="shared" si="10"/>
        <v>0</v>
      </c>
      <c r="G95" s="238" t="e">
        <f t="shared" si="13"/>
        <v>#REF!</v>
      </c>
      <c r="H95" s="238" t="e">
        <f t="shared" si="11"/>
        <v>#REF!</v>
      </c>
    </row>
    <row r="96" spans="1:8" x14ac:dyDescent="0.25">
      <c r="A96" s="389">
        <v>45260</v>
      </c>
      <c r="B96" s="238" t="e">
        <f>Daily!#REF!</f>
        <v>#REF!</v>
      </c>
      <c r="C96" s="238">
        <v>0</v>
      </c>
      <c r="D96" s="238">
        <f t="shared" si="12"/>
        <v>0</v>
      </c>
      <c r="E96" s="388">
        <f t="shared" si="10"/>
        <v>0</v>
      </c>
      <c r="G96" s="238" t="e">
        <f t="shared" si="13"/>
        <v>#REF!</v>
      </c>
      <c r="H96" s="238" t="e">
        <f t="shared" si="11"/>
        <v>#REF!</v>
      </c>
    </row>
    <row r="97" spans="1:8" x14ac:dyDescent="0.25">
      <c r="A97" s="389">
        <v>45261</v>
      </c>
      <c r="B97" s="238" t="e">
        <f>Daily!#REF!</f>
        <v>#REF!</v>
      </c>
      <c r="C97" s="238">
        <v>0</v>
      </c>
      <c r="D97" s="238">
        <f t="shared" si="12"/>
        <v>0</v>
      </c>
      <c r="E97" s="388">
        <f t="shared" si="10"/>
        <v>0</v>
      </c>
      <c r="G97" s="238" t="e">
        <f t="shared" si="13"/>
        <v>#REF!</v>
      </c>
      <c r="H97" s="238" t="e">
        <f t="shared" si="11"/>
        <v>#REF!</v>
      </c>
    </row>
    <row r="98" spans="1:8" x14ac:dyDescent="0.25">
      <c r="A98" s="389">
        <v>45262</v>
      </c>
      <c r="B98" s="238" t="e">
        <f>Daily!#REF!</f>
        <v>#REF!</v>
      </c>
      <c r="C98" s="238">
        <v>0</v>
      </c>
      <c r="D98" s="238">
        <f t="shared" si="12"/>
        <v>0</v>
      </c>
      <c r="E98" s="388">
        <f t="shared" si="10"/>
        <v>0</v>
      </c>
      <c r="G98" s="238" t="e">
        <f t="shared" si="13"/>
        <v>#REF!</v>
      </c>
      <c r="H98" s="238" t="e">
        <f t="shared" si="11"/>
        <v>#REF!</v>
      </c>
    </row>
    <row r="99" spans="1:8" x14ac:dyDescent="0.25">
      <c r="A99" s="389">
        <v>45263</v>
      </c>
      <c r="B99" s="238" t="e">
        <f>Daily!#REF!</f>
        <v>#REF!</v>
      </c>
      <c r="C99" s="238">
        <v>0</v>
      </c>
      <c r="D99" s="238">
        <f t="shared" si="12"/>
        <v>0</v>
      </c>
      <c r="E99" s="388">
        <f t="shared" si="10"/>
        <v>0</v>
      </c>
      <c r="H99" s="238" t="e">
        <f t="shared" si="11"/>
        <v>#REF!</v>
      </c>
    </row>
    <row r="100" spans="1:8" x14ac:dyDescent="0.25">
      <c r="A100" s="389">
        <v>45264</v>
      </c>
      <c r="B100" s="238" t="e">
        <f>Daily!#REF!</f>
        <v>#REF!</v>
      </c>
      <c r="C100" s="238">
        <v>0</v>
      </c>
      <c r="D100" s="238">
        <f t="shared" si="12"/>
        <v>0</v>
      </c>
      <c r="E100" s="388">
        <f t="shared" si="10"/>
        <v>0</v>
      </c>
      <c r="G100" s="238" t="e">
        <f t="shared" ref="G100:G122" si="14">D100/B100</f>
        <v>#REF!</v>
      </c>
      <c r="H100" s="238" t="e">
        <f t="shared" si="11"/>
        <v>#REF!</v>
      </c>
    </row>
    <row r="101" spans="1:8" x14ac:dyDescent="0.25">
      <c r="A101" s="389">
        <v>45265</v>
      </c>
      <c r="B101" s="238" t="e">
        <f>Daily!#REF!</f>
        <v>#REF!</v>
      </c>
      <c r="C101" s="238">
        <v>0</v>
      </c>
      <c r="D101" s="238">
        <f t="shared" si="12"/>
        <v>0</v>
      </c>
      <c r="E101" s="388">
        <f t="shared" si="10"/>
        <v>0</v>
      </c>
      <c r="G101" s="238" t="e">
        <f t="shared" si="14"/>
        <v>#REF!</v>
      </c>
      <c r="H101" s="238" t="e">
        <f t="shared" si="11"/>
        <v>#REF!</v>
      </c>
    </row>
    <row r="102" spans="1:8" x14ac:dyDescent="0.25">
      <c r="A102" s="389">
        <v>45266</v>
      </c>
      <c r="B102" s="238" t="e">
        <f>Daily!#REF!</f>
        <v>#REF!</v>
      </c>
      <c r="C102" s="238">
        <v>0</v>
      </c>
      <c r="D102" s="238">
        <f t="shared" si="12"/>
        <v>0</v>
      </c>
      <c r="E102" s="388">
        <f t="shared" si="10"/>
        <v>0</v>
      </c>
      <c r="G102" s="238" t="e">
        <f t="shared" si="14"/>
        <v>#REF!</v>
      </c>
      <c r="H102" s="238" t="e">
        <f t="shared" si="11"/>
        <v>#REF!</v>
      </c>
    </row>
    <row r="103" spans="1:8" x14ac:dyDescent="0.25">
      <c r="A103" s="389">
        <v>45267</v>
      </c>
      <c r="B103" s="238" t="e">
        <f>Daily!#REF!</f>
        <v>#REF!</v>
      </c>
      <c r="C103" s="238">
        <v>0</v>
      </c>
      <c r="D103" s="238">
        <f t="shared" si="12"/>
        <v>0</v>
      </c>
      <c r="E103" s="388">
        <f t="shared" si="10"/>
        <v>0</v>
      </c>
      <c r="G103" s="238" t="e">
        <f t="shared" si="14"/>
        <v>#REF!</v>
      </c>
      <c r="H103" s="238" t="e">
        <f t="shared" si="11"/>
        <v>#REF!</v>
      </c>
    </row>
    <row r="104" spans="1:8" x14ac:dyDescent="0.25">
      <c r="A104" s="389">
        <v>45268</v>
      </c>
      <c r="B104" s="238" t="e">
        <f>Daily!#REF!</f>
        <v>#REF!</v>
      </c>
      <c r="C104" s="238">
        <v>0</v>
      </c>
      <c r="D104" s="238">
        <f t="shared" si="12"/>
        <v>0</v>
      </c>
      <c r="E104" s="388">
        <f t="shared" si="10"/>
        <v>0</v>
      </c>
      <c r="G104" s="238" t="e">
        <f t="shared" si="14"/>
        <v>#REF!</v>
      </c>
      <c r="H104" s="238" t="e">
        <f t="shared" si="11"/>
        <v>#REF!</v>
      </c>
    </row>
    <row r="105" spans="1:8" x14ac:dyDescent="0.25">
      <c r="A105" s="389">
        <v>45269</v>
      </c>
      <c r="B105" s="238" t="e">
        <f>Daily!#REF!</f>
        <v>#REF!</v>
      </c>
      <c r="C105" s="238">
        <v>0</v>
      </c>
      <c r="D105" s="238">
        <f t="shared" si="12"/>
        <v>0</v>
      </c>
      <c r="E105" s="388">
        <f t="shared" si="10"/>
        <v>0</v>
      </c>
      <c r="G105" s="238" t="e">
        <f t="shared" si="14"/>
        <v>#REF!</v>
      </c>
      <c r="H105" s="238" t="e">
        <f t="shared" si="11"/>
        <v>#REF!</v>
      </c>
    </row>
    <row r="106" spans="1:8" x14ac:dyDescent="0.25">
      <c r="A106" s="389">
        <v>45270</v>
      </c>
      <c r="B106" s="238" t="e">
        <f>Daily!#REF!</f>
        <v>#REF!</v>
      </c>
      <c r="C106" s="238">
        <v>0</v>
      </c>
      <c r="D106" s="238">
        <f t="shared" si="12"/>
        <v>0</v>
      </c>
      <c r="E106" s="388">
        <f t="shared" si="10"/>
        <v>0</v>
      </c>
      <c r="G106" s="238" t="e">
        <f t="shared" si="14"/>
        <v>#REF!</v>
      </c>
      <c r="H106" s="238" t="e">
        <f t="shared" si="11"/>
        <v>#REF!</v>
      </c>
    </row>
    <row r="107" spans="1:8" x14ac:dyDescent="0.25">
      <c r="A107" s="389">
        <v>45271</v>
      </c>
      <c r="B107" s="238" t="e">
        <f>Daily!#REF!</f>
        <v>#REF!</v>
      </c>
      <c r="C107" s="238">
        <v>0</v>
      </c>
      <c r="D107" s="238">
        <f t="shared" si="12"/>
        <v>0</v>
      </c>
      <c r="E107" s="388">
        <f t="shared" si="10"/>
        <v>0</v>
      </c>
      <c r="G107" s="238" t="e">
        <f t="shared" si="14"/>
        <v>#REF!</v>
      </c>
      <c r="H107" s="238" t="e">
        <f t="shared" si="11"/>
        <v>#REF!</v>
      </c>
    </row>
    <row r="108" spans="1:8" x14ac:dyDescent="0.25">
      <c r="A108" s="389">
        <v>45272</v>
      </c>
      <c r="B108" s="238" t="e">
        <f>Daily!#REF!</f>
        <v>#REF!</v>
      </c>
      <c r="C108" s="238">
        <v>0</v>
      </c>
      <c r="D108" s="238">
        <f t="shared" si="12"/>
        <v>0</v>
      </c>
      <c r="E108" s="388">
        <f t="shared" si="10"/>
        <v>0</v>
      </c>
      <c r="G108" s="238" t="e">
        <f t="shared" si="14"/>
        <v>#REF!</v>
      </c>
      <c r="H108" s="238" t="e">
        <f t="shared" si="11"/>
        <v>#REF!</v>
      </c>
    </row>
    <row r="109" spans="1:8" x14ac:dyDescent="0.25">
      <c r="A109" s="389">
        <v>45273</v>
      </c>
      <c r="B109" s="238" t="e">
        <f>Daily!#REF!</f>
        <v>#REF!</v>
      </c>
      <c r="C109" s="238">
        <v>0</v>
      </c>
      <c r="D109" s="238">
        <f t="shared" si="12"/>
        <v>0</v>
      </c>
      <c r="E109" s="388">
        <f t="shared" si="10"/>
        <v>0</v>
      </c>
      <c r="G109" s="238" t="e">
        <f t="shared" si="14"/>
        <v>#REF!</v>
      </c>
      <c r="H109" s="238" t="e">
        <f t="shared" si="11"/>
        <v>#REF!</v>
      </c>
    </row>
    <row r="110" spans="1:8" x14ac:dyDescent="0.25">
      <c r="A110" s="389">
        <v>45274</v>
      </c>
      <c r="B110" s="238" t="e">
        <f>Daily!#REF!</f>
        <v>#REF!</v>
      </c>
      <c r="C110" s="238">
        <v>0</v>
      </c>
      <c r="D110" s="238">
        <f t="shared" si="12"/>
        <v>0</v>
      </c>
      <c r="E110" s="388">
        <f t="shared" si="10"/>
        <v>0</v>
      </c>
      <c r="G110" s="238" t="e">
        <f t="shared" si="14"/>
        <v>#REF!</v>
      </c>
      <c r="H110" s="238" t="e">
        <f t="shared" si="11"/>
        <v>#REF!</v>
      </c>
    </row>
    <row r="111" spans="1:8" x14ac:dyDescent="0.25">
      <c r="A111" s="389">
        <v>45275</v>
      </c>
      <c r="B111" s="238" t="e">
        <f>Daily!#REF!</f>
        <v>#REF!</v>
      </c>
      <c r="C111" s="238">
        <v>0</v>
      </c>
      <c r="D111" s="238">
        <f t="shared" si="12"/>
        <v>0</v>
      </c>
      <c r="E111" s="388">
        <f t="shared" si="10"/>
        <v>0</v>
      </c>
      <c r="G111" s="238" t="e">
        <f t="shared" si="14"/>
        <v>#REF!</v>
      </c>
      <c r="H111" s="238" t="e">
        <f t="shared" si="11"/>
        <v>#REF!</v>
      </c>
    </row>
    <row r="112" spans="1:8" x14ac:dyDescent="0.25">
      <c r="A112" s="389">
        <v>45276</v>
      </c>
      <c r="B112" s="238" t="e">
        <f>Daily!#REF!</f>
        <v>#REF!</v>
      </c>
      <c r="C112" s="238">
        <v>0</v>
      </c>
      <c r="D112" s="238">
        <f t="shared" si="12"/>
        <v>0</v>
      </c>
      <c r="E112" s="388">
        <f t="shared" si="10"/>
        <v>0</v>
      </c>
      <c r="G112" s="238" t="e">
        <f t="shared" si="14"/>
        <v>#REF!</v>
      </c>
      <c r="H112" s="238" t="e">
        <f t="shared" si="11"/>
        <v>#REF!</v>
      </c>
    </row>
    <row r="113" spans="1:8" x14ac:dyDescent="0.25">
      <c r="A113" s="389">
        <v>45277</v>
      </c>
      <c r="B113" s="238" t="e">
        <f>Daily!#REF!</f>
        <v>#REF!</v>
      </c>
      <c r="C113" s="238">
        <v>0</v>
      </c>
      <c r="D113" s="238">
        <f t="shared" si="12"/>
        <v>0</v>
      </c>
      <c r="E113" s="388">
        <f t="shared" si="10"/>
        <v>0</v>
      </c>
      <c r="G113" s="238" t="e">
        <f t="shared" si="14"/>
        <v>#REF!</v>
      </c>
      <c r="H113" s="238" t="e">
        <f t="shared" si="11"/>
        <v>#REF!</v>
      </c>
    </row>
    <row r="114" spans="1:8" x14ac:dyDescent="0.25">
      <c r="A114" s="389">
        <v>45278</v>
      </c>
      <c r="B114" s="238" t="e">
        <f>Daily!#REF!</f>
        <v>#REF!</v>
      </c>
      <c r="C114" s="238">
        <v>0</v>
      </c>
      <c r="D114" s="238">
        <f t="shared" ref="D114:D144" si="15">C113-C114</f>
        <v>0</v>
      </c>
      <c r="E114" s="388">
        <f t="shared" si="10"/>
        <v>0</v>
      </c>
      <c r="G114" s="238" t="e">
        <f t="shared" si="14"/>
        <v>#REF!</v>
      </c>
      <c r="H114" s="238" t="e">
        <f t="shared" si="11"/>
        <v>#REF!</v>
      </c>
    </row>
    <row r="115" spans="1:8" x14ac:dyDescent="0.25">
      <c r="A115" s="389">
        <v>45279</v>
      </c>
      <c r="B115" s="238" t="e">
        <f>Daily!#REF!</f>
        <v>#REF!</v>
      </c>
      <c r="C115" s="238">
        <v>0</v>
      </c>
      <c r="D115" s="238">
        <f t="shared" si="15"/>
        <v>0</v>
      </c>
      <c r="E115" s="388">
        <f t="shared" si="10"/>
        <v>0</v>
      </c>
      <c r="G115" s="238" t="e">
        <f t="shared" si="14"/>
        <v>#REF!</v>
      </c>
      <c r="H115" s="238" t="e">
        <f t="shared" si="11"/>
        <v>#REF!</v>
      </c>
    </row>
    <row r="116" spans="1:8" x14ac:dyDescent="0.25">
      <c r="A116" s="389">
        <v>45280</v>
      </c>
      <c r="B116" s="238" t="e">
        <f>Daily!#REF!</f>
        <v>#REF!</v>
      </c>
      <c r="C116" s="238">
        <v>0</v>
      </c>
      <c r="D116" s="238">
        <f t="shared" si="15"/>
        <v>0</v>
      </c>
      <c r="E116" s="388">
        <f t="shared" si="10"/>
        <v>0</v>
      </c>
      <c r="G116" s="238" t="e">
        <f t="shared" si="14"/>
        <v>#REF!</v>
      </c>
      <c r="H116" s="238" t="e">
        <f t="shared" si="11"/>
        <v>#REF!</v>
      </c>
    </row>
    <row r="117" spans="1:8" x14ac:dyDescent="0.25">
      <c r="A117" s="389">
        <v>45281</v>
      </c>
      <c r="B117" s="238" t="e">
        <f>Daily!#REF!</f>
        <v>#REF!</v>
      </c>
      <c r="C117" s="238">
        <v>0</v>
      </c>
      <c r="D117" s="238">
        <f t="shared" si="15"/>
        <v>0</v>
      </c>
      <c r="E117" s="388">
        <f t="shared" si="10"/>
        <v>0</v>
      </c>
      <c r="G117" s="238" t="e">
        <f t="shared" si="14"/>
        <v>#REF!</v>
      </c>
      <c r="H117" s="238" t="e">
        <f t="shared" si="11"/>
        <v>#REF!</v>
      </c>
    </row>
    <row r="118" spans="1:8" x14ac:dyDescent="0.25">
      <c r="A118" s="389">
        <v>45282</v>
      </c>
      <c r="B118" s="238" t="e">
        <f>Daily!#REF!</f>
        <v>#REF!</v>
      </c>
      <c r="C118" s="238">
        <v>0</v>
      </c>
      <c r="D118" s="238">
        <f t="shared" si="15"/>
        <v>0</v>
      </c>
      <c r="E118" s="388">
        <f t="shared" si="10"/>
        <v>0</v>
      </c>
      <c r="G118" s="238" t="e">
        <f t="shared" si="14"/>
        <v>#REF!</v>
      </c>
      <c r="H118" s="238" t="e">
        <f t="shared" si="11"/>
        <v>#REF!</v>
      </c>
    </row>
    <row r="119" spans="1:8" x14ac:dyDescent="0.25">
      <c r="A119" s="389">
        <v>45283</v>
      </c>
      <c r="B119" s="238" t="e">
        <f>Daily!#REF!</f>
        <v>#REF!</v>
      </c>
      <c r="C119" s="238">
        <v>0</v>
      </c>
      <c r="D119" s="238">
        <f t="shared" si="15"/>
        <v>0</v>
      </c>
      <c r="E119" s="388">
        <f t="shared" si="10"/>
        <v>0</v>
      </c>
      <c r="G119" s="238" t="e">
        <f t="shared" si="14"/>
        <v>#REF!</v>
      </c>
      <c r="H119" s="238" t="e">
        <f t="shared" si="11"/>
        <v>#REF!</v>
      </c>
    </row>
    <row r="120" spans="1:8" x14ac:dyDescent="0.25">
      <c r="A120" s="389">
        <v>45284</v>
      </c>
      <c r="B120" s="238" t="e">
        <f>Daily!#REF!</f>
        <v>#REF!</v>
      </c>
      <c r="C120" s="238">
        <v>0</v>
      </c>
      <c r="D120" s="238">
        <f t="shared" si="15"/>
        <v>0</v>
      </c>
      <c r="E120" s="388">
        <f t="shared" si="10"/>
        <v>0</v>
      </c>
      <c r="G120" s="238" t="e">
        <f t="shared" si="14"/>
        <v>#REF!</v>
      </c>
      <c r="H120" s="238" t="e">
        <f t="shared" si="11"/>
        <v>#REF!</v>
      </c>
    </row>
    <row r="121" spans="1:8" x14ac:dyDescent="0.25">
      <c r="A121" s="389">
        <v>45285</v>
      </c>
      <c r="B121" s="238" t="e">
        <f>Daily!#REF!</f>
        <v>#REF!</v>
      </c>
      <c r="C121" s="238">
        <v>0</v>
      </c>
      <c r="D121" s="238">
        <f t="shared" si="15"/>
        <v>0</v>
      </c>
      <c r="E121" s="388">
        <f t="shared" si="10"/>
        <v>0</v>
      </c>
      <c r="G121" s="238" t="e">
        <f t="shared" si="14"/>
        <v>#REF!</v>
      </c>
      <c r="H121" s="238" t="e">
        <f t="shared" si="11"/>
        <v>#REF!</v>
      </c>
    </row>
    <row r="122" spans="1:8" x14ac:dyDescent="0.25">
      <c r="A122" s="389">
        <v>45286</v>
      </c>
      <c r="B122" s="238" t="e">
        <f>Daily!#REF!</f>
        <v>#REF!</v>
      </c>
      <c r="C122" s="238">
        <v>0</v>
      </c>
      <c r="D122" s="238">
        <f t="shared" si="15"/>
        <v>0</v>
      </c>
      <c r="E122" s="388">
        <f t="shared" si="10"/>
        <v>0</v>
      </c>
      <c r="G122" s="238" t="e">
        <f t="shared" si="14"/>
        <v>#REF!</v>
      </c>
      <c r="H122" s="238" t="e">
        <f t="shared" si="11"/>
        <v>#REF!</v>
      </c>
    </row>
    <row r="123" spans="1:8" x14ac:dyDescent="0.25">
      <c r="A123" s="389">
        <v>45287</v>
      </c>
      <c r="B123" s="238" t="e">
        <f>Daily!#REF!</f>
        <v>#REF!</v>
      </c>
      <c r="C123" s="238">
        <v>0</v>
      </c>
      <c r="D123" s="238">
        <f t="shared" si="15"/>
        <v>0</v>
      </c>
      <c r="E123" s="388">
        <f t="shared" si="10"/>
        <v>0</v>
      </c>
      <c r="H123" s="238" t="e">
        <f t="shared" si="11"/>
        <v>#REF!</v>
      </c>
    </row>
    <row r="124" spans="1:8" x14ac:dyDescent="0.25">
      <c r="A124" s="389">
        <v>45288</v>
      </c>
      <c r="B124" s="238" t="e">
        <f>Daily!#REF!</f>
        <v>#REF!</v>
      </c>
      <c r="C124" s="238">
        <v>0</v>
      </c>
      <c r="E124" s="388">
        <f t="shared" si="10"/>
        <v>0</v>
      </c>
      <c r="G124" s="238" t="e">
        <f t="shared" ref="G124:G148" si="16">D124/B124</f>
        <v>#REF!</v>
      </c>
      <c r="H124" s="238" t="e">
        <f t="shared" si="11"/>
        <v>#REF!</v>
      </c>
    </row>
    <row r="125" spans="1:8" x14ac:dyDescent="0.25">
      <c r="A125" s="389">
        <v>45289</v>
      </c>
      <c r="B125" s="238" t="e">
        <f>Daily!#REF!</f>
        <v>#REF!</v>
      </c>
      <c r="C125" s="238">
        <v>0</v>
      </c>
      <c r="D125" s="238">
        <f t="shared" si="15"/>
        <v>0</v>
      </c>
      <c r="E125" s="388">
        <f t="shared" si="10"/>
        <v>0</v>
      </c>
      <c r="G125" s="238" t="e">
        <f t="shared" si="16"/>
        <v>#REF!</v>
      </c>
      <c r="H125" s="238" t="e">
        <f t="shared" si="11"/>
        <v>#REF!</v>
      </c>
    </row>
    <row r="126" spans="1:8" x14ac:dyDescent="0.25">
      <c r="A126" s="389">
        <v>45290</v>
      </c>
      <c r="B126" s="238" t="e">
        <f>Daily!#REF!</f>
        <v>#REF!</v>
      </c>
      <c r="C126" s="238">
        <v>0</v>
      </c>
      <c r="D126" s="238">
        <f t="shared" si="15"/>
        <v>0</v>
      </c>
      <c r="E126" s="388">
        <f t="shared" si="10"/>
        <v>0</v>
      </c>
      <c r="G126" s="238" t="e">
        <f t="shared" si="16"/>
        <v>#REF!</v>
      </c>
      <c r="H126" s="238" t="e">
        <f t="shared" si="11"/>
        <v>#REF!</v>
      </c>
    </row>
    <row r="127" spans="1:8" x14ac:dyDescent="0.25">
      <c r="A127" s="389">
        <v>45291</v>
      </c>
      <c r="B127" s="238" t="e">
        <f>Daily!#REF!</f>
        <v>#REF!</v>
      </c>
      <c r="C127" s="238">
        <v>0</v>
      </c>
      <c r="D127" s="238">
        <f t="shared" si="15"/>
        <v>0</v>
      </c>
      <c r="E127" s="388">
        <f t="shared" si="10"/>
        <v>0</v>
      </c>
      <c r="G127" s="238" t="e">
        <f t="shared" si="16"/>
        <v>#REF!</v>
      </c>
      <c r="H127" s="238" t="e">
        <f t="shared" si="11"/>
        <v>#REF!</v>
      </c>
    </row>
    <row r="128" spans="1:8" x14ac:dyDescent="0.25">
      <c r="A128" s="389">
        <v>45292</v>
      </c>
      <c r="B128" s="238" t="e">
        <f>Daily!#REF!</f>
        <v>#REF!</v>
      </c>
      <c r="C128" s="238">
        <v>0</v>
      </c>
      <c r="D128" s="238">
        <f t="shared" si="15"/>
        <v>0</v>
      </c>
      <c r="E128" s="388">
        <f t="shared" si="10"/>
        <v>0</v>
      </c>
      <c r="G128" s="238" t="e">
        <f t="shared" si="16"/>
        <v>#REF!</v>
      </c>
      <c r="H128" s="238" t="e">
        <f t="shared" si="11"/>
        <v>#REF!</v>
      </c>
    </row>
    <row r="129" spans="1:8" x14ac:dyDescent="0.25">
      <c r="A129" s="389">
        <v>45293</v>
      </c>
      <c r="B129" s="238" t="e">
        <f>Daily!#REF!</f>
        <v>#REF!</v>
      </c>
      <c r="C129" s="238">
        <v>0</v>
      </c>
      <c r="D129" s="238">
        <f t="shared" si="15"/>
        <v>0</v>
      </c>
      <c r="E129" s="388">
        <f t="shared" si="10"/>
        <v>0</v>
      </c>
      <c r="G129" s="238" t="e">
        <f t="shared" si="16"/>
        <v>#REF!</v>
      </c>
      <c r="H129" s="238" t="e">
        <f t="shared" si="11"/>
        <v>#REF!</v>
      </c>
    </row>
    <row r="130" spans="1:8" x14ac:dyDescent="0.25">
      <c r="A130" s="389">
        <v>45294</v>
      </c>
      <c r="B130" s="238" t="e">
        <f>Daily!#REF!</f>
        <v>#REF!</v>
      </c>
      <c r="C130" s="238">
        <v>0</v>
      </c>
      <c r="D130" s="238">
        <f t="shared" si="15"/>
        <v>0</v>
      </c>
      <c r="E130" s="388">
        <f t="shared" si="10"/>
        <v>0</v>
      </c>
      <c r="G130" s="238" t="e">
        <f t="shared" si="16"/>
        <v>#REF!</v>
      </c>
      <c r="H130" s="238" t="e">
        <f t="shared" si="11"/>
        <v>#REF!</v>
      </c>
    </row>
    <row r="131" spans="1:8" x14ac:dyDescent="0.25">
      <c r="A131" s="389">
        <v>45295</v>
      </c>
      <c r="B131" s="238" t="e">
        <f>Daily!#REF!</f>
        <v>#REF!</v>
      </c>
      <c r="C131" s="238">
        <v>0</v>
      </c>
      <c r="E131" s="388">
        <f t="shared" si="10"/>
        <v>0</v>
      </c>
      <c r="G131" s="238" t="e">
        <f t="shared" si="16"/>
        <v>#REF!</v>
      </c>
      <c r="H131" s="238" t="e">
        <f t="shared" si="11"/>
        <v>#REF!</v>
      </c>
    </row>
    <row r="132" spans="1:8" x14ac:dyDescent="0.25">
      <c r="A132" s="389">
        <v>45296</v>
      </c>
      <c r="B132" s="238" t="e">
        <f>Daily!#REF!</f>
        <v>#REF!</v>
      </c>
      <c r="C132" s="238">
        <v>0</v>
      </c>
      <c r="D132" s="238">
        <f t="shared" si="15"/>
        <v>0</v>
      </c>
      <c r="E132" s="388">
        <f t="shared" si="10"/>
        <v>0</v>
      </c>
      <c r="G132" s="238" t="e">
        <f t="shared" si="16"/>
        <v>#REF!</v>
      </c>
      <c r="H132" s="238" t="e">
        <f t="shared" si="11"/>
        <v>#REF!</v>
      </c>
    </row>
    <row r="133" spans="1:8" x14ac:dyDescent="0.25">
      <c r="A133" s="389">
        <v>45297</v>
      </c>
      <c r="B133" s="238" t="e">
        <f>Daily!#REF!</f>
        <v>#REF!</v>
      </c>
      <c r="C133" s="238">
        <v>0</v>
      </c>
      <c r="D133" s="238">
        <f t="shared" si="15"/>
        <v>0</v>
      </c>
      <c r="E133" s="388">
        <f t="shared" si="10"/>
        <v>0</v>
      </c>
      <c r="G133" s="238" t="e">
        <f t="shared" si="16"/>
        <v>#REF!</v>
      </c>
      <c r="H133" s="238" t="e">
        <f t="shared" si="11"/>
        <v>#REF!</v>
      </c>
    </row>
    <row r="134" spans="1:8" x14ac:dyDescent="0.25">
      <c r="A134" s="389">
        <v>45298</v>
      </c>
      <c r="B134" s="238" t="e">
        <f>Daily!#REF!</f>
        <v>#REF!</v>
      </c>
      <c r="C134" s="238">
        <v>0</v>
      </c>
      <c r="D134" s="238">
        <f t="shared" si="15"/>
        <v>0</v>
      </c>
      <c r="E134" s="388">
        <f t="shared" si="10"/>
        <v>0</v>
      </c>
      <c r="G134" s="238" t="e">
        <f t="shared" si="16"/>
        <v>#REF!</v>
      </c>
      <c r="H134" s="238" t="e">
        <f t="shared" si="11"/>
        <v>#REF!</v>
      </c>
    </row>
    <row r="135" spans="1:8" x14ac:dyDescent="0.25">
      <c r="A135" s="389">
        <v>45299</v>
      </c>
      <c r="B135" s="238" t="e">
        <f>Daily!#REF!</f>
        <v>#REF!</v>
      </c>
      <c r="C135" s="238">
        <v>0</v>
      </c>
      <c r="D135" s="238">
        <f t="shared" si="15"/>
        <v>0</v>
      </c>
      <c r="E135" s="388">
        <f t="shared" si="10"/>
        <v>0</v>
      </c>
      <c r="G135" s="238" t="e">
        <f t="shared" si="16"/>
        <v>#REF!</v>
      </c>
      <c r="H135" s="238" t="e">
        <f t="shared" si="11"/>
        <v>#REF!</v>
      </c>
    </row>
    <row r="136" spans="1:8" x14ac:dyDescent="0.25">
      <c r="A136" s="389">
        <v>45300</v>
      </c>
      <c r="B136" s="238" t="e">
        <f>Daily!#REF!</f>
        <v>#REF!</v>
      </c>
      <c r="C136" s="238">
        <v>0</v>
      </c>
      <c r="D136" s="238">
        <f t="shared" si="15"/>
        <v>0</v>
      </c>
      <c r="E136" s="388">
        <f t="shared" si="10"/>
        <v>0</v>
      </c>
      <c r="G136" s="238" t="e">
        <f t="shared" si="16"/>
        <v>#REF!</v>
      </c>
      <c r="H136" s="238" t="e">
        <f t="shared" si="11"/>
        <v>#REF!</v>
      </c>
    </row>
    <row r="137" spans="1:8" x14ac:dyDescent="0.25">
      <c r="A137" s="389">
        <v>45301</v>
      </c>
      <c r="B137" s="238" t="e">
        <f>Daily!#REF!</f>
        <v>#REF!</v>
      </c>
      <c r="C137" s="238">
        <v>0</v>
      </c>
      <c r="D137" s="238">
        <f t="shared" si="15"/>
        <v>0</v>
      </c>
      <c r="E137" s="388">
        <f t="shared" si="10"/>
        <v>0</v>
      </c>
      <c r="G137" s="238" t="e">
        <f t="shared" si="16"/>
        <v>#REF!</v>
      </c>
      <c r="H137" s="238" t="e">
        <f t="shared" si="11"/>
        <v>#REF!</v>
      </c>
    </row>
    <row r="138" spans="1:8" x14ac:dyDescent="0.25">
      <c r="A138" s="389">
        <v>45302</v>
      </c>
      <c r="B138" s="238" t="e">
        <f>Daily!#REF!</f>
        <v>#REF!</v>
      </c>
      <c r="C138" s="238">
        <v>0</v>
      </c>
      <c r="D138" s="238">
        <f t="shared" si="15"/>
        <v>0</v>
      </c>
      <c r="E138" s="388">
        <f t="shared" si="10"/>
        <v>0</v>
      </c>
      <c r="G138" s="238" t="e">
        <f t="shared" si="16"/>
        <v>#REF!</v>
      </c>
      <c r="H138" s="238" t="e">
        <f t="shared" si="11"/>
        <v>#REF!</v>
      </c>
    </row>
    <row r="139" spans="1:8" x14ac:dyDescent="0.25">
      <c r="A139" s="389">
        <v>45303</v>
      </c>
      <c r="B139" s="238" t="e">
        <f>Daily!#REF!</f>
        <v>#REF!</v>
      </c>
      <c r="C139" s="238">
        <v>0</v>
      </c>
      <c r="D139" s="238">
        <f t="shared" si="15"/>
        <v>0</v>
      </c>
      <c r="E139" s="388">
        <f t="shared" si="10"/>
        <v>0</v>
      </c>
      <c r="G139" s="238" t="e">
        <f t="shared" si="16"/>
        <v>#REF!</v>
      </c>
      <c r="H139" s="238" t="e">
        <f t="shared" si="11"/>
        <v>#REF!</v>
      </c>
    </row>
    <row r="140" spans="1:8" x14ac:dyDescent="0.25">
      <c r="A140" s="389">
        <v>45304</v>
      </c>
      <c r="B140" s="238" t="e">
        <f>Daily!#REF!</f>
        <v>#REF!</v>
      </c>
      <c r="C140" s="238">
        <v>0</v>
      </c>
      <c r="D140" s="238">
        <f t="shared" si="15"/>
        <v>0</v>
      </c>
      <c r="E140" s="388">
        <f t="shared" si="10"/>
        <v>0</v>
      </c>
      <c r="G140" s="238" t="e">
        <f t="shared" si="16"/>
        <v>#REF!</v>
      </c>
      <c r="H140" s="238" t="e">
        <f t="shared" si="11"/>
        <v>#REF!</v>
      </c>
    </row>
    <row r="141" spans="1:8" x14ac:dyDescent="0.25">
      <c r="A141" s="389">
        <v>45305</v>
      </c>
      <c r="B141" s="238" t="e">
        <f>Daily!#REF!</f>
        <v>#REF!</v>
      </c>
      <c r="C141" s="238">
        <v>0</v>
      </c>
      <c r="D141" s="238">
        <f t="shared" si="15"/>
        <v>0</v>
      </c>
      <c r="E141" s="388">
        <f t="shared" si="10"/>
        <v>0</v>
      </c>
      <c r="G141" s="238" t="e">
        <f t="shared" si="16"/>
        <v>#REF!</v>
      </c>
      <c r="H141" s="238" t="e">
        <f t="shared" si="11"/>
        <v>#REF!</v>
      </c>
    </row>
    <row r="142" spans="1:8" x14ac:dyDescent="0.25">
      <c r="A142" s="389">
        <v>45306</v>
      </c>
      <c r="B142" s="238" t="e">
        <f>Daily!#REF!</f>
        <v>#REF!</v>
      </c>
      <c r="C142" s="238">
        <v>0</v>
      </c>
      <c r="D142" s="238">
        <f t="shared" si="15"/>
        <v>0</v>
      </c>
      <c r="E142" s="388">
        <f t="shared" ref="E142:E205" si="17">AVERAGE(D136:D142)</f>
        <v>0</v>
      </c>
      <c r="G142" s="238" t="e">
        <f t="shared" si="16"/>
        <v>#REF!</v>
      </c>
      <c r="H142" s="238" t="e">
        <f t="shared" ref="H142:H205" si="18">AVERAGE(G136:G142)</f>
        <v>#REF!</v>
      </c>
    </row>
    <row r="143" spans="1:8" x14ac:dyDescent="0.25">
      <c r="A143" s="389">
        <v>45307</v>
      </c>
      <c r="B143" s="238" t="e">
        <f>Daily!#REF!</f>
        <v>#REF!</v>
      </c>
      <c r="C143" s="238">
        <v>0</v>
      </c>
      <c r="D143" s="238">
        <f t="shared" si="15"/>
        <v>0</v>
      </c>
      <c r="E143" s="388">
        <f t="shared" si="17"/>
        <v>0</v>
      </c>
      <c r="G143" s="238" t="e">
        <f t="shared" si="16"/>
        <v>#REF!</v>
      </c>
      <c r="H143" s="238" t="e">
        <f t="shared" si="18"/>
        <v>#REF!</v>
      </c>
    </row>
    <row r="144" spans="1:8" x14ac:dyDescent="0.25">
      <c r="A144" s="389">
        <v>45308</v>
      </c>
      <c r="B144" s="238" t="e">
        <f>Daily!#REF!</f>
        <v>#REF!</v>
      </c>
      <c r="C144" s="238">
        <v>0</v>
      </c>
      <c r="D144" s="238">
        <f t="shared" si="15"/>
        <v>0</v>
      </c>
      <c r="E144" s="388">
        <f t="shared" si="17"/>
        <v>0</v>
      </c>
      <c r="G144" s="238" t="e">
        <f t="shared" si="16"/>
        <v>#REF!</v>
      </c>
      <c r="H144" s="238" t="e">
        <f t="shared" si="18"/>
        <v>#REF!</v>
      </c>
    </row>
    <row r="145" spans="1:8" x14ac:dyDescent="0.25">
      <c r="A145" s="389">
        <v>45309</v>
      </c>
      <c r="B145" s="238" t="e">
        <f>Daily!#REF!</f>
        <v>#REF!</v>
      </c>
      <c r="C145" s="238">
        <v>0</v>
      </c>
      <c r="E145" s="388">
        <f t="shared" si="17"/>
        <v>0</v>
      </c>
      <c r="G145" s="238" t="e">
        <f t="shared" si="16"/>
        <v>#REF!</v>
      </c>
      <c r="H145" s="238" t="e">
        <f t="shared" si="18"/>
        <v>#REF!</v>
      </c>
    </row>
    <row r="146" spans="1:8" x14ac:dyDescent="0.25">
      <c r="A146" s="389">
        <v>45310</v>
      </c>
      <c r="B146" s="238" t="e">
        <f>Daily!#REF!</f>
        <v>#REF!</v>
      </c>
      <c r="C146" s="238">
        <v>0</v>
      </c>
      <c r="D146" s="238">
        <f t="shared" ref="D146:D171" si="19">C145-C146</f>
        <v>0</v>
      </c>
      <c r="E146" s="388">
        <f t="shared" si="17"/>
        <v>0</v>
      </c>
      <c r="G146" s="238" t="e">
        <f t="shared" si="16"/>
        <v>#REF!</v>
      </c>
      <c r="H146" s="238" t="e">
        <f t="shared" si="18"/>
        <v>#REF!</v>
      </c>
    </row>
    <row r="147" spans="1:8" x14ac:dyDescent="0.25">
      <c r="A147" s="389">
        <v>45311</v>
      </c>
      <c r="B147" s="238" t="e">
        <f>Daily!#REF!</f>
        <v>#REF!</v>
      </c>
      <c r="C147" s="238">
        <v>0</v>
      </c>
      <c r="D147" s="238">
        <f t="shared" si="19"/>
        <v>0</v>
      </c>
      <c r="E147" s="388">
        <f t="shared" si="17"/>
        <v>0</v>
      </c>
      <c r="G147" s="238" t="e">
        <f t="shared" si="16"/>
        <v>#REF!</v>
      </c>
      <c r="H147" s="238" t="e">
        <f t="shared" si="18"/>
        <v>#REF!</v>
      </c>
    </row>
    <row r="148" spans="1:8" x14ac:dyDescent="0.25">
      <c r="A148" s="389">
        <v>45312</v>
      </c>
      <c r="B148" s="238" t="e">
        <f>Daily!#REF!</f>
        <v>#REF!</v>
      </c>
      <c r="C148" s="238">
        <v>0</v>
      </c>
      <c r="D148" s="238">
        <f t="shared" si="19"/>
        <v>0</v>
      </c>
      <c r="E148" s="388">
        <f t="shared" si="17"/>
        <v>0</v>
      </c>
      <c r="G148" s="238" t="e">
        <f t="shared" si="16"/>
        <v>#REF!</v>
      </c>
      <c r="H148" s="238" t="e">
        <f t="shared" si="18"/>
        <v>#REF!</v>
      </c>
    </row>
    <row r="149" spans="1:8" x14ac:dyDescent="0.25">
      <c r="A149" s="389">
        <v>45313</v>
      </c>
      <c r="B149" s="238" t="e">
        <f>Daily!#REF!</f>
        <v>#REF!</v>
      </c>
      <c r="C149" s="238">
        <v>0</v>
      </c>
      <c r="E149" s="388">
        <f t="shared" si="17"/>
        <v>0</v>
      </c>
      <c r="H149" s="238"/>
    </row>
    <row r="150" spans="1:8" x14ac:dyDescent="0.25">
      <c r="A150" s="389">
        <v>45314</v>
      </c>
      <c r="B150" s="238" t="e">
        <f>Daily!#REF!</f>
        <v>#REF!</v>
      </c>
      <c r="C150" s="238">
        <v>0</v>
      </c>
      <c r="D150" s="238">
        <f t="shared" si="19"/>
        <v>0</v>
      </c>
      <c r="E150" s="388">
        <f t="shared" si="17"/>
        <v>0</v>
      </c>
      <c r="G150" s="238" t="e">
        <f t="shared" ref="G150:G161" si="20">D150/B150</f>
        <v>#REF!</v>
      </c>
      <c r="H150" s="238" t="e">
        <f t="shared" si="18"/>
        <v>#REF!</v>
      </c>
    </row>
    <row r="151" spans="1:8" x14ac:dyDescent="0.25">
      <c r="A151" s="389">
        <v>45315</v>
      </c>
      <c r="B151" s="238" t="e">
        <f>Daily!#REF!</f>
        <v>#REF!</v>
      </c>
      <c r="C151" s="238">
        <v>0</v>
      </c>
      <c r="D151" s="238">
        <f t="shared" si="19"/>
        <v>0</v>
      </c>
      <c r="E151" s="388">
        <f t="shared" si="17"/>
        <v>0</v>
      </c>
      <c r="G151" s="238" t="e">
        <f t="shared" si="20"/>
        <v>#REF!</v>
      </c>
      <c r="H151" s="238" t="e">
        <f t="shared" si="18"/>
        <v>#REF!</v>
      </c>
    </row>
    <row r="152" spans="1:8" x14ac:dyDescent="0.25">
      <c r="A152" s="389">
        <v>45316</v>
      </c>
      <c r="B152" s="238" t="e">
        <f>Daily!#REF!</f>
        <v>#REF!</v>
      </c>
      <c r="C152" s="238">
        <v>0</v>
      </c>
      <c r="D152" s="238">
        <f t="shared" si="19"/>
        <v>0</v>
      </c>
      <c r="E152" s="388">
        <f t="shared" si="17"/>
        <v>0</v>
      </c>
      <c r="G152" s="238" t="e">
        <f t="shared" si="20"/>
        <v>#REF!</v>
      </c>
      <c r="H152" s="238" t="e">
        <f t="shared" si="18"/>
        <v>#REF!</v>
      </c>
    </row>
    <row r="153" spans="1:8" x14ac:dyDescent="0.25">
      <c r="A153" s="390">
        <v>45317</v>
      </c>
      <c r="B153" s="238" t="e">
        <f>Daily!#REF!</f>
        <v>#REF!</v>
      </c>
      <c r="C153" s="238">
        <v>0</v>
      </c>
      <c r="D153" s="238">
        <f t="shared" si="19"/>
        <v>0</v>
      </c>
      <c r="E153" s="388">
        <f t="shared" si="17"/>
        <v>0</v>
      </c>
      <c r="G153" s="238" t="e">
        <f t="shared" si="20"/>
        <v>#REF!</v>
      </c>
      <c r="H153" s="238" t="e">
        <f t="shared" si="18"/>
        <v>#REF!</v>
      </c>
    </row>
    <row r="154" spans="1:8" x14ac:dyDescent="0.25">
      <c r="A154" s="390">
        <v>45318</v>
      </c>
      <c r="B154" s="238" t="e">
        <f>Daily!#REF!</f>
        <v>#REF!</v>
      </c>
      <c r="C154" s="238">
        <v>0</v>
      </c>
      <c r="D154" s="238">
        <f t="shared" si="19"/>
        <v>0</v>
      </c>
      <c r="E154" s="388">
        <f t="shared" si="17"/>
        <v>0</v>
      </c>
      <c r="G154" s="238" t="e">
        <f t="shared" si="20"/>
        <v>#REF!</v>
      </c>
      <c r="H154" s="238" t="e">
        <f t="shared" si="18"/>
        <v>#REF!</v>
      </c>
    </row>
    <row r="155" spans="1:8" x14ac:dyDescent="0.25">
      <c r="A155" s="390">
        <v>45319</v>
      </c>
      <c r="B155" s="238" t="e">
        <f>Daily!#REF!</f>
        <v>#REF!</v>
      </c>
      <c r="C155" s="238">
        <v>0</v>
      </c>
      <c r="D155" s="238">
        <f t="shared" si="19"/>
        <v>0</v>
      </c>
      <c r="E155" s="388">
        <f t="shared" si="17"/>
        <v>0</v>
      </c>
      <c r="G155" s="238" t="e">
        <f t="shared" si="20"/>
        <v>#REF!</v>
      </c>
      <c r="H155" s="238" t="e">
        <f t="shared" si="18"/>
        <v>#REF!</v>
      </c>
    </row>
    <row r="156" spans="1:8" x14ac:dyDescent="0.25">
      <c r="A156" s="390">
        <v>45320</v>
      </c>
      <c r="B156" s="238" t="e">
        <f>Daily!#REF!</f>
        <v>#REF!</v>
      </c>
      <c r="C156" s="238">
        <v>0</v>
      </c>
      <c r="D156" s="238">
        <f t="shared" si="19"/>
        <v>0</v>
      </c>
      <c r="E156" s="388">
        <f t="shared" si="17"/>
        <v>0</v>
      </c>
      <c r="G156" s="238" t="e">
        <f t="shared" si="20"/>
        <v>#REF!</v>
      </c>
      <c r="H156" s="238" t="e">
        <f t="shared" si="18"/>
        <v>#REF!</v>
      </c>
    </row>
    <row r="157" spans="1:8" x14ac:dyDescent="0.25">
      <c r="A157" s="390">
        <v>45321</v>
      </c>
      <c r="B157" s="238" t="e">
        <f>Daily!#REF!</f>
        <v>#REF!</v>
      </c>
      <c r="C157" s="238">
        <v>0</v>
      </c>
      <c r="D157" s="238">
        <f t="shared" si="19"/>
        <v>0</v>
      </c>
      <c r="E157" s="388">
        <f t="shared" si="17"/>
        <v>0</v>
      </c>
      <c r="G157" s="238" t="e">
        <f t="shared" si="20"/>
        <v>#REF!</v>
      </c>
      <c r="H157" s="238" t="e">
        <f t="shared" si="18"/>
        <v>#REF!</v>
      </c>
    </row>
    <row r="158" spans="1:8" x14ac:dyDescent="0.25">
      <c r="A158" s="390">
        <v>45322</v>
      </c>
      <c r="B158" s="238" t="e">
        <f>Daily!#REF!</f>
        <v>#REF!</v>
      </c>
      <c r="C158" s="238">
        <v>0</v>
      </c>
      <c r="D158" s="238">
        <f t="shared" si="19"/>
        <v>0</v>
      </c>
      <c r="E158" s="388">
        <f t="shared" si="17"/>
        <v>0</v>
      </c>
      <c r="G158" s="238" t="e">
        <f t="shared" si="20"/>
        <v>#REF!</v>
      </c>
      <c r="H158" s="238" t="e">
        <f t="shared" si="18"/>
        <v>#REF!</v>
      </c>
    </row>
    <row r="159" spans="1:8" x14ac:dyDescent="0.25">
      <c r="A159" s="390">
        <v>45323</v>
      </c>
      <c r="B159" s="238" t="e">
        <f>Daily!#REF!</f>
        <v>#REF!</v>
      </c>
      <c r="C159" s="238">
        <v>0</v>
      </c>
      <c r="D159" s="238">
        <f t="shared" si="19"/>
        <v>0</v>
      </c>
      <c r="E159" s="388">
        <f t="shared" si="17"/>
        <v>0</v>
      </c>
      <c r="G159" s="238" t="e">
        <f t="shared" si="20"/>
        <v>#REF!</v>
      </c>
      <c r="H159" s="238" t="e">
        <f t="shared" si="18"/>
        <v>#REF!</v>
      </c>
    </row>
    <row r="160" spans="1:8" x14ac:dyDescent="0.25">
      <c r="A160" s="390">
        <v>45324</v>
      </c>
      <c r="B160" s="238" t="e">
        <f>Daily!#REF!</f>
        <v>#REF!</v>
      </c>
      <c r="C160" s="238">
        <v>0</v>
      </c>
      <c r="D160" s="238">
        <f t="shared" si="19"/>
        <v>0</v>
      </c>
      <c r="E160" s="388">
        <f t="shared" si="17"/>
        <v>0</v>
      </c>
      <c r="G160" s="238" t="e">
        <f t="shared" si="20"/>
        <v>#REF!</v>
      </c>
      <c r="H160" s="238" t="e">
        <f t="shared" si="18"/>
        <v>#REF!</v>
      </c>
    </row>
    <row r="161" spans="1:8" x14ac:dyDescent="0.25">
      <c r="A161" s="390">
        <v>45325</v>
      </c>
      <c r="B161" s="238" t="e">
        <f>Daily!#REF!</f>
        <v>#REF!</v>
      </c>
      <c r="C161" s="238">
        <v>0</v>
      </c>
      <c r="D161" s="238">
        <f t="shared" si="19"/>
        <v>0</v>
      </c>
      <c r="E161" s="388">
        <f t="shared" si="17"/>
        <v>0</v>
      </c>
      <c r="G161" s="238" t="e">
        <f t="shared" si="20"/>
        <v>#REF!</v>
      </c>
      <c r="H161" s="238" t="e">
        <f t="shared" si="18"/>
        <v>#REF!</v>
      </c>
    </row>
    <row r="162" spans="1:8" x14ac:dyDescent="0.25">
      <c r="A162" s="390">
        <v>45326</v>
      </c>
      <c r="B162" s="238" t="e">
        <f>Daily!#REF!</f>
        <v>#REF!</v>
      </c>
      <c r="C162" s="238">
        <v>0</v>
      </c>
      <c r="E162" s="388">
        <f t="shared" si="17"/>
        <v>0</v>
      </c>
      <c r="H162" s="238"/>
    </row>
    <row r="163" spans="1:8" x14ac:dyDescent="0.25">
      <c r="A163" s="390">
        <v>45327</v>
      </c>
      <c r="B163" s="238" t="e">
        <f>Daily!#REF!</f>
        <v>#REF!</v>
      </c>
      <c r="C163" s="238">
        <v>0</v>
      </c>
      <c r="D163" s="238">
        <f t="shared" si="19"/>
        <v>0</v>
      </c>
      <c r="E163" s="388">
        <f t="shared" si="17"/>
        <v>0</v>
      </c>
      <c r="G163" s="238" t="e">
        <f t="shared" ref="G163:G180" si="21">D163/B163</f>
        <v>#REF!</v>
      </c>
      <c r="H163" s="238" t="e">
        <f t="shared" si="18"/>
        <v>#REF!</v>
      </c>
    </row>
    <row r="164" spans="1:8" x14ac:dyDescent="0.25">
      <c r="A164" s="390">
        <v>45328</v>
      </c>
      <c r="B164" s="238" t="e">
        <f>Daily!#REF!</f>
        <v>#REF!</v>
      </c>
      <c r="C164" s="238">
        <v>0</v>
      </c>
      <c r="D164" s="238">
        <f t="shared" si="19"/>
        <v>0</v>
      </c>
      <c r="E164" s="388">
        <f t="shared" si="17"/>
        <v>0</v>
      </c>
      <c r="G164" s="238" t="e">
        <f t="shared" si="21"/>
        <v>#REF!</v>
      </c>
      <c r="H164" s="238" t="e">
        <f t="shared" si="18"/>
        <v>#REF!</v>
      </c>
    </row>
    <row r="165" spans="1:8" x14ac:dyDescent="0.25">
      <c r="A165" s="390">
        <v>45329</v>
      </c>
      <c r="B165" s="238" t="e">
        <f>Daily!#REF!</f>
        <v>#REF!</v>
      </c>
      <c r="C165" s="238">
        <v>0</v>
      </c>
      <c r="D165" s="238">
        <f t="shared" si="19"/>
        <v>0</v>
      </c>
      <c r="E165" s="388">
        <f t="shared" si="17"/>
        <v>0</v>
      </c>
      <c r="G165" s="238" t="e">
        <f t="shared" si="21"/>
        <v>#REF!</v>
      </c>
      <c r="H165" s="238" t="e">
        <f t="shared" si="18"/>
        <v>#REF!</v>
      </c>
    </row>
    <row r="166" spans="1:8" x14ac:dyDescent="0.25">
      <c r="A166" s="390">
        <v>45330</v>
      </c>
      <c r="B166" s="238" t="e">
        <f>Daily!#REF!</f>
        <v>#REF!</v>
      </c>
      <c r="C166" s="238">
        <v>0</v>
      </c>
      <c r="D166" s="238">
        <f t="shared" si="19"/>
        <v>0</v>
      </c>
      <c r="E166" s="388">
        <f t="shared" si="17"/>
        <v>0</v>
      </c>
      <c r="G166" s="238" t="e">
        <f t="shared" si="21"/>
        <v>#REF!</v>
      </c>
      <c r="H166" s="238" t="e">
        <f t="shared" si="18"/>
        <v>#REF!</v>
      </c>
    </row>
    <row r="167" spans="1:8" x14ac:dyDescent="0.25">
      <c r="A167" s="390">
        <v>45331</v>
      </c>
      <c r="B167" s="238" t="e">
        <f>Daily!#REF!</f>
        <v>#REF!</v>
      </c>
      <c r="C167" s="238">
        <v>0</v>
      </c>
      <c r="D167" s="238">
        <f t="shared" si="19"/>
        <v>0</v>
      </c>
      <c r="E167" s="388">
        <f t="shared" si="17"/>
        <v>0</v>
      </c>
      <c r="G167" s="238" t="e">
        <f t="shared" si="21"/>
        <v>#REF!</v>
      </c>
      <c r="H167" s="238" t="e">
        <f t="shared" si="18"/>
        <v>#REF!</v>
      </c>
    </row>
    <row r="168" spans="1:8" x14ac:dyDescent="0.25">
      <c r="A168" s="390">
        <v>45332</v>
      </c>
      <c r="B168" s="238" t="e">
        <f>Daily!#REF!</f>
        <v>#REF!</v>
      </c>
      <c r="C168" s="238">
        <v>0</v>
      </c>
      <c r="D168" s="238">
        <f t="shared" si="19"/>
        <v>0</v>
      </c>
      <c r="E168" s="388">
        <f t="shared" si="17"/>
        <v>0</v>
      </c>
      <c r="G168" s="238" t="e">
        <f t="shared" si="21"/>
        <v>#REF!</v>
      </c>
      <c r="H168" s="238" t="e">
        <f t="shared" si="18"/>
        <v>#REF!</v>
      </c>
    </row>
    <row r="169" spans="1:8" x14ac:dyDescent="0.25">
      <c r="A169" s="390">
        <v>45333</v>
      </c>
      <c r="B169" s="238" t="e">
        <f>Daily!#REF!</f>
        <v>#REF!</v>
      </c>
      <c r="C169" s="238">
        <v>0</v>
      </c>
      <c r="D169" s="238">
        <f t="shared" si="19"/>
        <v>0</v>
      </c>
      <c r="E169" s="388">
        <f t="shared" si="17"/>
        <v>0</v>
      </c>
      <c r="G169" s="238" t="e">
        <f t="shared" si="21"/>
        <v>#REF!</v>
      </c>
      <c r="H169" s="238" t="e">
        <f t="shared" si="18"/>
        <v>#REF!</v>
      </c>
    </row>
    <row r="170" spans="1:8" x14ac:dyDescent="0.25">
      <c r="A170" s="390">
        <v>45334</v>
      </c>
      <c r="B170" s="238" t="e">
        <f>Daily!#REF!</f>
        <v>#REF!</v>
      </c>
      <c r="C170" s="238">
        <v>0</v>
      </c>
      <c r="D170" s="238">
        <f t="shared" si="19"/>
        <v>0</v>
      </c>
      <c r="E170" s="388">
        <f t="shared" si="17"/>
        <v>0</v>
      </c>
      <c r="G170" s="238" t="e">
        <f t="shared" si="21"/>
        <v>#REF!</v>
      </c>
      <c r="H170" s="238" t="e">
        <f t="shared" si="18"/>
        <v>#REF!</v>
      </c>
    </row>
    <row r="171" spans="1:8" x14ac:dyDescent="0.25">
      <c r="A171" s="390">
        <v>45335</v>
      </c>
      <c r="B171" s="238" t="e">
        <f>Daily!#REF!</f>
        <v>#REF!</v>
      </c>
      <c r="C171" s="238">
        <v>0</v>
      </c>
      <c r="D171" s="238">
        <f t="shared" si="19"/>
        <v>0</v>
      </c>
      <c r="E171" s="388">
        <f t="shared" si="17"/>
        <v>0</v>
      </c>
      <c r="G171" s="238" t="e">
        <f t="shared" si="21"/>
        <v>#REF!</v>
      </c>
      <c r="H171" s="238" t="e">
        <f t="shared" si="18"/>
        <v>#REF!</v>
      </c>
    </row>
    <row r="172" spans="1:8" x14ac:dyDescent="0.25">
      <c r="A172" s="390">
        <v>45336</v>
      </c>
      <c r="B172" s="238" t="e">
        <f>Daily!#REF!</f>
        <v>#REF!</v>
      </c>
      <c r="C172" s="238">
        <v>0</v>
      </c>
      <c r="D172" s="238">
        <f t="shared" ref="D172:D179" si="22">C171-C172</f>
        <v>0</v>
      </c>
      <c r="E172" s="388">
        <f t="shared" si="17"/>
        <v>0</v>
      </c>
      <c r="G172" s="238" t="e">
        <f t="shared" si="21"/>
        <v>#REF!</v>
      </c>
      <c r="H172" s="238" t="e">
        <f t="shared" si="18"/>
        <v>#REF!</v>
      </c>
    </row>
    <row r="173" spans="1:8" x14ac:dyDescent="0.25">
      <c r="A173" s="390">
        <v>45337</v>
      </c>
      <c r="B173" s="238" t="e">
        <f>Daily!#REF!</f>
        <v>#REF!</v>
      </c>
      <c r="C173" s="238">
        <v>0</v>
      </c>
      <c r="D173" s="238">
        <f t="shared" si="22"/>
        <v>0</v>
      </c>
      <c r="E173" s="388">
        <f t="shared" si="17"/>
        <v>0</v>
      </c>
      <c r="G173" s="238" t="e">
        <f t="shared" si="21"/>
        <v>#REF!</v>
      </c>
      <c r="H173" s="238" t="e">
        <f t="shared" si="18"/>
        <v>#REF!</v>
      </c>
    </row>
    <row r="174" spans="1:8" x14ac:dyDescent="0.25">
      <c r="A174" s="390">
        <v>45338</v>
      </c>
      <c r="B174" s="238" t="e">
        <f>Daily!#REF!</f>
        <v>#REF!</v>
      </c>
      <c r="C174" s="238">
        <v>0</v>
      </c>
      <c r="D174" s="238">
        <f t="shared" si="22"/>
        <v>0</v>
      </c>
      <c r="E174" s="388">
        <f t="shared" si="17"/>
        <v>0</v>
      </c>
      <c r="G174" s="238" t="e">
        <f t="shared" si="21"/>
        <v>#REF!</v>
      </c>
      <c r="H174" s="238" t="e">
        <f t="shared" si="18"/>
        <v>#REF!</v>
      </c>
    </row>
    <row r="175" spans="1:8" x14ac:dyDescent="0.25">
      <c r="A175" s="390">
        <v>45339</v>
      </c>
      <c r="B175" s="238" t="e">
        <f>Daily!#REF!</f>
        <v>#REF!</v>
      </c>
      <c r="C175" s="238">
        <v>0</v>
      </c>
      <c r="D175" s="238">
        <f t="shared" si="22"/>
        <v>0</v>
      </c>
      <c r="E175" s="388">
        <f t="shared" si="17"/>
        <v>0</v>
      </c>
      <c r="G175" s="238" t="e">
        <f t="shared" si="21"/>
        <v>#REF!</v>
      </c>
      <c r="H175" s="238" t="e">
        <f t="shared" si="18"/>
        <v>#REF!</v>
      </c>
    </row>
    <row r="176" spans="1:8" x14ac:dyDescent="0.25">
      <c r="A176" s="390">
        <v>45340</v>
      </c>
      <c r="B176" s="238" t="e">
        <f>Daily!#REF!</f>
        <v>#REF!</v>
      </c>
      <c r="C176" s="238">
        <v>0</v>
      </c>
      <c r="E176" s="388">
        <f t="shared" si="17"/>
        <v>0</v>
      </c>
      <c r="G176" s="238" t="e">
        <f t="shared" si="21"/>
        <v>#REF!</v>
      </c>
      <c r="H176" s="238" t="e">
        <f t="shared" si="18"/>
        <v>#REF!</v>
      </c>
    </row>
    <row r="177" spans="1:8" x14ac:dyDescent="0.25">
      <c r="A177" s="390">
        <v>45341</v>
      </c>
      <c r="B177" s="238" t="e">
        <f>Daily!#REF!</f>
        <v>#REF!</v>
      </c>
      <c r="C177" s="238">
        <v>0</v>
      </c>
      <c r="D177" s="238">
        <f t="shared" si="22"/>
        <v>0</v>
      </c>
      <c r="E177" s="388">
        <f t="shared" si="17"/>
        <v>0</v>
      </c>
      <c r="G177" s="238" t="e">
        <f t="shared" si="21"/>
        <v>#REF!</v>
      </c>
      <c r="H177" s="238" t="e">
        <f t="shared" si="18"/>
        <v>#REF!</v>
      </c>
    </row>
    <row r="178" spans="1:8" x14ac:dyDescent="0.25">
      <c r="A178" s="390">
        <v>45342</v>
      </c>
      <c r="B178" s="238" t="e">
        <f>Daily!#REF!</f>
        <v>#REF!</v>
      </c>
      <c r="C178" s="238">
        <v>5.25</v>
      </c>
      <c r="D178" s="238">
        <f t="shared" si="22"/>
        <v>-5.25</v>
      </c>
      <c r="E178" s="388">
        <f t="shared" si="17"/>
        <v>-0.875</v>
      </c>
      <c r="G178" s="238" t="e">
        <f t="shared" si="21"/>
        <v>#REF!</v>
      </c>
      <c r="H178" s="238" t="e">
        <f t="shared" si="18"/>
        <v>#REF!</v>
      </c>
    </row>
    <row r="179" spans="1:8" x14ac:dyDescent="0.25">
      <c r="A179" s="390">
        <v>45343</v>
      </c>
      <c r="B179" s="238" t="e">
        <f>Daily!#REF!</f>
        <v>#REF!</v>
      </c>
      <c r="C179" s="238">
        <v>0</v>
      </c>
      <c r="D179" s="238">
        <f t="shared" si="22"/>
        <v>5.25</v>
      </c>
      <c r="E179" s="388">
        <f t="shared" si="17"/>
        <v>0</v>
      </c>
      <c r="G179" s="238" t="e">
        <f t="shared" si="21"/>
        <v>#REF!</v>
      </c>
      <c r="H179" s="238" t="e">
        <f t="shared" si="18"/>
        <v>#REF!</v>
      </c>
    </row>
    <row r="180" spans="1:8" x14ac:dyDescent="0.25">
      <c r="A180" s="390">
        <v>45344</v>
      </c>
      <c r="B180" s="238" t="e">
        <f>Daily!#REF!</f>
        <v>#REF!</v>
      </c>
      <c r="C180" s="238">
        <v>0</v>
      </c>
      <c r="D180" s="238">
        <f t="shared" ref="D180:D192" si="23">C179-C180</f>
        <v>0</v>
      </c>
      <c r="E180" s="388">
        <f t="shared" si="17"/>
        <v>0</v>
      </c>
      <c r="G180" s="238" t="e">
        <f t="shared" si="21"/>
        <v>#REF!</v>
      </c>
      <c r="H180" s="238" t="e">
        <f t="shared" si="18"/>
        <v>#REF!</v>
      </c>
    </row>
    <row r="181" spans="1:8" x14ac:dyDescent="0.25">
      <c r="A181" s="390">
        <v>45345</v>
      </c>
      <c r="B181" s="238" t="e">
        <f>Daily!#REF!</f>
        <v>#REF!</v>
      </c>
      <c r="C181" s="238">
        <v>0</v>
      </c>
      <c r="D181" s="238">
        <f t="shared" si="23"/>
        <v>0</v>
      </c>
      <c r="E181" s="388">
        <f t="shared" si="17"/>
        <v>0</v>
      </c>
      <c r="H181" s="238" t="e">
        <f t="shared" si="18"/>
        <v>#REF!</v>
      </c>
    </row>
    <row r="182" spans="1:8" x14ac:dyDescent="0.25">
      <c r="A182" s="390">
        <v>45346</v>
      </c>
      <c r="B182" s="238" t="e">
        <f>Daily!#REF!</f>
        <v>#REF!</v>
      </c>
      <c r="C182" s="238">
        <v>0</v>
      </c>
      <c r="D182" s="238">
        <f t="shared" si="23"/>
        <v>0</v>
      </c>
      <c r="E182" s="388">
        <f t="shared" si="17"/>
        <v>0</v>
      </c>
      <c r="G182" s="238" t="e">
        <f t="shared" ref="G182:G189" si="24">D182/B182</f>
        <v>#REF!</v>
      </c>
      <c r="H182" s="238" t="e">
        <f t="shared" si="18"/>
        <v>#REF!</v>
      </c>
    </row>
    <row r="183" spans="1:8" x14ac:dyDescent="0.25">
      <c r="A183" s="390">
        <v>45347</v>
      </c>
      <c r="B183" s="238" t="e">
        <f>Daily!#REF!</f>
        <v>#REF!</v>
      </c>
      <c r="C183" s="238">
        <v>0</v>
      </c>
      <c r="D183" s="238">
        <f t="shared" si="23"/>
        <v>0</v>
      </c>
      <c r="E183" s="388">
        <f t="shared" si="17"/>
        <v>0</v>
      </c>
      <c r="G183" s="238" t="e">
        <f t="shared" si="24"/>
        <v>#REF!</v>
      </c>
      <c r="H183" s="238" t="e">
        <f t="shared" si="18"/>
        <v>#REF!</v>
      </c>
    </row>
    <row r="184" spans="1:8" x14ac:dyDescent="0.25">
      <c r="A184" s="390">
        <v>45348</v>
      </c>
      <c r="B184" s="238" t="e">
        <f>Daily!#REF!</f>
        <v>#REF!</v>
      </c>
      <c r="C184" s="238">
        <v>0</v>
      </c>
      <c r="D184" s="238">
        <f t="shared" si="23"/>
        <v>0</v>
      </c>
      <c r="E184" s="388">
        <f t="shared" si="17"/>
        <v>0</v>
      </c>
      <c r="G184" s="238" t="e">
        <f t="shared" si="24"/>
        <v>#REF!</v>
      </c>
      <c r="H184" s="238" t="e">
        <f t="shared" si="18"/>
        <v>#REF!</v>
      </c>
    </row>
    <row r="185" spans="1:8" x14ac:dyDescent="0.25">
      <c r="A185" s="390">
        <v>45349</v>
      </c>
      <c r="B185" s="238" t="e">
        <f>Daily!#REF!</f>
        <v>#REF!</v>
      </c>
      <c r="C185" s="238">
        <v>0</v>
      </c>
      <c r="E185" s="388">
        <f t="shared" si="17"/>
        <v>0.875</v>
      </c>
      <c r="G185" s="238" t="e">
        <f t="shared" si="24"/>
        <v>#REF!</v>
      </c>
      <c r="H185" s="238" t="e">
        <f t="shared" si="18"/>
        <v>#REF!</v>
      </c>
    </row>
    <row r="186" spans="1:8" x14ac:dyDescent="0.25">
      <c r="A186" s="390">
        <v>45350</v>
      </c>
      <c r="B186" s="238" t="e">
        <f>Daily!#REF!</f>
        <v>#REF!</v>
      </c>
      <c r="C186" s="238">
        <v>0</v>
      </c>
      <c r="D186" s="238">
        <f t="shared" si="23"/>
        <v>0</v>
      </c>
      <c r="E186" s="388">
        <f t="shared" si="17"/>
        <v>0</v>
      </c>
      <c r="G186" s="238" t="e">
        <f t="shared" si="24"/>
        <v>#REF!</v>
      </c>
      <c r="H186" s="238" t="e">
        <f t="shared" si="18"/>
        <v>#REF!</v>
      </c>
    </row>
    <row r="187" spans="1:8" x14ac:dyDescent="0.25">
      <c r="A187" s="390">
        <v>45351</v>
      </c>
      <c r="B187" s="238" t="e">
        <f>Daily!#REF!</f>
        <v>#REF!</v>
      </c>
      <c r="C187" s="238">
        <v>0</v>
      </c>
      <c r="D187" s="238">
        <f t="shared" si="23"/>
        <v>0</v>
      </c>
      <c r="E187" s="388">
        <f t="shared" si="17"/>
        <v>0</v>
      </c>
      <c r="G187" s="238" t="e">
        <f t="shared" si="24"/>
        <v>#REF!</v>
      </c>
      <c r="H187" s="238" t="e">
        <f t="shared" si="18"/>
        <v>#REF!</v>
      </c>
    </row>
    <row r="188" spans="1:8" x14ac:dyDescent="0.25">
      <c r="A188" s="390">
        <v>45352</v>
      </c>
      <c r="B188" s="238" t="e">
        <f>Daily!#REF!</f>
        <v>#REF!</v>
      </c>
      <c r="C188" s="238">
        <v>0</v>
      </c>
      <c r="D188" s="238">
        <f t="shared" si="23"/>
        <v>0</v>
      </c>
      <c r="E188" s="388">
        <f t="shared" si="17"/>
        <v>0</v>
      </c>
      <c r="G188" s="238" t="e">
        <f t="shared" si="24"/>
        <v>#REF!</v>
      </c>
      <c r="H188" s="238" t="e">
        <f t="shared" si="18"/>
        <v>#REF!</v>
      </c>
    </row>
    <row r="189" spans="1:8" x14ac:dyDescent="0.25">
      <c r="A189" s="390">
        <v>45353</v>
      </c>
      <c r="B189" s="238" t="e">
        <f>Daily!#REF!</f>
        <v>#REF!</v>
      </c>
      <c r="C189" s="238">
        <v>0</v>
      </c>
      <c r="D189" s="238">
        <f t="shared" si="23"/>
        <v>0</v>
      </c>
      <c r="E189" s="388">
        <f t="shared" si="17"/>
        <v>0</v>
      </c>
      <c r="G189" s="238" t="e">
        <f t="shared" si="24"/>
        <v>#REF!</v>
      </c>
      <c r="H189" s="238" t="e">
        <f t="shared" si="18"/>
        <v>#REF!</v>
      </c>
    </row>
    <row r="190" spans="1:8" x14ac:dyDescent="0.25">
      <c r="A190" s="390">
        <v>45354</v>
      </c>
      <c r="B190" s="238" t="e">
        <f>Daily!#REF!</f>
        <v>#REF!</v>
      </c>
      <c r="C190" s="238">
        <v>0</v>
      </c>
      <c r="E190" s="388">
        <f t="shared" si="17"/>
        <v>0</v>
      </c>
      <c r="H190" s="238" t="e">
        <f t="shared" si="18"/>
        <v>#REF!</v>
      </c>
    </row>
    <row r="191" spans="1:8" x14ac:dyDescent="0.25">
      <c r="A191" s="390">
        <v>45355</v>
      </c>
      <c r="B191" s="238" t="e">
        <f>Daily!#REF!</f>
        <v>#REF!</v>
      </c>
      <c r="C191" s="238">
        <v>0</v>
      </c>
      <c r="D191" s="238">
        <f t="shared" si="23"/>
        <v>0</v>
      </c>
      <c r="E191" s="388">
        <f t="shared" si="17"/>
        <v>0</v>
      </c>
      <c r="G191" s="238" t="e">
        <f t="shared" ref="G191:G199" si="25">D191/B191</f>
        <v>#REF!</v>
      </c>
      <c r="H191" s="238" t="e">
        <f t="shared" si="18"/>
        <v>#REF!</v>
      </c>
    </row>
    <row r="192" spans="1:8" x14ac:dyDescent="0.25">
      <c r="A192" s="390">
        <v>45356</v>
      </c>
      <c r="B192" s="238" t="e">
        <f>Daily!#REF!</f>
        <v>#REF!</v>
      </c>
      <c r="C192" s="238">
        <v>0</v>
      </c>
      <c r="D192" s="238">
        <f t="shared" si="23"/>
        <v>0</v>
      </c>
      <c r="E192" s="388">
        <f t="shared" si="17"/>
        <v>0</v>
      </c>
      <c r="G192" s="238" t="e">
        <f t="shared" si="25"/>
        <v>#REF!</v>
      </c>
      <c r="H192" s="238" t="e">
        <f t="shared" si="18"/>
        <v>#REF!</v>
      </c>
    </row>
    <row r="193" spans="1:8" x14ac:dyDescent="0.25">
      <c r="A193" s="390">
        <v>45357</v>
      </c>
      <c r="B193" s="238" t="e">
        <f>Daily!#REF!</f>
        <v>#REF!</v>
      </c>
      <c r="C193" s="238">
        <v>0</v>
      </c>
      <c r="D193" s="238">
        <f t="shared" ref="D193:D228" si="26">C192-C193</f>
        <v>0</v>
      </c>
      <c r="E193" s="388">
        <f t="shared" si="17"/>
        <v>0</v>
      </c>
      <c r="G193" s="238" t="e">
        <f t="shared" si="25"/>
        <v>#REF!</v>
      </c>
      <c r="H193" s="238" t="e">
        <f t="shared" si="18"/>
        <v>#REF!</v>
      </c>
    </row>
    <row r="194" spans="1:8" x14ac:dyDescent="0.25">
      <c r="A194" s="390">
        <v>45358</v>
      </c>
      <c r="B194" s="238" t="e">
        <f>Daily!#REF!</f>
        <v>#REF!</v>
      </c>
      <c r="C194" s="238">
        <v>0</v>
      </c>
      <c r="D194" s="238">
        <f t="shared" si="26"/>
        <v>0</v>
      </c>
      <c r="E194" s="388">
        <f t="shared" si="17"/>
        <v>0</v>
      </c>
      <c r="G194" s="238" t="e">
        <f t="shared" si="25"/>
        <v>#REF!</v>
      </c>
      <c r="H194" s="238" t="e">
        <f t="shared" si="18"/>
        <v>#REF!</v>
      </c>
    </row>
    <row r="195" spans="1:8" x14ac:dyDescent="0.25">
      <c r="A195" s="390">
        <v>45359</v>
      </c>
      <c r="B195" s="238" t="e">
        <f>Daily!#REF!</f>
        <v>#REF!</v>
      </c>
      <c r="C195" s="238">
        <v>0</v>
      </c>
      <c r="D195" s="238">
        <f t="shared" si="26"/>
        <v>0</v>
      </c>
      <c r="E195" s="388">
        <f t="shared" si="17"/>
        <v>0</v>
      </c>
      <c r="G195" s="238" t="e">
        <f t="shared" si="25"/>
        <v>#REF!</v>
      </c>
      <c r="H195" s="238" t="e">
        <f t="shared" si="18"/>
        <v>#REF!</v>
      </c>
    </row>
    <row r="196" spans="1:8" x14ac:dyDescent="0.25">
      <c r="A196" s="390">
        <v>45360</v>
      </c>
      <c r="B196" s="238" t="e">
        <f>Daily!#REF!</f>
        <v>#REF!</v>
      </c>
      <c r="C196" s="238">
        <v>0</v>
      </c>
      <c r="D196" s="238">
        <f t="shared" si="26"/>
        <v>0</v>
      </c>
      <c r="E196" s="388">
        <f t="shared" si="17"/>
        <v>0</v>
      </c>
      <c r="G196" s="238" t="e">
        <f t="shared" si="25"/>
        <v>#REF!</v>
      </c>
      <c r="H196" s="238" t="e">
        <f t="shared" si="18"/>
        <v>#REF!</v>
      </c>
    </row>
    <row r="197" spans="1:8" x14ac:dyDescent="0.25">
      <c r="A197" s="390">
        <v>45361</v>
      </c>
      <c r="B197" s="238" t="e">
        <f>Daily!#REF!</f>
        <v>#REF!</v>
      </c>
      <c r="C197" s="238">
        <v>0</v>
      </c>
      <c r="D197" s="238">
        <f t="shared" si="26"/>
        <v>0</v>
      </c>
      <c r="E197" s="388">
        <f t="shared" si="17"/>
        <v>0</v>
      </c>
      <c r="G197" s="238" t="e">
        <f t="shared" si="25"/>
        <v>#REF!</v>
      </c>
      <c r="H197" s="238" t="e">
        <f t="shared" si="18"/>
        <v>#REF!</v>
      </c>
    </row>
    <row r="198" spans="1:8" x14ac:dyDescent="0.25">
      <c r="A198" s="390">
        <v>45362</v>
      </c>
      <c r="B198" s="238" t="e">
        <f>Daily!#REF!</f>
        <v>#REF!</v>
      </c>
      <c r="C198" s="238">
        <v>0</v>
      </c>
      <c r="D198" s="238">
        <f t="shared" si="26"/>
        <v>0</v>
      </c>
      <c r="E198" s="388">
        <f t="shared" si="17"/>
        <v>0</v>
      </c>
      <c r="G198" s="238" t="e">
        <f t="shared" si="25"/>
        <v>#REF!</v>
      </c>
      <c r="H198" s="238" t="e">
        <f t="shared" si="18"/>
        <v>#REF!</v>
      </c>
    </row>
    <row r="199" spans="1:8" x14ac:dyDescent="0.25">
      <c r="A199" s="390">
        <v>45363</v>
      </c>
      <c r="B199" s="238" t="e">
        <f>Daily!#REF!</f>
        <v>#REF!</v>
      </c>
      <c r="C199" s="238">
        <v>0</v>
      </c>
      <c r="D199" s="238">
        <f t="shared" si="26"/>
        <v>0</v>
      </c>
      <c r="E199" s="388">
        <f t="shared" si="17"/>
        <v>0</v>
      </c>
      <c r="G199" s="238" t="e">
        <f t="shared" si="25"/>
        <v>#REF!</v>
      </c>
      <c r="H199" s="238" t="e">
        <f t="shared" si="18"/>
        <v>#REF!</v>
      </c>
    </row>
    <row r="200" spans="1:8" x14ac:dyDescent="0.25">
      <c r="A200" s="390">
        <v>45364</v>
      </c>
      <c r="B200" s="238" t="e">
        <f>Daily!#REF!</f>
        <v>#REF!</v>
      </c>
      <c r="C200" s="238">
        <v>0</v>
      </c>
      <c r="E200" s="388">
        <f t="shared" si="17"/>
        <v>0</v>
      </c>
      <c r="H200" s="238" t="e">
        <f t="shared" si="18"/>
        <v>#REF!</v>
      </c>
    </row>
    <row r="201" spans="1:8" x14ac:dyDescent="0.25">
      <c r="A201" s="390">
        <v>45365</v>
      </c>
      <c r="B201" s="238" t="e">
        <f>Daily!#REF!</f>
        <v>#REF!</v>
      </c>
      <c r="C201" s="238">
        <v>0</v>
      </c>
      <c r="D201" s="238">
        <f t="shared" si="26"/>
        <v>0</v>
      </c>
      <c r="E201" s="388">
        <f t="shared" si="17"/>
        <v>0</v>
      </c>
      <c r="G201" s="238" t="e">
        <f>D201/B201</f>
        <v>#REF!</v>
      </c>
      <c r="H201" s="238" t="e">
        <f t="shared" si="18"/>
        <v>#REF!</v>
      </c>
    </row>
    <row r="202" spans="1:8" x14ac:dyDescent="0.25">
      <c r="A202" s="390">
        <v>45366</v>
      </c>
      <c r="B202" s="238" t="e">
        <f>Daily!#REF!</f>
        <v>#REF!</v>
      </c>
      <c r="C202" s="238">
        <v>0</v>
      </c>
      <c r="D202" s="238">
        <f t="shared" si="26"/>
        <v>0</v>
      </c>
      <c r="E202" s="388">
        <f t="shared" si="17"/>
        <v>0</v>
      </c>
      <c r="G202" s="238" t="e">
        <f>D202/B202</f>
        <v>#REF!</v>
      </c>
      <c r="H202" s="238" t="e">
        <f t="shared" si="18"/>
        <v>#REF!</v>
      </c>
    </row>
    <row r="203" spans="1:8" x14ac:dyDescent="0.25">
      <c r="A203" s="390">
        <v>45367</v>
      </c>
      <c r="B203" s="238" t="e">
        <f>Daily!#REF!</f>
        <v>#REF!</v>
      </c>
      <c r="C203" s="238">
        <v>0</v>
      </c>
      <c r="E203" s="388">
        <f t="shared" si="17"/>
        <v>0</v>
      </c>
      <c r="H203" s="238" t="e">
        <f t="shared" si="18"/>
        <v>#REF!</v>
      </c>
    </row>
    <row r="204" spans="1:8" x14ac:dyDescent="0.25">
      <c r="A204" s="390">
        <v>45368</v>
      </c>
      <c r="B204" s="238" t="e">
        <f>Daily!#REF!</f>
        <v>#REF!</v>
      </c>
      <c r="C204" s="238">
        <v>0</v>
      </c>
      <c r="D204" s="238">
        <f t="shared" si="26"/>
        <v>0</v>
      </c>
      <c r="E204" s="388">
        <f t="shared" si="17"/>
        <v>0</v>
      </c>
      <c r="G204" s="238" t="e">
        <f>D204/B204</f>
        <v>#REF!</v>
      </c>
      <c r="H204" s="238" t="e">
        <f t="shared" si="18"/>
        <v>#REF!</v>
      </c>
    </row>
    <row r="205" spans="1:8" x14ac:dyDescent="0.25">
      <c r="A205" s="390">
        <v>45369</v>
      </c>
      <c r="B205" s="238" t="e">
        <f>Daily!#REF!</f>
        <v>#REF!</v>
      </c>
      <c r="C205" s="238">
        <v>0</v>
      </c>
      <c r="D205" s="238">
        <f t="shared" si="26"/>
        <v>0</v>
      </c>
      <c r="E205" s="388">
        <f t="shared" si="17"/>
        <v>0</v>
      </c>
      <c r="G205" s="238" t="e">
        <f>D205/B205</f>
        <v>#REF!</v>
      </c>
      <c r="H205" s="238" t="e">
        <f t="shared" si="18"/>
        <v>#REF!</v>
      </c>
    </row>
    <row r="206" spans="1:8" x14ac:dyDescent="0.25">
      <c r="A206" s="390">
        <v>45370</v>
      </c>
      <c r="B206" s="238" t="e">
        <f>Daily!#REF!</f>
        <v>#REF!</v>
      </c>
      <c r="C206" s="238">
        <v>0</v>
      </c>
      <c r="D206" s="238">
        <f t="shared" si="26"/>
        <v>0</v>
      </c>
      <c r="E206" s="388">
        <f t="shared" ref="E206:E228" si="27">AVERAGE(D200:D206)</f>
        <v>0</v>
      </c>
      <c r="G206" s="238" t="e">
        <f>D206/B206</f>
        <v>#REF!</v>
      </c>
      <c r="H206" s="238" t="e">
        <f t="shared" ref="H206:H228" si="28">AVERAGE(G200:G206)</f>
        <v>#REF!</v>
      </c>
    </row>
    <row r="207" spans="1:8" x14ac:dyDescent="0.25">
      <c r="A207" s="390">
        <v>45371</v>
      </c>
      <c r="B207" s="238" t="e">
        <f>Daily!#REF!</f>
        <v>#REF!</v>
      </c>
      <c r="C207" s="238">
        <v>0</v>
      </c>
      <c r="E207" s="388">
        <f t="shared" si="27"/>
        <v>0</v>
      </c>
      <c r="H207" s="238" t="e">
        <f t="shared" si="28"/>
        <v>#REF!</v>
      </c>
    </row>
    <row r="208" spans="1:8" x14ac:dyDescent="0.25">
      <c r="A208" s="390">
        <v>45372</v>
      </c>
      <c r="B208" s="238" t="e">
        <f>Daily!#REF!</f>
        <v>#REF!</v>
      </c>
      <c r="C208" s="238">
        <v>0</v>
      </c>
      <c r="E208" s="388">
        <f t="shared" si="27"/>
        <v>0</v>
      </c>
      <c r="H208" s="238" t="e">
        <f>AVERAGE(G202:G208)</f>
        <v>#REF!</v>
      </c>
    </row>
    <row r="209" spans="1:8" x14ac:dyDescent="0.25">
      <c r="A209" s="390">
        <v>45373</v>
      </c>
      <c r="B209" s="238" t="e">
        <f>Daily!#REF!</f>
        <v>#REF!</v>
      </c>
      <c r="C209" s="238">
        <v>0</v>
      </c>
      <c r="D209" s="238">
        <f t="shared" si="26"/>
        <v>0</v>
      </c>
      <c r="E209" s="388">
        <f t="shared" si="27"/>
        <v>0</v>
      </c>
      <c r="G209" s="238" t="e">
        <f>D209/B209</f>
        <v>#REF!</v>
      </c>
      <c r="H209" s="238" t="e">
        <f t="shared" si="28"/>
        <v>#REF!</v>
      </c>
    </row>
    <row r="210" spans="1:8" x14ac:dyDescent="0.25">
      <c r="A210" s="390">
        <v>45374</v>
      </c>
      <c r="B210" s="238" t="e">
        <f>Daily!#REF!</f>
        <v>#REF!</v>
      </c>
      <c r="C210" s="238">
        <v>0</v>
      </c>
      <c r="D210" s="238">
        <f t="shared" si="26"/>
        <v>0</v>
      </c>
      <c r="E210" s="388">
        <f t="shared" si="27"/>
        <v>0</v>
      </c>
      <c r="G210" s="238" t="e">
        <f>D210/B210</f>
        <v>#REF!</v>
      </c>
      <c r="H210" s="238" t="e">
        <f t="shared" si="28"/>
        <v>#REF!</v>
      </c>
    </row>
    <row r="211" spans="1:8" x14ac:dyDescent="0.25">
      <c r="A211" s="390">
        <v>45375</v>
      </c>
      <c r="B211" s="238" t="e">
        <f>Daily!#REF!</f>
        <v>#REF!</v>
      </c>
      <c r="C211" s="238">
        <v>0</v>
      </c>
      <c r="D211" s="238">
        <f t="shared" si="26"/>
        <v>0</v>
      </c>
      <c r="E211" s="388">
        <f t="shared" si="27"/>
        <v>0</v>
      </c>
      <c r="G211" s="238" t="e">
        <f>D211/B211</f>
        <v>#REF!</v>
      </c>
      <c r="H211" s="238" t="e">
        <f t="shared" si="28"/>
        <v>#REF!</v>
      </c>
    </row>
    <row r="212" spans="1:8" x14ac:dyDescent="0.25">
      <c r="A212" s="390">
        <v>45376</v>
      </c>
      <c r="B212" s="238" t="e">
        <f>Daily!#REF!</f>
        <v>#REF!</v>
      </c>
      <c r="C212" s="238">
        <v>0</v>
      </c>
      <c r="D212" s="238">
        <f t="shared" si="26"/>
        <v>0</v>
      </c>
      <c r="E212" s="388">
        <f t="shared" si="27"/>
        <v>0</v>
      </c>
      <c r="G212" s="238" t="e">
        <f>D212/B212</f>
        <v>#REF!</v>
      </c>
      <c r="H212" s="238" t="e">
        <f t="shared" si="28"/>
        <v>#REF!</v>
      </c>
    </row>
    <row r="213" spans="1:8" x14ac:dyDescent="0.25">
      <c r="A213" s="390">
        <v>45377</v>
      </c>
      <c r="B213" s="238" t="e">
        <f>Daily!#REF!</f>
        <v>#REF!</v>
      </c>
      <c r="C213" s="238">
        <v>0</v>
      </c>
      <c r="D213" s="238">
        <f t="shared" si="26"/>
        <v>0</v>
      </c>
      <c r="E213" s="388">
        <f t="shared" si="27"/>
        <v>0</v>
      </c>
      <c r="H213" s="238" t="e">
        <f t="shared" si="28"/>
        <v>#REF!</v>
      </c>
    </row>
    <row r="214" spans="1:8" x14ac:dyDescent="0.25">
      <c r="A214" s="390">
        <v>45378</v>
      </c>
      <c r="B214" s="238" t="e">
        <f>Daily!#REF!</f>
        <v>#REF!</v>
      </c>
      <c r="C214" s="238">
        <v>0</v>
      </c>
      <c r="D214" s="238">
        <f t="shared" si="26"/>
        <v>0</v>
      </c>
      <c r="E214" s="388">
        <f t="shared" si="27"/>
        <v>0</v>
      </c>
      <c r="G214" s="238" t="e">
        <f t="shared" ref="G214:G228" si="29">D214/B214</f>
        <v>#REF!</v>
      </c>
      <c r="H214" s="238" t="e">
        <f t="shared" si="28"/>
        <v>#REF!</v>
      </c>
    </row>
    <row r="215" spans="1:8" x14ac:dyDescent="0.25">
      <c r="A215" s="390">
        <v>45379</v>
      </c>
      <c r="B215" s="238" t="e">
        <f>Daily!#REF!</f>
        <v>#REF!</v>
      </c>
      <c r="C215" s="238">
        <v>0</v>
      </c>
      <c r="D215" s="238">
        <f t="shared" si="26"/>
        <v>0</v>
      </c>
      <c r="E215" s="388">
        <f t="shared" si="27"/>
        <v>0</v>
      </c>
      <c r="G215" s="238" t="e">
        <f t="shared" si="29"/>
        <v>#REF!</v>
      </c>
      <c r="H215" s="238" t="e">
        <f t="shared" si="28"/>
        <v>#REF!</v>
      </c>
    </row>
    <row r="216" spans="1:8" x14ac:dyDescent="0.25">
      <c r="A216" s="390">
        <v>45380</v>
      </c>
      <c r="B216" s="238" t="e">
        <f>Daily!#REF!</f>
        <v>#REF!</v>
      </c>
      <c r="C216" s="238">
        <v>0</v>
      </c>
      <c r="D216" s="238">
        <f t="shared" si="26"/>
        <v>0</v>
      </c>
      <c r="E216" s="388">
        <f t="shared" si="27"/>
        <v>0</v>
      </c>
      <c r="G216" s="238" t="e">
        <f t="shared" si="29"/>
        <v>#REF!</v>
      </c>
      <c r="H216" s="238" t="e">
        <f t="shared" si="28"/>
        <v>#REF!</v>
      </c>
    </row>
    <row r="217" spans="1:8" x14ac:dyDescent="0.25">
      <c r="A217" s="390">
        <v>45381</v>
      </c>
      <c r="B217" s="238" t="e">
        <f>Daily!#REF!</f>
        <v>#REF!</v>
      </c>
      <c r="C217" s="238">
        <v>0</v>
      </c>
      <c r="D217" s="238">
        <f t="shared" si="26"/>
        <v>0</v>
      </c>
      <c r="E217" s="388">
        <f t="shared" si="27"/>
        <v>0</v>
      </c>
      <c r="G217" s="238" t="e">
        <f t="shared" si="29"/>
        <v>#REF!</v>
      </c>
      <c r="H217" s="238" t="e">
        <f t="shared" si="28"/>
        <v>#REF!</v>
      </c>
    </row>
    <row r="218" spans="1:8" x14ac:dyDescent="0.25">
      <c r="A218" s="390">
        <v>45382</v>
      </c>
      <c r="B218" s="238" t="e">
        <f>Daily!#REF!</f>
        <v>#REF!</v>
      </c>
      <c r="C218" s="238">
        <v>0</v>
      </c>
      <c r="D218" s="238">
        <f t="shared" si="26"/>
        <v>0</v>
      </c>
      <c r="E218" s="388">
        <f>AVERAGE(D212:D218)</f>
        <v>0</v>
      </c>
      <c r="G218" s="238" t="e">
        <f t="shared" si="29"/>
        <v>#REF!</v>
      </c>
      <c r="H218" s="238" t="e">
        <f t="shared" si="28"/>
        <v>#REF!</v>
      </c>
    </row>
    <row r="219" spans="1:8" x14ac:dyDescent="0.25">
      <c r="A219" s="390">
        <v>45383</v>
      </c>
      <c r="B219" s="238" t="e">
        <f>Daily!#REF!</f>
        <v>#REF!</v>
      </c>
      <c r="C219" s="238">
        <v>0</v>
      </c>
      <c r="D219" s="238">
        <f t="shared" si="26"/>
        <v>0</v>
      </c>
      <c r="E219" s="388">
        <f t="shared" si="27"/>
        <v>0</v>
      </c>
      <c r="G219" s="238" t="e">
        <f t="shared" si="29"/>
        <v>#REF!</v>
      </c>
      <c r="H219" s="238" t="e">
        <f t="shared" si="28"/>
        <v>#REF!</v>
      </c>
    </row>
    <row r="220" spans="1:8" x14ac:dyDescent="0.25">
      <c r="A220" s="390">
        <v>45384</v>
      </c>
      <c r="B220" s="238" t="e">
        <f>Daily!#REF!</f>
        <v>#REF!</v>
      </c>
      <c r="C220" s="238">
        <v>0</v>
      </c>
      <c r="D220" s="238">
        <f t="shared" si="26"/>
        <v>0</v>
      </c>
      <c r="E220" s="388">
        <f t="shared" si="27"/>
        <v>0</v>
      </c>
      <c r="G220" s="238" t="e">
        <f t="shared" si="29"/>
        <v>#REF!</v>
      </c>
      <c r="H220" s="238" t="e">
        <f t="shared" si="28"/>
        <v>#REF!</v>
      </c>
    </row>
    <row r="221" spans="1:8" x14ac:dyDescent="0.25">
      <c r="A221" s="390">
        <v>45385</v>
      </c>
      <c r="B221" s="238" t="e">
        <f>Daily!#REF!</f>
        <v>#REF!</v>
      </c>
      <c r="C221" s="238">
        <v>10.5</v>
      </c>
      <c r="D221" s="238">
        <f t="shared" si="26"/>
        <v>-10.5</v>
      </c>
      <c r="E221" s="388">
        <f t="shared" si="27"/>
        <v>-1.5</v>
      </c>
      <c r="G221" s="238" t="e">
        <f t="shared" si="29"/>
        <v>#REF!</v>
      </c>
      <c r="H221" s="238" t="e">
        <f t="shared" si="28"/>
        <v>#REF!</v>
      </c>
    </row>
    <row r="222" spans="1:8" x14ac:dyDescent="0.25">
      <c r="A222" s="390">
        <v>45386</v>
      </c>
      <c r="B222" s="238" t="e">
        <f>Daily!#REF!</f>
        <v>#REF!</v>
      </c>
      <c r="C222" s="238">
        <v>0</v>
      </c>
      <c r="D222" s="238">
        <f t="shared" si="26"/>
        <v>10.5</v>
      </c>
      <c r="E222" s="388">
        <f t="shared" si="27"/>
        <v>0</v>
      </c>
      <c r="G222" s="238" t="e">
        <f t="shared" si="29"/>
        <v>#REF!</v>
      </c>
      <c r="H222" s="238" t="e">
        <f t="shared" si="28"/>
        <v>#REF!</v>
      </c>
    </row>
    <row r="223" spans="1:8" x14ac:dyDescent="0.25">
      <c r="A223" s="390">
        <v>45387</v>
      </c>
      <c r="B223" s="238" t="e">
        <f>Daily!#REF!</f>
        <v>#REF!</v>
      </c>
      <c r="C223" s="238">
        <v>0</v>
      </c>
      <c r="D223" s="238">
        <f>C222-C223</f>
        <v>0</v>
      </c>
      <c r="E223" s="388">
        <f t="shared" si="27"/>
        <v>0</v>
      </c>
      <c r="G223" s="238" t="e">
        <f t="shared" si="29"/>
        <v>#REF!</v>
      </c>
      <c r="H223" s="238" t="e">
        <f t="shared" si="28"/>
        <v>#REF!</v>
      </c>
    </row>
    <row r="224" spans="1:8" x14ac:dyDescent="0.25">
      <c r="A224" s="390">
        <v>45388</v>
      </c>
      <c r="B224" s="238" t="e">
        <f>Daily!#REF!</f>
        <v>#REF!</v>
      </c>
      <c r="C224" s="238">
        <v>0</v>
      </c>
      <c r="D224" s="238">
        <f t="shared" si="26"/>
        <v>0</v>
      </c>
      <c r="E224" s="388">
        <f t="shared" si="27"/>
        <v>0</v>
      </c>
      <c r="G224" s="238" t="e">
        <f t="shared" si="29"/>
        <v>#REF!</v>
      </c>
      <c r="H224" s="238" t="e">
        <f t="shared" si="28"/>
        <v>#REF!</v>
      </c>
    </row>
    <row r="225" spans="1:8" x14ac:dyDescent="0.25">
      <c r="A225" s="390">
        <v>45389</v>
      </c>
      <c r="B225" s="238" t="e">
        <f>Daily!#REF!</f>
        <v>#REF!</v>
      </c>
      <c r="C225" s="238">
        <v>0</v>
      </c>
      <c r="D225" s="238">
        <f t="shared" si="26"/>
        <v>0</v>
      </c>
      <c r="E225" s="388">
        <f t="shared" si="27"/>
        <v>0</v>
      </c>
      <c r="G225" s="238" t="e">
        <f t="shared" si="29"/>
        <v>#REF!</v>
      </c>
      <c r="H225" s="238" t="e">
        <f t="shared" si="28"/>
        <v>#REF!</v>
      </c>
    </row>
    <row r="226" spans="1:8" x14ac:dyDescent="0.25">
      <c r="A226" s="390">
        <v>45390</v>
      </c>
      <c r="B226" s="238" t="e">
        <f>Daily!#REF!</f>
        <v>#REF!</v>
      </c>
      <c r="C226" s="238">
        <v>0</v>
      </c>
      <c r="D226" s="238">
        <f t="shared" si="26"/>
        <v>0</v>
      </c>
      <c r="E226" s="388">
        <f t="shared" si="27"/>
        <v>0</v>
      </c>
      <c r="G226" s="238" t="e">
        <f t="shared" si="29"/>
        <v>#REF!</v>
      </c>
      <c r="H226" s="238" t="e">
        <f t="shared" si="28"/>
        <v>#REF!</v>
      </c>
    </row>
    <row r="227" spans="1:8" x14ac:dyDescent="0.25">
      <c r="A227" s="390">
        <v>45391</v>
      </c>
      <c r="B227" s="238" t="e">
        <f>Daily!#REF!</f>
        <v>#REF!</v>
      </c>
      <c r="C227" s="238">
        <v>0</v>
      </c>
      <c r="D227" s="238">
        <f t="shared" si="26"/>
        <v>0</v>
      </c>
      <c r="E227" s="388">
        <f t="shared" si="27"/>
        <v>0</v>
      </c>
      <c r="G227" s="238" t="e">
        <f t="shared" si="29"/>
        <v>#REF!</v>
      </c>
      <c r="H227" s="238" t="e">
        <f t="shared" si="28"/>
        <v>#REF!</v>
      </c>
    </row>
    <row r="228" spans="1:8" x14ac:dyDescent="0.25">
      <c r="A228" s="390">
        <v>45392</v>
      </c>
      <c r="B228" s="238" t="e">
        <f>Daily!#REF!</f>
        <v>#REF!</v>
      </c>
      <c r="C228" s="238">
        <v>0</v>
      </c>
      <c r="D228" s="238">
        <f t="shared" si="26"/>
        <v>0</v>
      </c>
      <c r="E228" s="388">
        <f t="shared" si="27"/>
        <v>1.5</v>
      </c>
      <c r="G228" s="238" t="e">
        <f t="shared" si="29"/>
        <v>#REF!</v>
      </c>
      <c r="H228" s="238" t="e">
        <f t="shared" si="28"/>
        <v>#REF!</v>
      </c>
    </row>
    <row r="229" spans="1:8" x14ac:dyDescent="0.25">
      <c r="A229" s="390"/>
    </row>
    <row r="230" spans="1:8" x14ac:dyDescent="0.25">
      <c r="A230" s="390"/>
    </row>
    <row r="231" spans="1:8" x14ac:dyDescent="0.25">
      <c r="A231" s="390"/>
    </row>
    <row r="232" spans="1:8" x14ac:dyDescent="0.25">
      <c r="A232" s="390"/>
    </row>
    <row r="233" spans="1:8" x14ac:dyDescent="0.25">
      <c r="A233" s="390"/>
    </row>
    <row r="234" spans="1:8" x14ac:dyDescent="0.25">
      <c r="A234" s="390"/>
    </row>
    <row r="235" spans="1:8" x14ac:dyDescent="0.25">
      <c r="A235" s="390"/>
    </row>
    <row r="236" spans="1:8" x14ac:dyDescent="0.25">
      <c r="A236" s="390"/>
    </row>
    <row r="237" spans="1:8" x14ac:dyDescent="0.25">
      <c r="A237" s="390"/>
    </row>
    <row r="238" spans="1:8" x14ac:dyDescent="0.25">
      <c r="A238" s="390"/>
    </row>
    <row r="239" spans="1:8" x14ac:dyDescent="0.25">
      <c r="A239" s="390"/>
    </row>
    <row r="240" spans="1:8" x14ac:dyDescent="0.25">
      <c r="A240" s="390"/>
    </row>
    <row r="241" spans="1:1" x14ac:dyDescent="0.25">
      <c r="A241" s="390"/>
    </row>
    <row r="242" spans="1:1" x14ac:dyDescent="0.25">
      <c r="A242" s="390"/>
    </row>
    <row r="243" spans="1:1" x14ac:dyDescent="0.25">
      <c r="A243" s="390"/>
    </row>
    <row r="244" spans="1:1" x14ac:dyDescent="0.25">
      <c r="A244" s="390"/>
    </row>
    <row r="245" spans="1:1" x14ac:dyDescent="0.25">
      <c r="A245" s="390"/>
    </row>
    <row r="246" spans="1:1" x14ac:dyDescent="0.25">
      <c r="A246" s="390"/>
    </row>
    <row r="247" spans="1:1" x14ac:dyDescent="0.25">
      <c r="A247" s="390"/>
    </row>
    <row r="248" spans="1:1" x14ac:dyDescent="0.25">
      <c r="A248" s="390"/>
    </row>
    <row r="249" spans="1:1" x14ac:dyDescent="0.25">
      <c r="A249" s="390"/>
    </row>
    <row r="250" spans="1:1" x14ac:dyDescent="0.25">
      <c r="A250" s="390"/>
    </row>
    <row r="251" spans="1:1" x14ac:dyDescent="0.25">
      <c r="A251" s="390"/>
    </row>
    <row r="252" spans="1:1" x14ac:dyDescent="0.25">
      <c r="A252" s="390"/>
    </row>
    <row r="253" spans="1:1" x14ac:dyDescent="0.25">
      <c r="A253" s="390"/>
    </row>
    <row r="254" spans="1:1" x14ac:dyDescent="0.25">
      <c r="A254" s="390"/>
    </row>
    <row r="255" spans="1:1" x14ac:dyDescent="0.25">
      <c r="A255" s="390"/>
    </row>
    <row r="256" spans="1:1" x14ac:dyDescent="0.25">
      <c r="A256" s="390"/>
    </row>
    <row r="257" spans="1:1" x14ac:dyDescent="0.25">
      <c r="A257" s="390"/>
    </row>
    <row r="258" spans="1:1" x14ac:dyDescent="0.25">
      <c r="A258" s="39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19AE-3DE2-40EA-BD60-D0DCA80644D0}">
  <dimension ref="A1:BD160"/>
  <sheetViews>
    <sheetView workbookViewId="0">
      <pane xSplit="1" ySplit="3" topLeftCell="AH139" activePane="bottomRight" state="frozen"/>
      <selection pane="topRight" activeCell="B1" sqref="B1"/>
      <selection pane="bottomLeft" activeCell="A4" sqref="A4"/>
      <selection pane="bottomRight" activeCell="AO3" sqref="AO3"/>
    </sheetView>
  </sheetViews>
  <sheetFormatPr defaultColWidth="11" defaultRowHeight="15" x14ac:dyDescent="0.25"/>
  <cols>
    <col min="1" max="1" width="11" style="171"/>
    <col min="15" max="15" width="11" style="1161"/>
    <col min="21" max="21" width="14.42578125" style="9" customWidth="1"/>
    <col min="22" max="22" width="10.140625" style="9" customWidth="1"/>
    <col min="27" max="27" width="11" style="167"/>
    <col min="29" max="29" width="11" style="167"/>
    <col min="30" max="30" width="19.7109375" bestFit="1" customWidth="1"/>
    <col min="31" max="31" width="11.85546875" customWidth="1"/>
    <col min="39" max="39" width="13.85546875" bestFit="1" customWidth="1"/>
    <col min="40" max="40" width="9.85546875" customWidth="1"/>
    <col min="45" max="45" width="11" style="167"/>
    <col min="47" max="47" width="11" style="167"/>
  </cols>
  <sheetData>
    <row r="1" spans="1:56" ht="24" thickBot="1" x14ac:dyDescent="0.4">
      <c r="B1" s="9"/>
      <c r="C1" s="9"/>
      <c r="D1" s="9"/>
      <c r="E1" s="172"/>
      <c r="F1" s="172"/>
      <c r="G1" s="166"/>
      <c r="H1" s="166"/>
      <c r="I1" s="156"/>
      <c r="J1" s="156"/>
      <c r="K1" s="156"/>
      <c r="N1" s="172"/>
      <c r="P1" s="173"/>
      <c r="Q1" s="166"/>
      <c r="R1" s="156"/>
      <c r="S1" s="174" t="s">
        <v>66</v>
      </c>
      <c r="T1" s="174"/>
      <c r="U1" s="175"/>
      <c r="V1" s="175"/>
      <c r="W1" s="172"/>
      <c r="X1" s="172"/>
      <c r="Y1" s="176"/>
      <c r="Z1" s="177"/>
      <c r="AA1" s="156"/>
      <c r="AB1" s="156"/>
      <c r="AC1" s="156"/>
      <c r="AF1" s="172"/>
      <c r="AG1" s="172"/>
      <c r="AH1" s="176"/>
      <c r="AI1" s="166"/>
      <c r="AJ1" s="156"/>
      <c r="AK1" s="156"/>
      <c r="AL1" s="156"/>
      <c r="AO1" s="172"/>
      <c r="AP1" s="172"/>
      <c r="AQ1" s="178"/>
      <c r="AR1" s="166"/>
      <c r="AS1" s="179"/>
      <c r="AT1" s="179"/>
      <c r="AU1" s="179"/>
      <c r="AV1" s="180"/>
      <c r="AW1" s="180"/>
      <c r="AX1" s="156"/>
      <c r="AY1" s="9"/>
      <c r="AZ1" s="156"/>
      <c r="BA1" s="156"/>
      <c r="BB1" s="170" t="s">
        <v>67</v>
      </c>
      <c r="BC1" s="170"/>
      <c r="BD1" t="s">
        <v>68</v>
      </c>
    </row>
    <row r="2" spans="1:56" ht="21.75" thickBot="1" x14ac:dyDescent="0.4">
      <c r="A2" s="181"/>
      <c r="B2" s="182" t="s">
        <v>69</v>
      </c>
      <c r="C2" s="183"/>
      <c r="D2" s="183"/>
      <c r="E2" s="2035" t="s">
        <v>223</v>
      </c>
      <c r="F2" s="2035"/>
      <c r="G2" s="2035"/>
      <c r="H2" s="2035"/>
      <c r="I2" s="2035"/>
      <c r="J2" s="2035"/>
      <c r="K2" s="184"/>
      <c r="L2" s="185"/>
      <c r="M2" s="183"/>
      <c r="N2" s="2035" t="s">
        <v>228</v>
      </c>
      <c r="O2" s="2035"/>
      <c r="P2" s="2035"/>
      <c r="Q2" s="2035"/>
      <c r="R2" s="2035"/>
      <c r="S2" s="2035"/>
      <c r="T2" s="184"/>
      <c r="U2" s="185"/>
      <c r="V2" s="183"/>
      <c r="W2" s="2035" t="s">
        <v>224</v>
      </c>
      <c r="X2" s="2035"/>
      <c r="Y2" s="2035"/>
      <c r="Z2" s="2035"/>
      <c r="AA2" s="2035"/>
      <c r="AB2" s="2035"/>
      <c r="AC2" s="184"/>
      <c r="AD2" s="185"/>
      <c r="AE2" s="183"/>
      <c r="AF2" s="2036" t="s">
        <v>225</v>
      </c>
      <c r="AG2" s="2036"/>
      <c r="AH2" s="2036"/>
      <c r="AI2" s="2036"/>
      <c r="AJ2" s="2036"/>
      <c r="AK2" s="2036"/>
      <c r="AL2" s="184"/>
      <c r="AM2" s="185"/>
      <c r="AN2" s="183"/>
      <c r="AO2" s="2036" t="s">
        <v>226</v>
      </c>
      <c r="AP2" s="2036"/>
      <c r="AQ2" s="2036"/>
      <c r="AR2" s="2036"/>
      <c r="AS2" s="2036"/>
      <c r="AT2" s="2036"/>
      <c r="AU2" s="382"/>
      <c r="AV2" s="2033" t="s">
        <v>27</v>
      </c>
      <c r="AW2" s="2034"/>
      <c r="AX2" s="186" t="s">
        <v>27</v>
      </c>
      <c r="AY2" s="9" t="s">
        <v>28</v>
      </c>
      <c r="AZ2" s="156" t="s">
        <v>28</v>
      </c>
      <c r="BA2" s="156"/>
      <c r="BB2" s="187" t="s">
        <v>70</v>
      </c>
      <c r="BC2" s="9"/>
      <c r="BD2" s="9" t="s">
        <v>71</v>
      </c>
    </row>
    <row r="3" spans="1:56" s="18" customFormat="1" ht="30.75" thickBot="1" x14ac:dyDescent="0.3">
      <c r="A3" s="188"/>
      <c r="B3" s="189" t="s">
        <v>36</v>
      </c>
      <c r="C3" s="190" t="s">
        <v>72</v>
      </c>
      <c r="D3" s="191" t="s">
        <v>73</v>
      </c>
      <c r="E3" s="191" t="s">
        <v>74</v>
      </c>
      <c r="F3" s="191" t="s">
        <v>75</v>
      </c>
      <c r="G3" s="192" t="s">
        <v>76</v>
      </c>
      <c r="H3" s="192" t="s">
        <v>77</v>
      </c>
      <c r="I3" s="193" t="s">
        <v>78</v>
      </c>
      <c r="J3" s="193" t="s">
        <v>79</v>
      </c>
      <c r="K3" s="193" t="s">
        <v>80</v>
      </c>
      <c r="L3" s="194" t="s">
        <v>72</v>
      </c>
      <c r="M3" s="191" t="s">
        <v>73</v>
      </c>
      <c r="N3" s="191" t="s">
        <v>74</v>
      </c>
      <c r="O3" s="1162" t="s">
        <v>75</v>
      </c>
      <c r="P3" s="195" t="s">
        <v>76</v>
      </c>
      <c r="Q3" s="192" t="s">
        <v>81</v>
      </c>
      <c r="R3" s="193" t="s">
        <v>78</v>
      </c>
      <c r="S3" s="193" t="s">
        <v>79</v>
      </c>
      <c r="T3" s="193" t="s">
        <v>80</v>
      </c>
      <c r="U3" s="194" t="s">
        <v>72</v>
      </c>
      <c r="V3" s="191" t="s">
        <v>73</v>
      </c>
      <c r="W3" s="191" t="s">
        <v>74</v>
      </c>
      <c r="X3" s="191" t="s">
        <v>75</v>
      </c>
      <c r="Y3" s="195" t="s">
        <v>76</v>
      </c>
      <c r="Z3" s="196" t="s">
        <v>82</v>
      </c>
      <c r="AA3" s="193" t="s">
        <v>78</v>
      </c>
      <c r="AB3" s="193" t="s">
        <v>79</v>
      </c>
      <c r="AC3" s="193" t="s">
        <v>80</v>
      </c>
      <c r="AD3" s="194" t="s">
        <v>72</v>
      </c>
      <c r="AE3" s="191" t="s">
        <v>73</v>
      </c>
      <c r="AF3" s="191" t="s">
        <v>74</v>
      </c>
      <c r="AG3" s="191" t="s">
        <v>75</v>
      </c>
      <c r="AH3" s="195" t="s">
        <v>76</v>
      </c>
      <c r="AI3" s="192" t="s">
        <v>77</v>
      </c>
      <c r="AJ3" s="193" t="s">
        <v>78</v>
      </c>
      <c r="AK3" s="193" t="s">
        <v>79</v>
      </c>
      <c r="AL3" s="193" t="s">
        <v>80</v>
      </c>
      <c r="AM3" s="197" t="s">
        <v>83</v>
      </c>
      <c r="AN3" s="191" t="s">
        <v>73</v>
      </c>
      <c r="AO3" s="191" t="s">
        <v>74</v>
      </c>
      <c r="AP3" s="191" t="s">
        <v>75</v>
      </c>
      <c r="AQ3" s="191" t="s">
        <v>76</v>
      </c>
      <c r="AR3" s="192" t="s">
        <v>77</v>
      </c>
      <c r="AS3" s="193" t="s">
        <v>78</v>
      </c>
      <c r="AT3" s="193" t="s">
        <v>79</v>
      </c>
      <c r="AU3" s="193" t="s">
        <v>80</v>
      </c>
      <c r="AV3" s="191" t="s">
        <v>73</v>
      </c>
      <c r="AW3" s="198" t="s">
        <v>74</v>
      </c>
      <c r="AX3" s="199" t="s">
        <v>79</v>
      </c>
      <c r="AY3" s="200" t="s">
        <v>75</v>
      </c>
      <c r="AZ3" s="201" t="s">
        <v>84</v>
      </c>
      <c r="BA3" s="201"/>
      <c r="BB3" s="202" t="s">
        <v>85</v>
      </c>
      <c r="BC3" s="200"/>
      <c r="BD3" s="200" t="s">
        <v>86</v>
      </c>
    </row>
    <row r="4" spans="1:56" x14ac:dyDescent="0.25">
      <c r="A4" s="203"/>
      <c r="B4" s="204"/>
      <c r="C4" s="9"/>
      <c r="D4" s="9"/>
      <c r="E4" s="172"/>
      <c r="F4" s="172"/>
      <c r="G4" s="166"/>
      <c r="H4" s="166"/>
      <c r="I4" s="156"/>
      <c r="J4" s="156"/>
      <c r="K4" s="205"/>
      <c r="L4" s="187"/>
      <c r="M4" s="187"/>
      <c r="N4" s="172"/>
      <c r="P4" s="173"/>
      <c r="Q4" s="166"/>
      <c r="R4" s="156"/>
      <c r="S4" s="156"/>
      <c r="T4" s="156"/>
      <c r="U4" s="206"/>
      <c r="V4" s="187"/>
      <c r="W4" s="172"/>
      <c r="X4" s="172"/>
      <c r="Y4" s="173"/>
      <c r="Z4" s="177"/>
      <c r="AA4" s="156"/>
      <c r="AB4" s="156"/>
      <c r="AC4" s="156"/>
      <c r="AD4" s="206"/>
      <c r="AE4" s="187"/>
      <c r="AF4" s="172"/>
      <c r="AG4" s="172"/>
      <c r="AH4" s="173"/>
      <c r="AI4" s="166"/>
      <c r="AJ4" s="156"/>
      <c r="AK4" s="156"/>
      <c r="AL4" s="156"/>
      <c r="AM4" s="206"/>
      <c r="AN4" s="187"/>
      <c r="AO4" s="172"/>
      <c r="AP4" s="172"/>
      <c r="AQ4" s="172"/>
      <c r="AR4" s="166"/>
      <c r="AS4" s="156"/>
      <c r="AT4" s="156"/>
      <c r="AU4" s="156"/>
      <c r="AV4" s="207"/>
      <c r="AW4" s="208"/>
      <c r="AX4" s="205"/>
      <c r="AY4" s="9"/>
      <c r="AZ4" s="156"/>
      <c r="BA4" s="156"/>
      <c r="BB4" s="187"/>
      <c r="BC4" s="9"/>
      <c r="BD4" s="9"/>
    </row>
    <row r="5" spans="1:56" x14ac:dyDescent="0.25">
      <c r="A5" s="203" t="s">
        <v>87</v>
      </c>
      <c r="B5" s="204"/>
      <c r="C5" s="9"/>
      <c r="D5" s="9"/>
      <c r="E5" s="172"/>
      <c r="F5" s="172"/>
      <c r="G5" s="166"/>
      <c r="H5" s="166"/>
      <c r="I5" s="156"/>
      <c r="J5" s="156"/>
      <c r="K5" s="205"/>
      <c r="L5" s="187"/>
      <c r="M5" s="187"/>
      <c r="N5" s="209" t="s">
        <v>88</v>
      </c>
      <c r="O5" s="1163"/>
      <c r="P5" s="210"/>
      <c r="Q5" s="211"/>
      <c r="R5" s="212"/>
      <c r="S5" s="212"/>
      <c r="T5" s="212"/>
      <c r="U5" s="213"/>
      <c r="V5" s="214"/>
      <c r="W5" s="172"/>
      <c r="X5" s="172"/>
      <c r="Y5" s="173"/>
      <c r="Z5" s="177"/>
      <c r="AA5" s="156"/>
      <c r="AB5" s="156"/>
      <c r="AC5" s="156"/>
      <c r="AD5" s="206"/>
      <c r="AE5" s="187"/>
      <c r="AF5" s="172"/>
      <c r="AG5" s="172"/>
      <c r="AH5" s="173"/>
      <c r="AI5" s="166"/>
      <c r="AJ5" s="156"/>
      <c r="AK5" s="156"/>
      <c r="AL5" s="156"/>
      <c r="AM5" s="206"/>
      <c r="AN5" s="187"/>
      <c r="AO5" s="172"/>
      <c r="AP5" s="172"/>
      <c r="AQ5" s="172"/>
      <c r="AR5" s="166"/>
      <c r="AS5" s="156"/>
      <c r="AT5" s="156"/>
      <c r="AU5" s="156"/>
      <c r="AV5" s="207"/>
      <c r="AW5" s="208"/>
      <c r="AX5" s="205"/>
      <c r="AY5" s="9"/>
      <c r="AZ5" s="156"/>
      <c r="BA5" s="156"/>
      <c r="BB5" s="187"/>
      <c r="BC5" s="9"/>
      <c r="BD5" s="9"/>
    </row>
    <row r="6" spans="1:56" ht="15.75" thickBot="1" x14ac:dyDescent="0.3">
      <c r="A6" s="203" t="s">
        <v>89</v>
      </c>
      <c r="B6" s="204"/>
      <c r="C6" s="215"/>
      <c r="D6" s="215"/>
      <c r="E6" s="216"/>
      <c r="F6" s="216"/>
      <c r="G6" s="217"/>
      <c r="H6" s="217"/>
      <c r="I6" s="218"/>
      <c r="J6" s="218"/>
      <c r="K6" s="219"/>
      <c r="L6" s="187"/>
      <c r="M6" s="187"/>
      <c r="N6" s="172"/>
      <c r="P6" s="173"/>
      <c r="Q6" s="166"/>
      <c r="R6" s="156"/>
      <c r="S6" s="156"/>
      <c r="T6" s="156"/>
      <c r="U6" s="206"/>
      <c r="V6" s="187"/>
      <c r="W6" s="172"/>
      <c r="X6" s="172"/>
      <c r="Y6" s="173"/>
      <c r="Z6" s="177"/>
      <c r="AA6" s="156"/>
      <c r="AB6" s="156"/>
      <c r="AC6" s="156"/>
      <c r="AD6" s="220"/>
      <c r="AE6" s="220"/>
      <c r="AF6" s="172"/>
      <c r="AG6" s="172"/>
      <c r="AH6" s="173"/>
      <c r="AI6" s="166"/>
      <c r="AJ6" s="156"/>
      <c r="AK6" s="156"/>
      <c r="AL6" s="156"/>
      <c r="AM6" s="206"/>
      <c r="AN6" s="187"/>
      <c r="AO6" s="172"/>
      <c r="AP6" s="172"/>
      <c r="AQ6" s="172"/>
      <c r="AR6" s="166"/>
      <c r="AS6" s="156"/>
      <c r="AT6" s="156"/>
      <c r="AU6" s="156"/>
      <c r="AV6" s="207"/>
      <c r="AW6" s="208"/>
      <c r="AX6" s="205"/>
      <c r="AY6" s="9"/>
      <c r="AZ6" s="156"/>
      <c r="BA6" s="156"/>
      <c r="BB6" s="187"/>
      <c r="BC6" s="9"/>
      <c r="BD6" s="9"/>
    </row>
    <row r="7" spans="1:56" ht="15.75" thickBot="1" x14ac:dyDescent="0.3">
      <c r="A7" s="221">
        <v>41275</v>
      </c>
      <c r="B7" s="182">
        <v>31</v>
      </c>
      <c r="C7" s="9"/>
      <c r="D7" s="172">
        <v>63</v>
      </c>
      <c r="E7" s="172"/>
      <c r="F7" s="172"/>
      <c r="G7" s="166"/>
      <c r="H7" s="166">
        <v>31</v>
      </c>
      <c r="I7" s="156">
        <v>2</v>
      </c>
      <c r="J7" s="179">
        <v>2</v>
      </c>
      <c r="K7" s="222"/>
      <c r="L7" s="223"/>
      <c r="M7" s="224">
        <v>175</v>
      </c>
      <c r="N7" s="224"/>
      <c r="O7" s="1164">
        <v>7434</v>
      </c>
      <c r="P7" s="225">
        <v>0.97699999999999998</v>
      </c>
      <c r="Q7" s="226">
        <v>28</v>
      </c>
      <c r="R7" s="184">
        <v>6.3</v>
      </c>
      <c r="S7" s="227">
        <v>5.6</v>
      </c>
      <c r="T7" s="184">
        <v>265.5</v>
      </c>
      <c r="U7" s="228"/>
      <c r="V7" s="229">
        <v>52</v>
      </c>
      <c r="W7" s="224"/>
      <c r="X7" s="224">
        <v>2851</v>
      </c>
      <c r="Y7" s="230">
        <v>131</v>
      </c>
      <c r="Z7" s="230">
        <v>31</v>
      </c>
      <c r="AA7" s="184">
        <v>1.7</v>
      </c>
      <c r="AB7" s="227">
        <v>1.7</v>
      </c>
      <c r="AC7" s="184">
        <v>92</v>
      </c>
      <c r="AD7" s="231"/>
      <c r="AE7" s="224">
        <v>89</v>
      </c>
      <c r="AF7" s="224"/>
      <c r="AG7" s="224">
        <v>5535</v>
      </c>
      <c r="AH7" s="232">
        <v>0.98399999999999999</v>
      </c>
      <c r="AI7" s="226">
        <v>26</v>
      </c>
      <c r="AJ7" s="184">
        <v>3.4</v>
      </c>
      <c r="AK7" s="227">
        <v>2.9</v>
      </c>
      <c r="AL7" s="184">
        <v>212.9</v>
      </c>
      <c r="AM7" s="233"/>
      <c r="AN7" s="224">
        <v>150</v>
      </c>
      <c r="AO7" s="224"/>
      <c r="AP7" s="224"/>
      <c r="AQ7" s="234"/>
      <c r="AR7" s="226">
        <v>31</v>
      </c>
      <c r="AS7" s="184">
        <v>4.8</v>
      </c>
      <c r="AT7" s="227">
        <v>4.8</v>
      </c>
      <c r="AU7" s="235"/>
      <c r="AV7" s="236">
        <v>529</v>
      </c>
      <c r="AW7" s="236"/>
      <c r="AX7" s="186">
        <v>17.100000000000001</v>
      </c>
      <c r="AY7" s="172">
        <v>15820</v>
      </c>
      <c r="AZ7" s="156">
        <v>510.3</v>
      </c>
      <c r="BA7" s="156"/>
      <c r="BB7" s="170"/>
    </row>
    <row r="8" spans="1:56" ht="15.75" thickBot="1" x14ac:dyDescent="0.3">
      <c r="A8" s="221">
        <v>41306</v>
      </c>
      <c r="B8" s="204">
        <v>28</v>
      </c>
      <c r="C8" s="9"/>
      <c r="D8" s="172">
        <v>56</v>
      </c>
      <c r="E8" s="172"/>
      <c r="F8" s="172"/>
      <c r="G8" s="166"/>
      <c r="H8" s="166">
        <v>28</v>
      </c>
      <c r="I8" s="156">
        <v>2</v>
      </c>
      <c r="J8" s="179">
        <v>2</v>
      </c>
      <c r="K8" s="222"/>
      <c r="L8" s="237"/>
      <c r="M8" s="172">
        <v>137</v>
      </c>
      <c r="N8" s="172"/>
      <c r="O8" s="1161">
        <v>5820</v>
      </c>
      <c r="P8" s="173">
        <v>0.97699999999999998</v>
      </c>
      <c r="Q8" s="166">
        <v>21</v>
      </c>
      <c r="R8" s="156">
        <v>6.5</v>
      </c>
      <c r="S8" s="179">
        <v>4.9000000000000004</v>
      </c>
      <c r="T8" s="156">
        <v>277.10000000000002</v>
      </c>
      <c r="U8" s="206"/>
      <c r="V8" s="187">
        <v>49</v>
      </c>
      <c r="W8" s="172"/>
      <c r="X8" s="172">
        <v>2663</v>
      </c>
      <c r="Y8" s="238">
        <v>171</v>
      </c>
      <c r="Z8" s="238">
        <v>28</v>
      </c>
      <c r="AA8" s="156">
        <v>1.8</v>
      </c>
      <c r="AB8" s="179">
        <v>1.8</v>
      </c>
      <c r="AC8" s="179"/>
      <c r="AD8" s="239"/>
      <c r="AE8" s="172">
        <v>107</v>
      </c>
      <c r="AF8" s="172"/>
      <c r="AG8" s="172">
        <v>7174</v>
      </c>
      <c r="AH8" s="240">
        <v>0.98499999999999999</v>
      </c>
      <c r="AI8" s="166">
        <v>26</v>
      </c>
      <c r="AJ8" s="156">
        <v>4.0999999999999996</v>
      </c>
      <c r="AK8" s="179">
        <v>3.8</v>
      </c>
      <c r="AL8" s="156">
        <v>275.89999999999998</v>
      </c>
      <c r="AM8" s="231"/>
      <c r="AN8" s="172">
        <v>147</v>
      </c>
      <c r="AO8" s="172"/>
      <c r="AP8" s="172"/>
      <c r="AQ8" s="178"/>
      <c r="AR8" s="166">
        <v>28</v>
      </c>
      <c r="AS8" s="156">
        <v>5.3</v>
      </c>
      <c r="AT8" s="179">
        <v>5.3</v>
      </c>
      <c r="AU8" s="222"/>
      <c r="AV8" s="208">
        <v>496</v>
      </c>
      <c r="AW8" s="208"/>
      <c r="AX8" s="205">
        <v>17.7</v>
      </c>
      <c r="AY8" s="172">
        <v>15657</v>
      </c>
      <c r="AZ8" s="156">
        <v>559.20000000000005</v>
      </c>
      <c r="BA8" s="156"/>
      <c r="BB8" s="170"/>
    </row>
    <row r="9" spans="1:56" ht="15.75" thickBot="1" x14ac:dyDescent="0.3">
      <c r="A9" s="221">
        <v>41334</v>
      </c>
      <c r="B9" s="204">
        <v>31</v>
      </c>
      <c r="C9" s="9"/>
      <c r="D9" s="172">
        <v>62</v>
      </c>
      <c r="E9" s="172"/>
      <c r="F9" s="172"/>
      <c r="G9" s="166"/>
      <c r="H9" s="166">
        <v>31</v>
      </c>
      <c r="I9" s="156">
        <v>2</v>
      </c>
      <c r="J9" s="179">
        <v>2</v>
      </c>
      <c r="K9" s="222"/>
      <c r="L9" s="237"/>
      <c r="M9" s="172">
        <v>208</v>
      </c>
      <c r="N9" s="172"/>
      <c r="O9" s="1161">
        <v>8835</v>
      </c>
      <c r="P9" s="173">
        <v>0.97699999999999998</v>
      </c>
      <c r="Q9" s="166">
        <v>31</v>
      </c>
      <c r="R9" s="156">
        <v>6.7</v>
      </c>
      <c r="S9" s="179">
        <v>6.7</v>
      </c>
      <c r="T9" s="156">
        <v>285</v>
      </c>
      <c r="U9" s="206"/>
      <c r="V9" s="187">
        <v>75</v>
      </c>
      <c r="W9" s="172"/>
      <c r="X9" s="172">
        <v>3721</v>
      </c>
      <c r="Y9" s="238">
        <v>182</v>
      </c>
      <c r="Z9" s="238">
        <v>31</v>
      </c>
      <c r="AA9" s="156">
        <v>2.4</v>
      </c>
      <c r="AB9" s="179">
        <v>2.4</v>
      </c>
      <c r="AC9" s="179"/>
      <c r="AD9" s="239"/>
      <c r="AE9" s="172">
        <v>150</v>
      </c>
      <c r="AF9" s="172"/>
      <c r="AG9" s="172">
        <v>8642</v>
      </c>
      <c r="AH9" s="240">
        <v>0.98299999999999998</v>
      </c>
      <c r="AI9" s="166">
        <v>31</v>
      </c>
      <c r="AJ9" s="156">
        <v>4.8</v>
      </c>
      <c r="AK9" s="179">
        <v>4.8</v>
      </c>
      <c r="AL9" s="156">
        <v>278.8</v>
      </c>
      <c r="AM9" s="231"/>
      <c r="AN9" s="172">
        <v>181</v>
      </c>
      <c r="AO9" s="172"/>
      <c r="AP9" s="172"/>
      <c r="AQ9" s="178"/>
      <c r="AR9" s="166">
        <v>30</v>
      </c>
      <c r="AS9" s="156">
        <v>6</v>
      </c>
      <c r="AT9" s="179">
        <v>5.8</v>
      </c>
      <c r="AU9" s="222"/>
      <c r="AV9" s="208">
        <v>676</v>
      </c>
      <c r="AW9" s="208"/>
      <c r="AX9" s="205">
        <v>21.8</v>
      </c>
      <c r="AY9" s="172">
        <v>21198</v>
      </c>
      <c r="AZ9" s="156">
        <v>683.8</v>
      </c>
      <c r="BA9" s="156"/>
      <c r="BB9" s="170"/>
    </row>
    <row r="10" spans="1:56" ht="15.75" thickBot="1" x14ac:dyDescent="0.3">
      <c r="A10" s="221">
        <v>41365</v>
      </c>
      <c r="B10" s="204">
        <v>30</v>
      </c>
      <c r="C10" s="9"/>
      <c r="D10" s="172">
        <v>54</v>
      </c>
      <c r="E10" s="172"/>
      <c r="F10" s="172"/>
      <c r="G10" s="166"/>
      <c r="H10" s="166">
        <v>30</v>
      </c>
      <c r="I10" s="156">
        <v>1.8</v>
      </c>
      <c r="J10" s="179">
        <v>1.8</v>
      </c>
      <c r="K10" s="222"/>
      <c r="L10" s="237"/>
      <c r="M10" s="172">
        <v>174</v>
      </c>
      <c r="N10" s="172"/>
      <c r="O10" s="1161">
        <v>7391</v>
      </c>
      <c r="P10" s="173">
        <v>0.97699999999999998</v>
      </c>
      <c r="Q10" s="166">
        <v>28</v>
      </c>
      <c r="R10" s="156">
        <v>6.2</v>
      </c>
      <c r="S10" s="179">
        <v>5.8</v>
      </c>
      <c r="T10" s="156">
        <v>264</v>
      </c>
      <c r="U10" s="206"/>
      <c r="V10" s="187">
        <v>92</v>
      </c>
      <c r="W10" s="172"/>
      <c r="X10" s="172">
        <v>4831</v>
      </c>
      <c r="Y10" s="238">
        <v>121</v>
      </c>
      <c r="Z10" s="238">
        <v>26</v>
      </c>
      <c r="AA10" s="156">
        <v>3.5</v>
      </c>
      <c r="AB10" s="179">
        <v>3.1</v>
      </c>
      <c r="AC10" s="179"/>
      <c r="AD10" s="239"/>
      <c r="AE10" s="172">
        <v>92</v>
      </c>
      <c r="AF10" s="172"/>
      <c r="AG10" s="172">
        <v>5408</v>
      </c>
      <c r="AH10" s="240">
        <v>0.98299999999999998</v>
      </c>
      <c r="AI10" s="166">
        <v>20</v>
      </c>
      <c r="AJ10" s="156">
        <v>4.5999999999999996</v>
      </c>
      <c r="AK10" s="179">
        <v>3.1</v>
      </c>
      <c r="AL10" s="156">
        <v>270.39999999999998</v>
      </c>
      <c r="AM10" s="231"/>
      <c r="AN10" s="172">
        <v>131</v>
      </c>
      <c r="AO10" s="172"/>
      <c r="AP10" s="172"/>
      <c r="AQ10" s="178"/>
      <c r="AR10" s="166">
        <v>26</v>
      </c>
      <c r="AS10" s="156">
        <v>5</v>
      </c>
      <c r="AT10" s="179">
        <v>4.4000000000000004</v>
      </c>
      <c r="AU10" s="222"/>
      <c r="AV10" s="208">
        <v>543</v>
      </c>
      <c r="AW10" s="208"/>
      <c r="AX10" s="205">
        <v>18.100000000000001</v>
      </c>
      <c r="AY10" s="172">
        <v>17630</v>
      </c>
      <c r="AZ10" s="156">
        <v>587.70000000000005</v>
      </c>
      <c r="BA10" s="156"/>
      <c r="BB10" s="170"/>
    </row>
    <row r="11" spans="1:56" ht="15.75" thickBot="1" x14ac:dyDescent="0.3">
      <c r="A11" s="221">
        <v>41395</v>
      </c>
      <c r="B11" s="204">
        <v>31</v>
      </c>
      <c r="C11" s="9"/>
      <c r="D11" s="172">
        <v>53</v>
      </c>
      <c r="E11" s="172"/>
      <c r="F11" s="172"/>
      <c r="G11" s="166"/>
      <c r="H11" s="166">
        <v>31</v>
      </c>
      <c r="I11" s="156">
        <v>1.7</v>
      </c>
      <c r="J11" s="179">
        <v>1.7</v>
      </c>
      <c r="K11" s="222"/>
      <c r="L11" s="237"/>
      <c r="M11" s="172">
        <v>198</v>
      </c>
      <c r="N11" s="172"/>
      <c r="O11" s="1161">
        <v>8411</v>
      </c>
      <c r="P11" s="173">
        <v>0.97699999999999998</v>
      </c>
      <c r="Q11" s="166">
        <v>30</v>
      </c>
      <c r="R11" s="156">
        <v>6.6</v>
      </c>
      <c r="S11" s="179">
        <v>6.4</v>
      </c>
      <c r="T11" s="156">
        <v>280.39999999999998</v>
      </c>
      <c r="U11" s="206"/>
      <c r="V11" s="187">
        <v>80</v>
      </c>
      <c r="W11" s="172"/>
      <c r="X11" s="172">
        <v>4216</v>
      </c>
      <c r="Y11" s="238">
        <v>100</v>
      </c>
      <c r="Z11" s="238">
        <v>25</v>
      </c>
      <c r="AA11" s="156">
        <v>3.2</v>
      </c>
      <c r="AB11" s="179">
        <v>2.6</v>
      </c>
      <c r="AC11" s="179"/>
      <c r="AD11" s="239"/>
      <c r="AE11" s="172">
        <v>153</v>
      </c>
      <c r="AF11" s="172"/>
      <c r="AG11" s="172">
        <v>8500</v>
      </c>
      <c r="AH11" s="240">
        <v>0.98199999999999998</v>
      </c>
      <c r="AI11" s="166">
        <v>31</v>
      </c>
      <c r="AJ11" s="156">
        <v>4.9000000000000004</v>
      </c>
      <c r="AK11" s="179">
        <v>4.9000000000000004</v>
      </c>
      <c r="AL11" s="156">
        <v>274.2</v>
      </c>
      <c r="AM11" s="231"/>
      <c r="AN11" s="172">
        <v>131</v>
      </c>
      <c r="AO11" s="172"/>
      <c r="AP11" s="172"/>
      <c r="AQ11" s="178"/>
      <c r="AR11" s="166">
        <v>28</v>
      </c>
      <c r="AS11" s="156">
        <v>4.7</v>
      </c>
      <c r="AT11" s="179">
        <v>4.2</v>
      </c>
      <c r="AU11" s="222"/>
      <c r="AV11" s="208">
        <v>615</v>
      </c>
      <c r="AW11" s="208"/>
      <c r="AX11" s="205">
        <v>19.8</v>
      </c>
      <c r="AY11" s="172">
        <v>21127</v>
      </c>
      <c r="AZ11" s="156">
        <v>681.5</v>
      </c>
      <c r="BA11" s="156"/>
      <c r="BB11" s="170"/>
    </row>
    <row r="12" spans="1:56" ht="15.75" thickBot="1" x14ac:dyDescent="0.3">
      <c r="A12" s="221">
        <v>41426</v>
      </c>
      <c r="B12" s="204">
        <v>30</v>
      </c>
      <c r="C12" s="9"/>
      <c r="D12" s="172">
        <v>49</v>
      </c>
      <c r="E12" s="172"/>
      <c r="F12" s="172"/>
      <c r="G12" s="166"/>
      <c r="H12" s="166">
        <v>30</v>
      </c>
      <c r="I12" s="156">
        <v>1.6</v>
      </c>
      <c r="J12" s="179">
        <v>1.6</v>
      </c>
      <c r="K12" s="222"/>
      <c r="L12" s="237"/>
      <c r="M12" s="172">
        <v>163</v>
      </c>
      <c r="N12" s="172"/>
      <c r="O12" s="1161">
        <v>6924</v>
      </c>
      <c r="P12" s="173">
        <v>0.97699999999999998</v>
      </c>
      <c r="Q12" s="166">
        <v>26</v>
      </c>
      <c r="R12" s="156">
        <v>6.3</v>
      </c>
      <c r="S12" s="179">
        <v>5.4</v>
      </c>
      <c r="T12" s="156">
        <v>266.3</v>
      </c>
      <c r="U12" s="206"/>
      <c r="V12" s="187">
        <v>71</v>
      </c>
      <c r="W12" s="172"/>
      <c r="X12" s="172">
        <v>3072</v>
      </c>
      <c r="Y12" s="238">
        <v>106</v>
      </c>
      <c r="Z12" s="238">
        <v>23</v>
      </c>
      <c r="AA12" s="156">
        <v>3.1</v>
      </c>
      <c r="AB12" s="179">
        <v>2.4</v>
      </c>
      <c r="AC12" s="179"/>
      <c r="AD12" s="239"/>
      <c r="AE12" s="172">
        <v>156</v>
      </c>
      <c r="AF12" s="172"/>
      <c r="AG12" s="172">
        <v>7166</v>
      </c>
      <c r="AH12" s="240">
        <v>0.97899999999999998</v>
      </c>
      <c r="AI12" s="166">
        <v>30</v>
      </c>
      <c r="AJ12" s="156">
        <v>5.2</v>
      </c>
      <c r="AK12" s="179">
        <v>5.2</v>
      </c>
      <c r="AL12" s="156">
        <v>238.9</v>
      </c>
      <c r="AM12" s="231"/>
      <c r="AN12" s="172">
        <v>119</v>
      </c>
      <c r="AO12" s="172"/>
      <c r="AP12" s="172"/>
      <c r="AQ12" s="178"/>
      <c r="AR12" s="166">
        <v>14</v>
      </c>
      <c r="AS12" s="156">
        <v>8.5</v>
      </c>
      <c r="AT12" s="179">
        <v>4</v>
      </c>
      <c r="AU12" s="222"/>
      <c r="AV12" s="208">
        <v>558</v>
      </c>
      <c r="AW12" s="208"/>
      <c r="AX12" s="205">
        <v>18.600000000000001</v>
      </c>
      <c r="AY12" s="172">
        <v>17162</v>
      </c>
      <c r="AZ12" s="156">
        <v>572.1</v>
      </c>
      <c r="BA12" s="156"/>
      <c r="BB12" s="170"/>
    </row>
    <row r="13" spans="1:56" ht="15.75" thickBot="1" x14ac:dyDescent="0.3">
      <c r="A13" s="221">
        <v>41456</v>
      </c>
      <c r="B13" s="204">
        <v>31</v>
      </c>
      <c r="C13" s="9"/>
      <c r="D13" s="172">
        <v>19</v>
      </c>
      <c r="E13" s="172"/>
      <c r="F13" s="172"/>
      <c r="G13" s="166"/>
      <c r="H13" s="166">
        <v>14</v>
      </c>
      <c r="I13" s="156">
        <v>1.4</v>
      </c>
      <c r="J13" s="179">
        <v>0.6</v>
      </c>
      <c r="K13" s="222"/>
      <c r="L13" s="237"/>
      <c r="M13" s="172">
        <v>125</v>
      </c>
      <c r="N13" s="172"/>
      <c r="O13" s="1161">
        <v>5310</v>
      </c>
      <c r="P13" s="173">
        <v>0.97699999999999998</v>
      </c>
      <c r="Q13" s="166">
        <v>24</v>
      </c>
      <c r="R13" s="156">
        <v>5.2</v>
      </c>
      <c r="S13" s="179">
        <v>4</v>
      </c>
      <c r="T13" s="156">
        <v>221.2</v>
      </c>
      <c r="U13" s="206"/>
      <c r="V13" s="187">
        <v>114</v>
      </c>
      <c r="W13" s="172"/>
      <c r="X13" s="172">
        <v>6270</v>
      </c>
      <c r="Y13" s="238">
        <v>252</v>
      </c>
      <c r="Z13" s="238">
        <v>30</v>
      </c>
      <c r="AA13" s="156">
        <v>3.8</v>
      </c>
      <c r="AB13" s="179">
        <v>3.7</v>
      </c>
      <c r="AC13" s="179"/>
      <c r="AD13" s="239"/>
      <c r="AE13" s="172">
        <v>7</v>
      </c>
      <c r="AF13" s="172"/>
      <c r="AG13" s="172">
        <v>435</v>
      </c>
      <c r="AH13" s="240">
        <v>0.98399999999999999</v>
      </c>
      <c r="AI13" s="166">
        <v>2</v>
      </c>
      <c r="AJ13" s="156">
        <v>3.5</v>
      </c>
      <c r="AK13" s="179">
        <v>0.2</v>
      </c>
      <c r="AL13" s="156">
        <v>217.5</v>
      </c>
      <c r="AM13" s="231"/>
      <c r="AN13" s="172">
        <v>40</v>
      </c>
      <c r="AO13" s="172"/>
      <c r="AP13" s="172"/>
      <c r="AQ13" s="178"/>
      <c r="AR13" s="166">
        <v>21</v>
      </c>
      <c r="AS13" s="156">
        <v>1.9</v>
      </c>
      <c r="AT13" s="179">
        <v>1.3</v>
      </c>
      <c r="AU13" s="222"/>
      <c r="AV13" s="208">
        <v>305</v>
      </c>
      <c r="AW13" s="208"/>
      <c r="AX13" s="205">
        <v>9.8000000000000007</v>
      </c>
      <c r="AY13" s="172">
        <v>12015</v>
      </c>
      <c r="AZ13" s="156">
        <v>387.6</v>
      </c>
      <c r="BA13" s="156"/>
      <c r="BB13" s="170"/>
    </row>
    <row r="14" spans="1:56" ht="15.75" thickBot="1" x14ac:dyDescent="0.3">
      <c r="A14" s="221">
        <v>41487</v>
      </c>
      <c r="B14" s="204">
        <v>31</v>
      </c>
      <c r="C14" s="9"/>
      <c r="D14" s="172">
        <v>0</v>
      </c>
      <c r="E14" s="172"/>
      <c r="F14" s="172"/>
      <c r="G14" s="166"/>
      <c r="H14" s="166">
        <v>0</v>
      </c>
      <c r="I14" s="156">
        <v>0</v>
      </c>
      <c r="J14" s="179">
        <v>0</v>
      </c>
      <c r="K14" s="222"/>
      <c r="L14" s="237"/>
      <c r="M14" s="172">
        <v>78</v>
      </c>
      <c r="N14" s="172"/>
      <c r="O14" s="1161">
        <v>3313</v>
      </c>
      <c r="P14" s="173">
        <v>0.97699999999999998</v>
      </c>
      <c r="Q14" s="166">
        <v>11</v>
      </c>
      <c r="R14" s="156">
        <v>7.1</v>
      </c>
      <c r="S14" s="179">
        <v>2.5</v>
      </c>
      <c r="T14" s="156">
        <v>301.2</v>
      </c>
      <c r="U14" s="206"/>
      <c r="V14" s="187">
        <v>109</v>
      </c>
      <c r="W14" s="172"/>
      <c r="X14" s="172">
        <v>5826</v>
      </c>
      <c r="Y14" s="238">
        <v>120</v>
      </c>
      <c r="Z14" s="238">
        <v>28</v>
      </c>
      <c r="AA14" s="156">
        <v>3.9</v>
      </c>
      <c r="AB14" s="179">
        <v>3.5</v>
      </c>
      <c r="AC14" s="179"/>
      <c r="AD14" s="239"/>
      <c r="AE14" s="241">
        <v>28</v>
      </c>
      <c r="AF14" s="241"/>
      <c r="AG14" s="241">
        <v>1463</v>
      </c>
      <c r="AH14" s="242">
        <v>0.98099999999999998</v>
      </c>
      <c r="AI14" s="243">
        <v>6</v>
      </c>
      <c r="AJ14" s="244">
        <v>4.7</v>
      </c>
      <c r="AK14" s="245">
        <v>0.9</v>
      </c>
      <c r="AL14" s="244">
        <v>243.8</v>
      </c>
      <c r="AM14" s="246"/>
      <c r="AN14" s="172">
        <v>88</v>
      </c>
      <c r="AO14" s="172"/>
      <c r="AP14" s="172"/>
      <c r="AQ14" s="178"/>
      <c r="AR14" s="166">
        <v>20</v>
      </c>
      <c r="AS14" s="156">
        <v>4.4000000000000004</v>
      </c>
      <c r="AT14" s="179">
        <v>2.8</v>
      </c>
      <c r="AU14" s="222"/>
      <c r="AV14" s="208">
        <v>303</v>
      </c>
      <c r="AW14" s="208"/>
      <c r="AX14" s="205">
        <v>9.8000000000000007</v>
      </c>
      <c r="AY14" s="172">
        <v>10602</v>
      </c>
      <c r="AZ14" s="156">
        <v>342</v>
      </c>
      <c r="BA14" s="156"/>
      <c r="BB14" s="170"/>
    </row>
    <row r="15" spans="1:56" ht="15.75" thickBot="1" x14ac:dyDescent="0.3">
      <c r="A15" s="221">
        <v>41518</v>
      </c>
      <c r="B15" s="204">
        <v>30</v>
      </c>
      <c r="C15" s="9"/>
      <c r="D15" s="172">
        <v>0</v>
      </c>
      <c r="E15" s="172"/>
      <c r="F15" s="172"/>
      <c r="G15" s="166"/>
      <c r="H15" s="166">
        <v>0</v>
      </c>
      <c r="I15" s="156">
        <v>0</v>
      </c>
      <c r="J15" s="179">
        <v>0</v>
      </c>
      <c r="K15" s="222"/>
      <c r="L15" s="237"/>
      <c r="M15" s="172">
        <v>45</v>
      </c>
      <c r="N15" s="172"/>
      <c r="O15" s="1161">
        <v>1912</v>
      </c>
      <c r="P15" s="173">
        <v>0.97699999999999998</v>
      </c>
      <c r="Q15" s="166">
        <v>8</v>
      </c>
      <c r="R15" s="156">
        <v>5.6</v>
      </c>
      <c r="S15" s="179">
        <v>1.5</v>
      </c>
      <c r="T15" s="156">
        <v>238.9</v>
      </c>
      <c r="U15" s="206"/>
      <c r="V15" s="187">
        <v>52</v>
      </c>
      <c r="W15" s="172"/>
      <c r="X15" s="172">
        <v>2897</v>
      </c>
      <c r="Y15" s="238">
        <v>51</v>
      </c>
      <c r="Z15" s="238">
        <v>16</v>
      </c>
      <c r="AA15" s="156">
        <v>3.3</v>
      </c>
      <c r="AB15" s="179">
        <v>1.7</v>
      </c>
      <c r="AC15" s="179"/>
      <c r="AD15" s="239"/>
      <c r="AE15" s="172">
        <v>55</v>
      </c>
      <c r="AF15" s="172"/>
      <c r="AG15" s="172">
        <v>2693</v>
      </c>
      <c r="AH15" s="240">
        <v>0.98</v>
      </c>
      <c r="AI15" s="166">
        <v>9</v>
      </c>
      <c r="AJ15" s="156">
        <v>6.1</v>
      </c>
      <c r="AK15" s="179">
        <v>1.8</v>
      </c>
      <c r="AL15" s="156">
        <v>299.2</v>
      </c>
      <c r="AM15" s="231"/>
      <c r="AN15" s="172">
        <v>0</v>
      </c>
      <c r="AO15" s="172"/>
      <c r="AP15" s="172"/>
      <c r="AQ15" s="178"/>
      <c r="AR15" s="166">
        <v>0</v>
      </c>
      <c r="AS15" s="156">
        <v>0</v>
      </c>
      <c r="AT15" s="179">
        <v>0</v>
      </c>
      <c r="AU15" s="222"/>
      <c r="AV15" s="208">
        <v>152</v>
      </c>
      <c r="AW15" s="208"/>
      <c r="AX15" s="205">
        <v>5.0999999999999996</v>
      </c>
      <c r="AY15" s="172">
        <v>7502</v>
      </c>
      <c r="AZ15" s="156">
        <v>250.1</v>
      </c>
      <c r="BA15" s="156"/>
      <c r="BB15" s="170"/>
    </row>
    <row r="16" spans="1:56" ht="15.75" thickBot="1" x14ac:dyDescent="0.3">
      <c r="A16" s="221">
        <v>41548</v>
      </c>
      <c r="B16" s="204">
        <v>31</v>
      </c>
      <c r="C16" s="9"/>
      <c r="D16" s="172">
        <v>0</v>
      </c>
      <c r="E16" s="172"/>
      <c r="F16" s="172"/>
      <c r="G16" s="166"/>
      <c r="H16" s="166">
        <v>0</v>
      </c>
      <c r="I16" s="156">
        <v>0</v>
      </c>
      <c r="J16" s="179">
        <v>0</v>
      </c>
      <c r="K16" s="222"/>
      <c r="L16" s="237"/>
      <c r="M16" s="172">
        <v>216</v>
      </c>
      <c r="N16" s="172"/>
      <c r="O16" s="1161">
        <v>9175</v>
      </c>
      <c r="P16" s="173">
        <v>0.97699999999999998</v>
      </c>
      <c r="Q16" s="166">
        <v>31</v>
      </c>
      <c r="R16" s="156">
        <v>7</v>
      </c>
      <c r="S16" s="179">
        <v>7</v>
      </c>
      <c r="T16" s="156">
        <v>296</v>
      </c>
      <c r="U16" s="206"/>
      <c r="V16" s="187">
        <v>100</v>
      </c>
      <c r="W16" s="172"/>
      <c r="X16" s="172">
        <v>5229</v>
      </c>
      <c r="Y16" s="238">
        <v>90</v>
      </c>
      <c r="Z16" s="238">
        <v>31</v>
      </c>
      <c r="AA16" s="156">
        <v>3.2</v>
      </c>
      <c r="AB16" s="179">
        <v>3.2</v>
      </c>
      <c r="AC16" s="179"/>
      <c r="AD16" s="239"/>
      <c r="AE16" s="172">
        <v>141</v>
      </c>
      <c r="AF16" s="172"/>
      <c r="AG16" s="172">
        <v>8007</v>
      </c>
      <c r="AH16" s="240">
        <v>0.98299999999999998</v>
      </c>
      <c r="AI16" s="166">
        <v>27</v>
      </c>
      <c r="AJ16" s="156">
        <v>5.2</v>
      </c>
      <c r="AK16" s="179">
        <v>4.5</v>
      </c>
      <c r="AL16" s="156">
        <v>296.60000000000002</v>
      </c>
      <c r="AM16" s="231"/>
      <c r="AN16" s="172">
        <v>0</v>
      </c>
      <c r="AO16" s="172"/>
      <c r="AP16" s="172"/>
      <c r="AQ16" s="178"/>
      <c r="AR16" s="166">
        <v>0</v>
      </c>
      <c r="AS16" s="156">
        <v>0</v>
      </c>
      <c r="AT16" s="179">
        <v>0</v>
      </c>
      <c r="AU16" s="222"/>
      <c r="AV16" s="208">
        <v>457</v>
      </c>
      <c r="AW16" s="208"/>
      <c r="AX16" s="205">
        <v>14.7</v>
      </c>
      <c r="AY16" s="172">
        <v>22411</v>
      </c>
      <c r="AZ16" s="156">
        <v>722.9</v>
      </c>
      <c r="BA16" s="156"/>
      <c r="BB16" s="170"/>
    </row>
    <row r="17" spans="1:54" ht="15.75" thickBot="1" x14ac:dyDescent="0.3">
      <c r="A17" s="221">
        <v>41579</v>
      </c>
      <c r="B17" s="204">
        <v>30</v>
      </c>
      <c r="C17" s="9"/>
      <c r="D17" s="172">
        <v>2</v>
      </c>
      <c r="E17" s="172"/>
      <c r="F17" s="172"/>
      <c r="G17" s="166"/>
      <c r="H17" s="166">
        <v>2</v>
      </c>
      <c r="I17" s="156">
        <v>1</v>
      </c>
      <c r="J17" s="179">
        <v>0.1</v>
      </c>
      <c r="K17" s="222"/>
      <c r="L17" s="237"/>
      <c r="M17" s="172">
        <v>206</v>
      </c>
      <c r="N17" s="172"/>
      <c r="O17" s="1161">
        <v>8751</v>
      </c>
      <c r="P17" s="173">
        <v>0.97699999999999998</v>
      </c>
      <c r="Q17" s="166">
        <v>29</v>
      </c>
      <c r="R17" s="156">
        <v>7.1</v>
      </c>
      <c r="S17" s="179">
        <v>6.9</v>
      </c>
      <c r="T17" s="156">
        <v>301.7</v>
      </c>
      <c r="U17" s="206"/>
      <c r="V17" s="187">
        <v>92</v>
      </c>
      <c r="W17" s="172"/>
      <c r="X17" s="172">
        <v>4752</v>
      </c>
      <c r="Y17" s="238">
        <v>84</v>
      </c>
      <c r="Z17" s="238">
        <v>28</v>
      </c>
      <c r="AA17" s="156">
        <v>3.3</v>
      </c>
      <c r="AB17" s="179">
        <v>3.1</v>
      </c>
      <c r="AC17" s="179"/>
      <c r="AD17" s="239"/>
      <c r="AE17" s="172">
        <v>149</v>
      </c>
      <c r="AF17" s="172"/>
      <c r="AG17" s="172">
        <v>8329</v>
      </c>
      <c r="AH17" s="240">
        <v>0.98199999999999998</v>
      </c>
      <c r="AI17" s="166">
        <v>30</v>
      </c>
      <c r="AJ17" s="156">
        <v>5</v>
      </c>
      <c r="AK17" s="179">
        <v>5</v>
      </c>
      <c r="AL17" s="156">
        <v>277.60000000000002</v>
      </c>
      <c r="AM17" s="231"/>
      <c r="AN17" s="172">
        <v>0</v>
      </c>
      <c r="AO17" s="172"/>
      <c r="AP17" s="172"/>
      <c r="AQ17" s="178"/>
      <c r="AR17" s="166">
        <v>0</v>
      </c>
      <c r="AS17" s="156">
        <v>0</v>
      </c>
      <c r="AT17" s="179">
        <v>0</v>
      </c>
      <c r="AU17" s="222"/>
      <c r="AV17" s="208">
        <v>449</v>
      </c>
      <c r="AW17" s="208"/>
      <c r="AX17" s="205">
        <v>15</v>
      </c>
      <c r="AY17" s="172">
        <v>21832</v>
      </c>
      <c r="AZ17" s="156">
        <v>727.7</v>
      </c>
      <c r="BA17" s="156"/>
      <c r="BB17" s="170"/>
    </row>
    <row r="18" spans="1:54" ht="15.75" thickBot="1" x14ac:dyDescent="0.3">
      <c r="A18" s="221">
        <v>41609</v>
      </c>
      <c r="B18" s="204">
        <v>31</v>
      </c>
      <c r="C18" s="215"/>
      <c r="D18" s="216">
        <v>15</v>
      </c>
      <c r="E18" s="216"/>
      <c r="F18" s="216"/>
      <c r="G18" s="217"/>
      <c r="H18" s="217">
        <v>14</v>
      </c>
      <c r="I18" s="218">
        <v>1.1000000000000001</v>
      </c>
      <c r="J18" s="247">
        <v>0.5</v>
      </c>
      <c r="K18" s="248"/>
      <c r="L18" s="237"/>
      <c r="M18" s="172">
        <v>212</v>
      </c>
      <c r="N18" s="172"/>
      <c r="O18" s="1161">
        <v>9005</v>
      </c>
      <c r="P18" s="173">
        <v>0.97699999999999998</v>
      </c>
      <c r="Q18" s="166">
        <v>31</v>
      </c>
      <c r="R18" s="156">
        <v>6.8</v>
      </c>
      <c r="S18" s="179">
        <v>6.8</v>
      </c>
      <c r="T18" s="156">
        <v>290.5</v>
      </c>
      <c r="U18" s="220"/>
      <c r="V18" s="249">
        <v>54</v>
      </c>
      <c r="W18" s="216"/>
      <c r="X18" s="216">
        <v>2351</v>
      </c>
      <c r="Y18" s="250">
        <v>61</v>
      </c>
      <c r="Z18" s="250">
        <v>23</v>
      </c>
      <c r="AA18" s="218">
        <v>2.2999999999999998</v>
      </c>
      <c r="AB18" s="247">
        <v>1.7</v>
      </c>
      <c r="AC18" s="247"/>
      <c r="AD18" s="251"/>
      <c r="AE18" s="216">
        <v>143</v>
      </c>
      <c r="AF18" s="216"/>
      <c r="AG18" s="172">
        <v>6231</v>
      </c>
      <c r="AH18" s="240">
        <v>0.97799999999999998</v>
      </c>
      <c r="AI18" s="166">
        <v>27</v>
      </c>
      <c r="AJ18" s="156">
        <v>5.3</v>
      </c>
      <c r="AK18" s="179">
        <v>4.5999999999999996</v>
      </c>
      <c r="AL18" s="156">
        <v>230.8</v>
      </c>
      <c r="AM18" s="231"/>
      <c r="AN18" s="172">
        <v>0</v>
      </c>
      <c r="AO18" s="172"/>
      <c r="AP18" s="172"/>
      <c r="AQ18" s="178"/>
      <c r="AR18" s="166">
        <v>0</v>
      </c>
      <c r="AS18" s="156">
        <v>0</v>
      </c>
      <c r="AT18" s="179">
        <v>0</v>
      </c>
      <c r="AU18" s="222"/>
      <c r="AV18" s="208">
        <v>424</v>
      </c>
      <c r="AW18" s="208"/>
      <c r="AX18" s="205">
        <v>13.7</v>
      </c>
      <c r="AY18" s="172">
        <v>17587</v>
      </c>
      <c r="AZ18" s="156">
        <v>567.29999999999995</v>
      </c>
      <c r="BA18" s="156"/>
      <c r="BB18" s="170" t="s">
        <v>90</v>
      </c>
    </row>
    <row r="19" spans="1:54" ht="15.75" thickBot="1" x14ac:dyDescent="0.3">
      <c r="A19" s="221">
        <v>41640</v>
      </c>
      <c r="B19" s="182">
        <v>31</v>
      </c>
      <c r="C19" s="9"/>
      <c r="D19" s="172">
        <v>0</v>
      </c>
      <c r="E19" s="172"/>
      <c r="F19" s="172"/>
      <c r="G19" s="166"/>
      <c r="H19" s="166">
        <v>0</v>
      </c>
      <c r="I19" s="156">
        <v>0</v>
      </c>
      <c r="J19" s="179">
        <v>0</v>
      </c>
      <c r="K19" s="179"/>
      <c r="L19" s="252"/>
      <c r="M19" s="253">
        <v>199</v>
      </c>
      <c r="N19" s="253"/>
      <c r="O19" s="1165">
        <v>8760</v>
      </c>
      <c r="P19" s="225">
        <v>0.97699999999999998</v>
      </c>
      <c r="Q19" s="254">
        <v>30</v>
      </c>
      <c r="R19" s="227">
        <v>6.6</v>
      </c>
      <c r="S19" s="227">
        <v>6.4</v>
      </c>
      <c r="T19" s="184">
        <v>292</v>
      </c>
      <c r="U19" s="206"/>
      <c r="V19" s="187">
        <v>0</v>
      </c>
      <c r="W19" s="180"/>
      <c r="X19" s="180"/>
      <c r="Y19" s="240"/>
      <c r="Z19" s="255" t="s">
        <v>91</v>
      </c>
      <c r="AA19" s="179"/>
      <c r="AB19" s="179"/>
      <c r="AC19" s="179"/>
      <c r="AD19" s="239"/>
      <c r="AE19" s="180">
        <v>168</v>
      </c>
      <c r="AF19" s="180"/>
      <c r="AG19" s="253">
        <v>7327</v>
      </c>
      <c r="AH19" s="232">
        <v>0.97799999999999998</v>
      </c>
      <c r="AI19" s="254">
        <v>31</v>
      </c>
      <c r="AJ19" s="227">
        <v>5.4</v>
      </c>
      <c r="AK19" s="227">
        <v>5.4</v>
      </c>
      <c r="AL19" s="184">
        <v>236.4</v>
      </c>
      <c r="AM19" s="233"/>
      <c r="AN19" s="253">
        <v>0</v>
      </c>
      <c r="AO19" s="253"/>
      <c r="AP19" s="253"/>
      <c r="AQ19" s="253"/>
      <c r="AR19" s="254">
        <v>0</v>
      </c>
      <c r="AS19" s="227">
        <v>0</v>
      </c>
      <c r="AT19" s="227"/>
      <c r="AU19" s="235"/>
      <c r="AV19" s="236">
        <v>367</v>
      </c>
      <c r="AW19" s="236"/>
      <c r="AX19" s="186">
        <v>11.8</v>
      </c>
      <c r="AY19" s="172">
        <v>16087</v>
      </c>
      <c r="AZ19" s="156">
        <v>518.9</v>
      </c>
      <c r="BA19" s="156"/>
      <c r="BB19" s="170"/>
    </row>
    <row r="20" spans="1:54" ht="15.75" thickBot="1" x14ac:dyDescent="0.3">
      <c r="A20" s="221">
        <v>41671</v>
      </c>
      <c r="B20" s="204">
        <v>28</v>
      </c>
      <c r="C20" s="9"/>
      <c r="D20" s="209" t="s">
        <v>88</v>
      </c>
      <c r="E20" s="209"/>
      <c r="F20" s="209"/>
      <c r="G20" s="209"/>
      <c r="H20" s="211"/>
      <c r="I20" s="212"/>
      <c r="J20" s="212"/>
      <c r="K20" s="212"/>
      <c r="L20" s="256"/>
      <c r="M20" s="257">
        <v>150</v>
      </c>
      <c r="N20" s="257"/>
      <c r="O20" s="1166">
        <v>7549</v>
      </c>
      <c r="P20" s="210">
        <v>0.97699999999999998</v>
      </c>
      <c r="Q20" s="258">
        <v>27</v>
      </c>
      <c r="R20" s="259">
        <v>5.6</v>
      </c>
      <c r="S20" s="259">
        <v>5.4</v>
      </c>
      <c r="T20" s="212">
        <v>279.60000000000002</v>
      </c>
      <c r="U20" s="213"/>
      <c r="V20" s="214">
        <v>0</v>
      </c>
      <c r="W20" s="257"/>
      <c r="X20" s="180"/>
      <c r="Y20" s="240"/>
      <c r="Z20" s="255" t="s">
        <v>91</v>
      </c>
      <c r="AA20" s="179"/>
      <c r="AB20" s="179"/>
      <c r="AC20" s="179"/>
      <c r="AD20" s="239"/>
      <c r="AE20" s="180">
        <v>121</v>
      </c>
      <c r="AF20" s="180"/>
      <c r="AG20" s="180">
        <v>6090</v>
      </c>
      <c r="AH20" s="240">
        <v>0.98099999999999998</v>
      </c>
      <c r="AI20" s="260">
        <v>28</v>
      </c>
      <c r="AJ20" s="179">
        <v>4.3</v>
      </c>
      <c r="AK20" s="179">
        <v>4.3</v>
      </c>
      <c r="AL20" s="156">
        <v>217.5</v>
      </c>
      <c r="AM20" s="231"/>
      <c r="AN20" s="180">
        <v>0</v>
      </c>
      <c r="AO20" s="180"/>
      <c r="AP20" s="180"/>
      <c r="AQ20" s="180"/>
      <c r="AR20" s="260">
        <v>0</v>
      </c>
      <c r="AS20" s="179">
        <v>0</v>
      </c>
      <c r="AT20" s="179"/>
      <c r="AU20" s="222"/>
      <c r="AV20" s="208" t="e">
        <v>#VALUE!</v>
      </c>
      <c r="AW20" s="208"/>
      <c r="AX20" s="205">
        <v>9.6999999999999993</v>
      </c>
      <c r="AY20" s="172">
        <v>13639</v>
      </c>
      <c r="AZ20" s="156">
        <v>487.1</v>
      </c>
      <c r="BA20" s="156"/>
      <c r="BB20" s="170"/>
    </row>
    <row r="21" spans="1:54" ht="15.75" thickBot="1" x14ac:dyDescent="0.3">
      <c r="A21" s="221">
        <v>41699</v>
      </c>
      <c r="B21" s="204">
        <v>31</v>
      </c>
      <c r="C21" s="9"/>
      <c r="D21" s="172">
        <v>9</v>
      </c>
      <c r="E21" s="172"/>
      <c r="F21" s="172"/>
      <c r="G21" s="166"/>
      <c r="H21" s="166">
        <v>11</v>
      </c>
      <c r="I21" s="156">
        <v>0.8</v>
      </c>
      <c r="J21" s="179">
        <v>0.3</v>
      </c>
      <c r="K21" s="179"/>
      <c r="L21" s="239"/>
      <c r="M21" s="180">
        <v>276</v>
      </c>
      <c r="N21" s="180"/>
      <c r="O21" s="1167">
        <v>9338</v>
      </c>
      <c r="P21" s="173">
        <v>0.97699999999999998</v>
      </c>
      <c r="Q21" s="260">
        <v>31</v>
      </c>
      <c r="R21" s="179">
        <v>8.9</v>
      </c>
      <c r="S21" s="179">
        <v>8.9</v>
      </c>
      <c r="T21" s="156">
        <v>301.2</v>
      </c>
      <c r="U21" s="206"/>
      <c r="V21" s="187">
        <v>0</v>
      </c>
      <c r="W21" s="180"/>
      <c r="X21" s="180"/>
      <c r="Y21" s="240"/>
      <c r="Z21" s="255" t="s">
        <v>91</v>
      </c>
      <c r="AA21" s="179"/>
      <c r="AB21" s="179"/>
      <c r="AC21" s="179"/>
      <c r="AD21" s="239"/>
      <c r="AE21" s="180">
        <v>207</v>
      </c>
      <c r="AF21" s="180"/>
      <c r="AG21" s="180">
        <v>7029</v>
      </c>
      <c r="AH21" s="240">
        <v>0.97099999999999997</v>
      </c>
      <c r="AI21" s="260">
        <v>31</v>
      </c>
      <c r="AJ21" s="179">
        <v>6.7</v>
      </c>
      <c r="AK21" s="179">
        <v>6.7</v>
      </c>
      <c r="AL21" s="156">
        <v>226.7</v>
      </c>
      <c r="AM21" s="231"/>
      <c r="AN21" s="180">
        <v>0</v>
      </c>
      <c r="AO21" s="180"/>
      <c r="AP21" s="180"/>
      <c r="AQ21" s="180"/>
      <c r="AR21" s="260">
        <v>0</v>
      </c>
      <c r="AS21" s="179">
        <v>0</v>
      </c>
      <c r="AT21" s="179"/>
      <c r="AU21" s="222"/>
      <c r="AV21" s="208">
        <v>492</v>
      </c>
      <c r="AW21" s="208"/>
      <c r="AX21" s="205">
        <v>15.9</v>
      </c>
      <c r="AY21" s="172">
        <v>16367</v>
      </c>
      <c r="AZ21" s="156">
        <v>528</v>
      </c>
      <c r="BA21" s="156"/>
      <c r="BB21" s="170"/>
    </row>
    <row r="22" spans="1:54" ht="15.75" thickBot="1" x14ac:dyDescent="0.3">
      <c r="A22" s="221">
        <v>41730</v>
      </c>
      <c r="B22" s="204">
        <v>30</v>
      </c>
      <c r="C22" s="9"/>
      <c r="D22" s="172">
        <v>3</v>
      </c>
      <c r="E22" s="172"/>
      <c r="F22" s="172"/>
      <c r="G22" s="166"/>
      <c r="H22" s="166">
        <v>7</v>
      </c>
      <c r="I22" s="156">
        <v>0.4</v>
      </c>
      <c r="J22" s="179">
        <v>0.1</v>
      </c>
      <c r="K22" s="179"/>
      <c r="L22" s="261"/>
      <c r="M22" s="180">
        <v>304</v>
      </c>
      <c r="N22" s="180"/>
      <c r="O22" s="1167">
        <v>10073</v>
      </c>
      <c r="P22" s="173">
        <v>0.97699999999999998</v>
      </c>
      <c r="Q22" s="260">
        <v>30</v>
      </c>
      <c r="R22" s="179">
        <v>10.1</v>
      </c>
      <c r="S22" s="179">
        <v>10.1</v>
      </c>
      <c r="T22" s="156">
        <v>335.8</v>
      </c>
      <c r="U22" s="206"/>
      <c r="V22" s="187">
        <v>0</v>
      </c>
      <c r="W22" s="180"/>
      <c r="X22" s="180"/>
      <c r="Y22" s="240"/>
      <c r="Z22" s="255" t="s">
        <v>91</v>
      </c>
      <c r="AA22" s="179"/>
      <c r="AB22" s="179"/>
      <c r="AC22" s="179"/>
      <c r="AD22" s="239"/>
      <c r="AE22" s="180">
        <v>230</v>
      </c>
      <c r="AF22" s="180"/>
      <c r="AG22" s="180">
        <v>7784</v>
      </c>
      <c r="AH22" s="240">
        <v>0.97099999999999997</v>
      </c>
      <c r="AI22" s="260">
        <v>30</v>
      </c>
      <c r="AJ22" s="179">
        <v>7.7</v>
      </c>
      <c r="AK22" s="179">
        <v>7.7</v>
      </c>
      <c r="AL22" s="156">
        <v>259.5</v>
      </c>
      <c r="AM22" s="231" t="s">
        <v>92</v>
      </c>
      <c r="AN22" s="180">
        <v>0</v>
      </c>
      <c r="AO22" s="180"/>
      <c r="AP22" s="180"/>
      <c r="AQ22" s="180"/>
      <c r="AR22" s="260">
        <v>0</v>
      </c>
      <c r="AS22" s="179">
        <v>0</v>
      </c>
      <c r="AT22" s="179"/>
      <c r="AU22" s="222"/>
      <c r="AV22" s="208">
        <v>537</v>
      </c>
      <c r="AW22" s="208"/>
      <c r="AX22" s="205">
        <v>17.899999999999999</v>
      </c>
      <c r="AY22" s="172">
        <v>17857</v>
      </c>
      <c r="AZ22" s="156">
        <v>595.20000000000005</v>
      </c>
      <c r="BA22" s="156"/>
      <c r="BB22" s="170"/>
    </row>
    <row r="23" spans="1:54" ht="15.75" thickBot="1" x14ac:dyDescent="0.3">
      <c r="A23" s="221">
        <v>41760</v>
      </c>
      <c r="B23" s="204">
        <v>31</v>
      </c>
      <c r="C23" s="9"/>
      <c r="D23" s="172">
        <v>0</v>
      </c>
      <c r="E23" s="172"/>
      <c r="F23" s="172"/>
      <c r="G23" s="166"/>
      <c r="H23" s="166">
        <v>0</v>
      </c>
      <c r="I23" s="156">
        <v>0</v>
      </c>
      <c r="J23" s="179">
        <v>0</v>
      </c>
      <c r="K23" s="179"/>
      <c r="L23" s="261"/>
      <c r="M23" s="180">
        <v>223</v>
      </c>
      <c r="N23" s="180"/>
      <c r="O23" s="1167">
        <v>11067</v>
      </c>
      <c r="P23" s="173">
        <v>0.97699999999999998</v>
      </c>
      <c r="Q23" s="260">
        <v>31</v>
      </c>
      <c r="R23" s="179">
        <v>7.2</v>
      </c>
      <c r="S23" s="179">
        <v>7.2</v>
      </c>
      <c r="T23" s="156">
        <v>357</v>
      </c>
      <c r="U23" s="206"/>
      <c r="V23" s="187">
        <v>0</v>
      </c>
      <c r="W23" s="180"/>
      <c r="X23" s="180"/>
      <c r="Y23" s="240"/>
      <c r="Z23" s="255" t="s">
        <v>91</v>
      </c>
      <c r="AA23" s="179"/>
      <c r="AB23" s="179"/>
      <c r="AC23" s="179"/>
      <c r="AD23" s="239"/>
      <c r="AE23" s="180">
        <v>182</v>
      </c>
      <c r="AF23" s="180"/>
      <c r="AG23" s="180">
        <v>9233</v>
      </c>
      <c r="AH23" s="240">
        <v>0.98099999999999998</v>
      </c>
      <c r="AI23" s="260">
        <v>31</v>
      </c>
      <c r="AJ23" s="179">
        <v>5.9</v>
      </c>
      <c r="AK23" s="179">
        <v>5.9</v>
      </c>
      <c r="AL23" s="156">
        <v>297.8</v>
      </c>
      <c r="AN23" s="180">
        <v>87</v>
      </c>
      <c r="AO23" s="180"/>
      <c r="AP23" s="180"/>
      <c r="AQ23" s="180"/>
      <c r="AR23" s="260">
        <v>24</v>
      </c>
      <c r="AS23" s="179">
        <v>3.6</v>
      </c>
      <c r="AT23" s="179">
        <v>2.8</v>
      </c>
      <c r="AU23" s="205">
        <v>3.6</v>
      </c>
      <c r="AV23" s="208">
        <v>492</v>
      </c>
      <c r="AW23" s="208"/>
      <c r="AX23" s="205">
        <v>15.9</v>
      </c>
      <c r="AY23" s="172">
        <v>20300</v>
      </c>
      <c r="AZ23" s="156">
        <v>654.79999999999995</v>
      </c>
      <c r="BA23" s="156"/>
      <c r="BB23" s="170"/>
    </row>
    <row r="24" spans="1:54" ht="15.75" thickBot="1" x14ac:dyDescent="0.3">
      <c r="A24" s="221">
        <v>41791</v>
      </c>
      <c r="B24" s="204">
        <v>30</v>
      </c>
      <c r="C24" s="9"/>
      <c r="D24" s="209">
        <v>0</v>
      </c>
      <c r="E24" s="209"/>
      <c r="F24" s="209"/>
      <c r="G24" s="211"/>
      <c r="H24" s="211">
        <v>0</v>
      </c>
      <c r="I24" s="212">
        <v>0</v>
      </c>
      <c r="J24" s="259">
        <v>0</v>
      </c>
      <c r="K24" s="259"/>
      <c r="L24" s="262"/>
      <c r="M24" s="257">
        <v>280</v>
      </c>
      <c r="N24" s="257"/>
      <c r="O24" s="1166">
        <v>9711</v>
      </c>
      <c r="P24" s="263">
        <v>0.97599999999999998</v>
      </c>
      <c r="Q24" s="258">
        <v>30</v>
      </c>
      <c r="R24" s="259">
        <v>9.3000000000000007</v>
      </c>
      <c r="S24" s="259">
        <v>9.3000000000000007</v>
      </c>
      <c r="T24" s="212">
        <v>323.7</v>
      </c>
      <c r="U24" s="213"/>
      <c r="V24" s="214">
        <v>25</v>
      </c>
      <c r="W24" s="257"/>
      <c r="X24" s="257">
        <v>3996</v>
      </c>
      <c r="Y24" s="264">
        <v>0.99399999999999999</v>
      </c>
      <c r="Z24" s="265">
        <v>21</v>
      </c>
      <c r="AA24" s="259">
        <v>1.2</v>
      </c>
      <c r="AB24" s="259">
        <v>0.8</v>
      </c>
      <c r="AC24" s="212">
        <v>190.3</v>
      </c>
      <c r="AD24" s="266"/>
      <c r="AE24" s="257">
        <v>219</v>
      </c>
      <c r="AF24" s="257"/>
      <c r="AG24" s="257">
        <v>7775</v>
      </c>
      <c r="AH24" s="264">
        <v>0.97299999999999998</v>
      </c>
      <c r="AI24" s="258">
        <v>29</v>
      </c>
      <c r="AJ24" s="259">
        <v>7.6</v>
      </c>
      <c r="AK24" s="259">
        <v>7.3</v>
      </c>
      <c r="AL24" s="212">
        <v>268.10000000000002</v>
      </c>
      <c r="AM24" s="266"/>
      <c r="AN24" s="257">
        <v>115</v>
      </c>
      <c r="AO24" s="257"/>
      <c r="AP24" s="257"/>
      <c r="AQ24" s="263">
        <v>0.75</v>
      </c>
      <c r="AR24" s="258">
        <v>19</v>
      </c>
      <c r="AS24" s="259">
        <v>6.1</v>
      </c>
      <c r="AT24" s="259">
        <v>3.8</v>
      </c>
      <c r="AU24" s="267">
        <v>6.1</v>
      </c>
      <c r="AV24" s="268">
        <v>639</v>
      </c>
      <c r="AW24" s="268"/>
      <c r="AX24" s="267">
        <v>21.3</v>
      </c>
      <c r="AY24" s="209">
        <v>21482</v>
      </c>
      <c r="AZ24" s="212">
        <v>716.1</v>
      </c>
      <c r="BA24" s="212"/>
      <c r="BB24" s="170"/>
    </row>
    <row r="25" spans="1:54" ht="15.75" thickBot="1" x14ac:dyDescent="0.3">
      <c r="A25" s="221">
        <v>41821</v>
      </c>
      <c r="B25" s="204">
        <v>31</v>
      </c>
      <c r="C25" s="9"/>
      <c r="D25" s="172">
        <v>2</v>
      </c>
      <c r="E25" s="172"/>
      <c r="F25" s="172">
        <v>2</v>
      </c>
      <c r="G25" s="240"/>
      <c r="H25" s="166">
        <v>5</v>
      </c>
      <c r="I25" s="156">
        <v>0.4</v>
      </c>
      <c r="J25" s="179">
        <v>0.1</v>
      </c>
      <c r="K25" s="156">
        <v>0.4</v>
      </c>
      <c r="L25" s="261"/>
      <c r="M25" s="180">
        <v>262</v>
      </c>
      <c r="N25" s="180"/>
      <c r="O25" s="1167">
        <v>9908</v>
      </c>
      <c r="P25" s="269">
        <v>0.97599999999999998</v>
      </c>
      <c r="Q25" s="260">
        <v>28</v>
      </c>
      <c r="R25" s="179">
        <v>9.4</v>
      </c>
      <c r="S25" s="179">
        <v>8.5</v>
      </c>
      <c r="T25" s="156">
        <v>353.9</v>
      </c>
      <c r="U25" s="206"/>
      <c r="V25" s="187">
        <v>63</v>
      </c>
      <c r="W25" s="180"/>
      <c r="X25" s="180">
        <v>2932</v>
      </c>
      <c r="Y25" s="240">
        <v>0.97899999999999998</v>
      </c>
      <c r="Z25" s="255">
        <v>13</v>
      </c>
      <c r="AA25" s="179">
        <v>4.8</v>
      </c>
      <c r="AB25" s="179">
        <v>2</v>
      </c>
      <c r="AC25" s="156">
        <v>225.5</v>
      </c>
      <c r="AD25" s="231"/>
      <c r="AE25" s="180">
        <v>180</v>
      </c>
      <c r="AF25" s="180"/>
      <c r="AG25" s="180">
        <v>6585</v>
      </c>
      <c r="AH25" s="240">
        <v>0.97299999999999998</v>
      </c>
      <c r="AI25" s="260">
        <v>27</v>
      </c>
      <c r="AJ25" s="179">
        <v>6.7</v>
      </c>
      <c r="AK25" s="179">
        <v>5.8</v>
      </c>
      <c r="AL25" s="156">
        <v>243.9</v>
      </c>
      <c r="AM25" s="231"/>
      <c r="AN25" s="180">
        <v>295</v>
      </c>
      <c r="AO25" s="180"/>
      <c r="AP25" s="180"/>
      <c r="AQ25" s="269">
        <v>0.25</v>
      </c>
      <c r="AR25" s="260">
        <v>31</v>
      </c>
      <c r="AS25" s="179">
        <v>9.5</v>
      </c>
      <c r="AT25" s="179">
        <v>9.5</v>
      </c>
      <c r="AU25" s="205">
        <v>9.5</v>
      </c>
      <c r="AV25" s="208">
        <v>802</v>
      </c>
      <c r="AW25" s="208"/>
      <c r="AX25" s="205">
        <v>25.9</v>
      </c>
      <c r="AY25" s="172">
        <v>19427</v>
      </c>
      <c r="AZ25" s="156">
        <v>626.70000000000005</v>
      </c>
      <c r="BA25" s="156"/>
      <c r="BB25" s="170"/>
    </row>
    <row r="26" spans="1:54" ht="15.75" thickBot="1" x14ac:dyDescent="0.3">
      <c r="A26" s="221">
        <v>41852</v>
      </c>
      <c r="B26" s="204">
        <v>31</v>
      </c>
      <c r="C26" s="9"/>
      <c r="D26" s="172">
        <v>3</v>
      </c>
      <c r="E26" s="172"/>
      <c r="F26" s="172">
        <v>3</v>
      </c>
      <c r="G26" s="240"/>
      <c r="H26" s="166">
        <v>13</v>
      </c>
      <c r="I26" s="156">
        <v>0.3</v>
      </c>
      <c r="J26" s="179">
        <v>0.1</v>
      </c>
      <c r="K26" s="156">
        <v>0.3</v>
      </c>
      <c r="L26" s="261"/>
      <c r="M26" s="180">
        <v>201</v>
      </c>
      <c r="N26" s="180"/>
      <c r="O26" s="1167">
        <v>9586</v>
      </c>
      <c r="P26" s="269">
        <v>0.97599999999999998</v>
      </c>
      <c r="Q26" s="260">
        <v>27</v>
      </c>
      <c r="R26" s="179">
        <v>7.4</v>
      </c>
      <c r="S26" s="179">
        <v>6.5</v>
      </c>
      <c r="T26" s="156">
        <v>355</v>
      </c>
      <c r="U26" s="206"/>
      <c r="V26" s="187">
        <v>63</v>
      </c>
      <c r="W26" s="180"/>
      <c r="X26" s="180">
        <v>3705</v>
      </c>
      <c r="Y26" s="240">
        <v>0.98299999999999998</v>
      </c>
      <c r="Z26" s="255">
        <v>13</v>
      </c>
      <c r="AA26" s="179">
        <v>4.8</v>
      </c>
      <c r="AB26" s="179">
        <v>2</v>
      </c>
      <c r="AC26" s="156">
        <v>285</v>
      </c>
      <c r="AD26" s="231"/>
      <c r="AE26" s="180">
        <v>60</v>
      </c>
      <c r="AF26" s="180"/>
      <c r="AG26" s="180">
        <v>2923</v>
      </c>
      <c r="AH26" s="240">
        <v>0.98</v>
      </c>
      <c r="AI26" s="260">
        <v>12</v>
      </c>
      <c r="AJ26" s="179">
        <v>5</v>
      </c>
      <c r="AK26" s="179">
        <v>1.9</v>
      </c>
      <c r="AL26" s="156">
        <v>243.6</v>
      </c>
      <c r="AM26" s="231"/>
      <c r="AN26" s="180">
        <v>324</v>
      </c>
      <c r="AO26" s="180"/>
      <c r="AP26" s="180"/>
      <c r="AQ26" s="269">
        <v>0.25</v>
      </c>
      <c r="AR26" s="260">
        <v>26</v>
      </c>
      <c r="AS26" s="179">
        <v>12.5</v>
      </c>
      <c r="AT26" s="179">
        <v>10.5</v>
      </c>
      <c r="AU26" s="205">
        <v>12.5</v>
      </c>
      <c r="AV26" s="208">
        <v>651</v>
      </c>
      <c r="AW26" s="208"/>
      <c r="AX26" s="205">
        <v>21</v>
      </c>
      <c r="AY26" s="172">
        <v>16217</v>
      </c>
      <c r="AZ26" s="156">
        <v>523.1</v>
      </c>
      <c r="BA26" s="156"/>
      <c r="BB26" s="170"/>
    </row>
    <row r="27" spans="1:54" ht="15.75" thickBot="1" x14ac:dyDescent="0.3">
      <c r="A27" s="221">
        <v>41883</v>
      </c>
      <c r="B27" s="204">
        <v>30</v>
      </c>
      <c r="C27" s="9"/>
      <c r="D27" s="172">
        <v>61</v>
      </c>
      <c r="E27" s="172"/>
      <c r="F27" s="172">
        <v>61</v>
      </c>
      <c r="G27" s="240"/>
      <c r="H27" s="166">
        <v>26</v>
      </c>
      <c r="I27" s="156">
        <v>2.2999999999999998</v>
      </c>
      <c r="J27" s="179">
        <v>2</v>
      </c>
      <c r="K27" s="156">
        <v>2.2999999999999998</v>
      </c>
      <c r="L27" s="261"/>
      <c r="M27" s="180">
        <v>254</v>
      </c>
      <c r="N27" s="180"/>
      <c r="O27" s="1167">
        <v>9656</v>
      </c>
      <c r="P27" s="269">
        <v>0.97599999999999998</v>
      </c>
      <c r="Q27" s="260">
        <v>30</v>
      </c>
      <c r="R27" s="179">
        <v>8.5</v>
      </c>
      <c r="S27" s="179">
        <v>8.5</v>
      </c>
      <c r="T27" s="156">
        <v>321.89999999999998</v>
      </c>
      <c r="U27" s="206"/>
      <c r="V27" s="187">
        <v>104</v>
      </c>
      <c r="W27" s="180"/>
      <c r="X27" s="180">
        <v>7229</v>
      </c>
      <c r="Y27" s="240">
        <v>0.98599999999999999</v>
      </c>
      <c r="Z27" s="255">
        <v>27</v>
      </c>
      <c r="AA27" s="179">
        <v>3.9</v>
      </c>
      <c r="AB27" s="179">
        <v>3.5</v>
      </c>
      <c r="AC27" s="156">
        <v>267.7</v>
      </c>
      <c r="AD27" s="231"/>
      <c r="AE27" s="180">
        <v>0</v>
      </c>
      <c r="AF27" s="180"/>
      <c r="AG27" s="180">
        <v>0</v>
      </c>
      <c r="AH27" s="240"/>
      <c r="AI27" s="260">
        <v>0</v>
      </c>
      <c r="AJ27" s="179"/>
      <c r="AK27" s="179"/>
      <c r="AL27" s="156"/>
      <c r="AM27" s="231"/>
      <c r="AN27" s="180">
        <v>357</v>
      </c>
      <c r="AO27" s="180"/>
      <c r="AP27" s="180"/>
      <c r="AQ27" s="269">
        <v>0.4</v>
      </c>
      <c r="AR27" s="260">
        <v>27</v>
      </c>
      <c r="AS27" s="179">
        <v>13.2</v>
      </c>
      <c r="AT27" s="179">
        <v>11.9</v>
      </c>
      <c r="AU27" s="205">
        <v>13.2</v>
      </c>
      <c r="AV27" s="208">
        <v>776</v>
      </c>
      <c r="AW27" s="208"/>
      <c r="AX27" s="205">
        <v>25.9</v>
      </c>
      <c r="AY27" s="172">
        <v>16946</v>
      </c>
      <c r="AZ27" s="156">
        <v>564.9</v>
      </c>
      <c r="BA27" s="156"/>
      <c r="BB27" s="170"/>
    </row>
    <row r="28" spans="1:54" ht="15.75" thickBot="1" x14ac:dyDescent="0.3">
      <c r="A28" s="221">
        <v>41913</v>
      </c>
      <c r="B28" s="204">
        <v>31</v>
      </c>
      <c r="C28" s="9"/>
      <c r="D28" s="172">
        <v>41</v>
      </c>
      <c r="E28" s="172"/>
      <c r="F28" s="172">
        <v>41</v>
      </c>
      <c r="G28" s="240"/>
      <c r="H28" s="166">
        <v>31</v>
      </c>
      <c r="I28" s="156">
        <v>1.3</v>
      </c>
      <c r="J28" s="179">
        <v>1.3</v>
      </c>
      <c r="K28" s="156">
        <v>1.3</v>
      </c>
      <c r="L28" s="261"/>
      <c r="M28" s="172">
        <v>235</v>
      </c>
      <c r="N28" s="172"/>
      <c r="O28" s="1161">
        <v>8927</v>
      </c>
      <c r="P28" s="173">
        <v>0.97399999999999998</v>
      </c>
      <c r="Q28" s="166">
        <v>31</v>
      </c>
      <c r="R28" s="156">
        <v>7.6</v>
      </c>
      <c r="S28" s="179">
        <v>7.6</v>
      </c>
      <c r="T28" s="156">
        <v>288</v>
      </c>
      <c r="U28" s="206"/>
      <c r="V28" s="187">
        <v>116</v>
      </c>
      <c r="W28" s="172"/>
      <c r="X28" s="172">
        <v>3602</v>
      </c>
      <c r="Y28" s="240">
        <v>0.96899999999999997</v>
      </c>
      <c r="Z28" s="177">
        <v>21</v>
      </c>
      <c r="AA28" s="156">
        <v>5.5</v>
      </c>
      <c r="AB28" s="179">
        <v>3.7</v>
      </c>
      <c r="AC28" s="156">
        <v>171.5</v>
      </c>
      <c r="AD28" s="270" t="s">
        <v>93</v>
      </c>
      <c r="AE28" s="241">
        <v>105</v>
      </c>
      <c r="AF28" s="241"/>
      <c r="AG28" s="241">
        <v>4081</v>
      </c>
      <c r="AH28" s="271">
        <v>0.97499999999999998</v>
      </c>
      <c r="AI28" s="243">
        <v>20</v>
      </c>
      <c r="AJ28" s="244">
        <v>5.3</v>
      </c>
      <c r="AK28" s="245">
        <v>3.4</v>
      </c>
      <c r="AL28" s="244">
        <v>204.1</v>
      </c>
      <c r="AM28" s="246"/>
      <c r="AN28" s="172">
        <v>304</v>
      </c>
      <c r="AO28" s="172"/>
      <c r="AP28" s="172"/>
      <c r="AQ28" s="173">
        <v>0.4</v>
      </c>
      <c r="AR28" s="166">
        <v>29</v>
      </c>
      <c r="AS28" s="156">
        <v>10.5</v>
      </c>
      <c r="AT28" s="179">
        <v>9.8000000000000007</v>
      </c>
      <c r="AU28" s="205">
        <v>10.5</v>
      </c>
      <c r="AV28" s="208">
        <v>801</v>
      </c>
      <c r="AW28" s="208"/>
      <c r="AX28" s="205">
        <v>25.8</v>
      </c>
      <c r="AY28" s="172">
        <v>16651</v>
      </c>
      <c r="AZ28" s="156">
        <v>537.1</v>
      </c>
      <c r="BA28" s="156"/>
      <c r="BB28" s="170"/>
    </row>
    <row r="29" spans="1:54" ht="15.75" thickBot="1" x14ac:dyDescent="0.3">
      <c r="A29" s="221">
        <v>41944</v>
      </c>
      <c r="B29" s="204">
        <v>30</v>
      </c>
      <c r="C29" s="9"/>
      <c r="D29" s="172">
        <v>3</v>
      </c>
      <c r="E29" s="172"/>
      <c r="F29" s="172">
        <v>3</v>
      </c>
      <c r="G29" s="240"/>
      <c r="H29" s="166">
        <v>21</v>
      </c>
      <c r="I29" s="156">
        <v>0.2</v>
      </c>
      <c r="J29" s="179">
        <v>0.1</v>
      </c>
      <c r="K29" s="156">
        <v>0.2</v>
      </c>
      <c r="L29" s="261"/>
      <c r="M29" s="172">
        <v>155</v>
      </c>
      <c r="N29" s="172"/>
      <c r="O29" s="1161">
        <v>8033</v>
      </c>
      <c r="P29" s="173">
        <v>0.98099999999999998</v>
      </c>
      <c r="Q29" s="166">
        <v>25</v>
      </c>
      <c r="R29" s="156">
        <v>6.2</v>
      </c>
      <c r="S29" s="179">
        <v>5.2</v>
      </c>
      <c r="T29" s="156">
        <v>321.3</v>
      </c>
      <c r="U29" s="206"/>
      <c r="V29" s="187">
        <v>0</v>
      </c>
      <c r="W29" s="172"/>
      <c r="X29" s="172"/>
      <c r="Y29" s="176"/>
      <c r="Z29" s="177" t="s">
        <v>91</v>
      </c>
      <c r="AA29" s="156"/>
      <c r="AB29" s="179"/>
      <c r="AC29" s="179"/>
      <c r="AD29" s="261"/>
      <c r="AE29" s="172">
        <v>310</v>
      </c>
      <c r="AF29" s="172"/>
      <c r="AG29" s="172">
        <v>9213</v>
      </c>
      <c r="AH29" s="176">
        <v>0.96699999999999997</v>
      </c>
      <c r="AI29" s="166">
        <v>30</v>
      </c>
      <c r="AJ29" s="156">
        <v>10.3</v>
      </c>
      <c r="AK29" s="179">
        <v>10.3</v>
      </c>
      <c r="AL29" s="156">
        <v>307.10000000000002</v>
      </c>
      <c r="AM29" s="231"/>
      <c r="AN29" s="172">
        <v>306</v>
      </c>
      <c r="AO29" s="172"/>
      <c r="AP29" s="172"/>
      <c r="AQ29" s="173">
        <v>0.4</v>
      </c>
      <c r="AR29" s="166">
        <v>30</v>
      </c>
      <c r="AS29" s="156">
        <v>10.199999999999999</v>
      </c>
      <c r="AT29" s="179">
        <v>10.199999999999999</v>
      </c>
      <c r="AU29" s="205">
        <v>10.199999999999999</v>
      </c>
      <c r="AV29" s="208">
        <v>774</v>
      </c>
      <c r="AW29" s="208"/>
      <c r="AX29" s="205">
        <v>25</v>
      </c>
      <c r="AY29" s="172">
        <v>17249</v>
      </c>
      <c r="AZ29" s="156">
        <v>575</v>
      </c>
      <c r="BA29" s="156"/>
      <c r="BB29" s="170"/>
    </row>
    <row r="30" spans="1:54" ht="15.75" thickBot="1" x14ac:dyDescent="0.3">
      <c r="A30" s="221">
        <v>41974</v>
      </c>
      <c r="B30" s="272">
        <v>31</v>
      </c>
      <c r="C30" s="215"/>
      <c r="D30" s="216">
        <v>99</v>
      </c>
      <c r="E30" s="216"/>
      <c r="F30" s="172">
        <v>99</v>
      </c>
      <c r="G30" s="240"/>
      <c r="H30" s="217"/>
      <c r="I30" s="218">
        <v>0</v>
      </c>
      <c r="J30" s="247">
        <v>3.2</v>
      </c>
      <c r="K30" s="156" t="e">
        <v>#DIV/0!</v>
      </c>
      <c r="L30" s="273"/>
      <c r="M30" s="216">
        <v>268</v>
      </c>
      <c r="N30" s="216"/>
      <c r="O30" s="1168">
        <v>9042</v>
      </c>
      <c r="P30" s="274">
        <v>0.97099999999999997</v>
      </c>
      <c r="Q30" s="217">
        <v>31</v>
      </c>
      <c r="R30" s="218">
        <v>8.6</v>
      </c>
      <c r="S30" s="247">
        <v>8.6</v>
      </c>
      <c r="T30" s="218">
        <v>291.7</v>
      </c>
      <c r="U30" s="220"/>
      <c r="V30" s="249">
        <v>0</v>
      </c>
      <c r="W30" s="216"/>
      <c r="X30" s="216"/>
      <c r="Y30" s="275"/>
      <c r="Z30" s="276" t="s">
        <v>91</v>
      </c>
      <c r="AA30" s="218"/>
      <c r="AB30" s="247"/>
      <c r="AC30" s="247"/>
      <c r="AD30" s="273"/>
      <c r="AE30" s="216">
        <v>0</v>
      </c>
      <c r="AF30" s="216"/>
      <c r="AG30" s="216">
        <v>0</v>
      </c>
      <c r="AH30" s="275"/>
      <c r="AI30" s="217">
        <v>0</v>
      </c>
      <c r="AJ30" s="218">
        <v>0</v>
      </c>
      <c r="AK30" s="247"/>
      <c r="AL30" s="247"/>
      <c r="AM30" s="251"/>
      <c r="AN30" s="216">
        <v>291</v>
      </c>
      <c r="AO30" s="216"/>
      <c r="AP30" s="216"/>
      <c r="AQ30" s="277">
        <v>0.5</v>
      </c>
      <c r="AR30" s="217">
        <v>31</v>
      </c>
      <c r="AS30" s="218">
        <v>9.4</v>
      </c>
      <c r="AT30" s="247">
        <v>9.4</v>
      </c>
      <c r="AU30" s="219">
        <v>9.4</v>
      </c>
      <c r="AV30" s="278">
        <v>657</v>
      </c>
      <c r="AW30" s="278"/>
      <c r="AX30" s="219">
        <v>21.2</v>
      </c>
      <c r="AY30" s="172">
        <v>9141</v>
      </c>
      <c r="AZ30" s="156">
        <v>294.89999999999998</v>
      </c>
      <c r="BA30" s="156"/>
      <c r="BB30" s="170"/>
    </row>
    <row r="31" spans="1:54" ht="15.75" thickBot="1" x14ac:dyDescent="0.3">
      <c r="A31" s="221">
        <v>42005</v>
      </c>
      <c r="B31" s="9">
        <v>31</v>
      </c>
      <c r="C31" s="279"/>
      <c r="D31" s="209"/>
      <c r="E31" s="209"/>
      <c r="F31" s="280"/>
      <c r="G31" s="281"/>
      <c r="H31" s="211">
        <v>20</v>
      </c>
      <c r="I31" s="212"/>
      <c r="J31" s="212"/>
      <c r="K31" s="282"/>
      <c r="L31" s="283"/>
      <c r="M31" s="209">
        <v>235</v>
      </c>
      <c r="N31" s="209"/>
      <c r="O31" s="1163">
        <v>9349</v>
      </c>
      <c r="P31" s="210">
        <v>0.97499999999999998</v>
      </c>
      <c r="Q31" s="211">
        <v>31</v>
      </c>
      <c r="R31" s="212">
        <v>7.6</v>
      </c>
      <c r="S31" s="212">
        <v>7.6</v>
      </c>
      <c r="T31" s="212">
        <v>301.60000000000002</v>
      </c>
      <c r="U31" s="213"/>
      <c r="V31" s="214">
        <v>0</v>
      </c>
      <c r="W31" s="172"/>
      <c r="X31" s="172">
        <v>0</v>
      </c>
      <c r="Y31" s="173">
        <v>0</v>
      </c>
      <c r="Z31" s="177" t="s">
        <v>91</v>
      </c>
      <c r="AA31" s="156"/>
      <c r="AB31" s="156"/>
      <c r="AC31" s="156"/>
      <c r="AD31" s="284"/>
      <c r="AE31" s="172">
        <v>0</v>
      </c>
      <c r="AF31" s="172"/>
      <c r="AG31" s="172">
        <v>0</v>
      </c>
      <c r="AH31" s="176"/>
      <c r="AI31" s="166">
        <v>0</v>
      </c>
      <c r="AJ31" s="156"/>
      <c r="AK31" s="156"/>
      <c r="AL31" s="156"/>
      <c r="AM31" s="284"/>
      <c r="AN31" s="172">
        <v>317</v>
      </c>
      <c r="AO31" s="172"/>
      <c r="AP31" s="172"/>
      <c r="AQ31" s="178"/>
      <c r="AR31" s="166">
        <v>31</v>
      </c>
      <c r="AS31" s="156">
        <v>10.199999999999999</v>
      </c>
      <c r="AT31" s="156">
        <v>10.199999999999999</v>
      </c>
      <c r="AU31" s="205">
        <v>10.199999999999999</v>
      </c>
      <c r="AV31" s="208">
        <v>552</v>
      </c>
      <c r="AW31" s="208"/>
      <c r="AX31" s="205">
        <v>17.8</v>
      </c>
      <c r="AY31" s="224">
        <v>9349</v>
      </c>
      <c r="AZ31" s="184">
        <v>301.60000000000002</v>
      </c>
      <c r="BA31" s="184"/>
      <c r="BB31" s="285"/>
    </row>
    <row r="32" spans="1:54" ht="15.75" thickBot="1" x14ac:dyDescent="0.3">
      <c r="A32" s="221">
        <v>42036</v>
      </c>
      <c r="B32" s="9">
        <v>28</v>
      </c>
      <c r="C32" s="279"/>
      <c r="D32" s="172"/>
      <c r="E32" s="172"/>
      <c r="F32" s="172"/>
      <c r="G32" s="176">
        <v>0.89</v>
      </c>
      <c r="H32" s="166">
        <v>26</v>
      </c>
      <c r="I32" s="156"/>
      <c r="J32" s="179"/>
      <c r="K32" s="222"/>
      <c r="L32" s="286"/>
      <c r="M32" s="172">
        <v>234</v>
      </c>
      <c r="N32" s="172"/>
      <c r="O32" s="1161">
        <v>8176</v>
      </c>
      <c r="P32" s="173">
        <v>0.97199999999999998</v>
      </c>
      <c r="Q32" s="166">
        <v>28</v>
      </c>
      <c r="R32" s="156">
        <v>8.4</v>
      </c>
      <c r="S32" s="156">
        <v>8.4</v>
      </c>
      <c r="T32" s="156">
        <v>292</v>
      </c>
      <c r="U32" s="206"/>
      <c r="V32" s="187">
        <v>0</v>
      </c>
      <c r="W32" s="172"/>
      <c r="X32" s="172">
        <v>0</v>
      </c>
      <c r="Y32" s="173">
        <v>0</v>
      </c>
      <c r="Z32" s="177" t="s">
        <v>91</v>
      </c>
      <c r="AA32" s="156"/>
      <c r="AB32" s="156"/>
      <c r="AC32" s="156"/>
      <c r="AD32" s="284"/>
      <c r="AE32" s="172">
        <v>0</v>
      </c>
      <c r="AF32" s="172"/>
      <c r="AG32" s="172">
        <v>0</v>
      </c>
      <c r="AH32" s="176"/>
      <c r="AI32" s="166">
        <v>0</v>
      </c>
      <c r="AJ32" s="156"/>
      <c r="AK32" s="156"/>
      <c r="AL32" s="156"/>
      <c r="AM32" s="287" t="s">
        <v>94</v>
      </c>
      <c r="AN32" s="172">
        <v>191</v>
      </c>
      <c r="AO32" s="172"/>
      <c r="AP32" s="172"/>
      <c r="AQ32" s="178"/>
      <c r="AR32" s="166">
        <v>14</v>
      </c>
      <c r="AS32" s="156">
        <v>13.6</v>
      </c>
      <c r="AT32" s="179">
        <v>6.8</v>
      </c>
      <c r="AU32" s="205">
        <v>13.6</v>
      </c>
      <c r="AV32" s="208">
        <v>425</v>
      </c>
      <c r="AW32" s="208"/>
      <c r="AX32" s="205">
        <v>15.2</v>
      </c>
      <c r="AY32" s="172">
        <v>8176</v>
      </c>
      <c r="AZ32" s="156">
        <v>292</v>
      </c>
      <c r="BA32" s="156"/>
      <c r="BB32" s="288"/>
    </row>
    <row r="33" spans="1:56" ht="15.75" thickBot="1" x14ac:dyDescent="0.3">
      <c r="A33" s="221">
        <v>42064</v>
      </c>
      <c r="B33" s="9">
        <v>31</v>
      </c>
      <c r="C33" s="279"/>
      <c r="D33" s="172"/>
      <c r="E33" s="172"/>
      <c r="F33" s="172"/>
      <c r="G33" s="176">
        <v>0.9</v>
      </c>
      <c r="H33" s="166">
        <v>29</v>
      </c>
      <c r="I33" s="156"/>
      <c r="J33" s="179"/>
      <c r="K33" s="222"/>
      <c r="L33" s="286"/>
      <c r="M33" s="172">
        <v>265</v>
      </c>
      <c r="N33" s="172"/>
      <c r="O33" s="1161">
        <v>8922</v>
      </c>
      <c r="P33" s="173">
        <v>0.97099999999999997</v>
      </c>
      <c r="Q33" s="166">
        <v>30</v>
      </c>
      <c r="R33" s="156">
        <v>8.8000000000000007</v>
      </c>
      <c r="S33" s="156">
        <v>8.6</v>
      </c>
      <c r="T33" s="156">
        <v>297.39999999999998</v>
      </c>
      <c r="U33" s="206"/>
      <c r="V33" s="187">
        <v>0</v>
      </c>
      <c r="W33" s="172"/>
      <c r="X33" s="172">
        <v>0</v>
      </c>
      <c r="Y33" s="173">
        <v>0</v>
      </c>
      <c r="Z33" s="177" t="s">
        <v>91</v>
      </c>
      <c r="AA33" s="156"/>
      <c r="AB33" s="156"/>
      <c r="AC33" s="156"/>
      <c r="AD33" s="284"/>
      <c r="AE33" s="172">
        <v>0</v>
      </c>
      <c r="AF33" s="172"/>
      <c r="AG33" s="172">
        <v>0</v>
      </c>
      <c r="AH33" s="176"/>
      <c r="AI33" s="166">
        <v>0</v>
      </c>
      <c r="AJ33" s="156"/>
      <c r="AK33" s="156"/>
      <c r="AL33" s="156"/>
      <c r="AM33" s="287" t="s">
        <v>95</v>
      </c>
      <c r="AN33" s="172">
        <v>349</v>
      </c>
      <c r="AO33" s="172"/>
      <c r="AP33" s="172"/>
      <c r="AQ33" s="178"/>
      <c r="AR33" s="166">
        <v>16</v>
      </c>
      <c r="AS33" s="156">
        <v>21.8</v>
      </c>
      <c r="AT33" s="179">
        <v>11.3</v>
      </c>
      <c r="AU33" s="205">
        <v>21.8</v>
      </c>
      <c r="AV33" s="208">
        <v>615</v>
      </c>
      <c r="AW33" s="208"/>
      <c r="AX33" s="205">
        <v>19.8</v>
      </c>
      <c r="AY33" s="172">
        <v>8922</v>
      </c>
      <c r="AZ33" s="156">
        <v>287.8</v>
      </c>
      <c r="BA33" s="156"/>
      <c r="BB33" s="288"/>
    </row>
    <row r="34" spans="1:56" ht="15.75" thickBot="1" x14ac:dyDescent="0.3">
      <c r="A34" s="221">
        <v>42095</v>
      </c>
      <c r="B34" s="9">
        <v>30</v>
      </c>
      <c r="C34" s="279"/>
      <c r="D34" s="209">
        <v>97</v>
      </c>
      <c r="E34" s="209"/>
      <c r="F34" s="209">
        <v>1130</v>
      </c>
      <c r="G34" s="210">
        <v>0.92100000000000004</v>
      </c>
      <c r="H34" s="289">
        <v>18</v>
      </c>
      <c r="I34" s="212">
        <v>5.4</v>
      </c>
      <c r="J34" s="259">
        <v>3.2</v>
      </c>
      <c r="K34" s="267">
        <v>68.2</v>
      </c>
      <c r="L34" s="290"/>
      <c r="M34" s="209">
        <v>194</v>
      </c>
      <c r="N34" s="209"/>
      <c r="O34" s="1163">
        <v>8243</v>
      </c>
      <c r="P34" s="210">
        <v>0.97699999999999998</v>
      </c>
      <c r="Q34" s="211">
        <v>27</v>
      </c>
      <c r="R34" s="212">
        <v>7.2</v>
      </c>
      <c r="S34" s="259">
        <v>6.5</v>
      </c>
      <c r="T34" s="212">
        <v>312.5</v>
      </c>
      <c r="U34" s="213"/>
      <c r="V34" s="214">
        <v>12</v>
      </c>
      <c r="W34" s="172"/>
      <c r="X34" s="172">
        <v>1203</v>
      </c>
      <c r="Y34" s="173">
        <v>0.99</v>
      </c>
      <c r="Z34" s="177">
        <v>11</v>
      </c>
      <c r="AA34" s="212">
        <v>1.1000000000000001</v>
      </c>
      <c r="AB34" s="259">
        <v>0.4</v>
      </c>
      <c r="AC34" s="212">
        <v>110.5</v>
      </c>
      <c r="AD34" s="266"/>
      <c r="AE34" s="209">
        <v>0</v>
      </c>
      <c r="AF34" s="209"/>
      <c r="AG34" s="209">
        <v>0</v>
      </c>
      <c r="AH34" s="210"/>
      <c r="AI34" s="211">
        <v>0</v>
      </c>
      <c r="AJ34" s="212"/>
      <c r="AK34" s="259"/>
      <c r="AL34" s="212"/>
      <c r="AM34" s="246"/>
      <c r="AN34" s="241">
        <v>836</v>
      </c>
      <c r="AO34" s="241"/>
      <c r="AP34" s="241">
        <v>282</v>
      </c>
      <c r="AQ34" s="291">
        <v>0.252</v>
      </c>
      <c r="AR34" s="243">
        <v>30</v>
      </c>
      <c r="AS34" s="244">
        <v>27.9</v>
      </c>
      <c r="AT34" s="245">
        <v>27.9</v>
      </c>
      <c r="AU34" s="292">
        <v>37.299999999999997</v>
      </c>
      <c r="AV34" s="293">
        <v>1139</v>
      </c>
      <c r="AW34" s="293"/>
      <c r="AX34" s="267">
        <v>38</v>
      </c>
      <c r="AY34" s="209">
        <v>10858</v>
      </c>
      <c r="AZ34" s="212">
        <v>361.9</v>
      </c>
      <c r="BA34" s="212"/>
      <c r="BB34" s="294"/>
      <c r="BC34" s="295"/>
    </row>
    <row r="35" spans="1:56" ht="15.75" thickBot="1" x14ac:dyDescent="0.3">
      <c r="A35" s="221">
        <v>42125</v>
      </c>
      <c r="B35" s="9">
        <v>30</v>
      </c>
      <c r="C35" s="279"/>
      <c r="D35" s="172">
        <v>159</v>
      </c>
      <c r="E35" s="172"/>
      <c r="F35" s="172">
        <v>1956</v>
      </c>
      <c r="G35" s="173">
        <v>0.92500000000000004</v>
      </c>
      <c r="H35" s="166">
        <v>30</v>
      </c>
      <c r="I35" s="156">
        <v>5.3</v>
      </c>
      <c r="J35" s="179">
        <v>5.3</v>
      </c>
      <c r="K35" s="205">
        <v>70.5</v>
      </c>
      <c r="L35" s="170"/>
      <c r="M35" s="172">
        <v>175</v>
      </c>
      <c r="N35" s="172"/>
      <c r="O35" s="1161">
        <v>8176</v>
      </c>
      <c r="P35" s="173">
        <v>0.97899999999999998</v>
      </c>
      <c r="Q35" s="166">
        <v>29</v>
      </c>
      <c r="R35" s="156">
        <v>6</v>
      </c>
      <c r="S35" s="179">
        <v>5.8</v>
      </c>
      <c r="T35" s="156">
        <v>288</v>
      </c>
      <c r="U35" s="206"/>
      <c r="V35" s="187">
        <v>58</v>
      </c>
      <c r="W35" s="172"/>
      <c r="X35" s="172">
        <v>4484</v>
      </c>
      <c r="Y35" s="173">
        <v>0.98699999999999999</v>
      </c>
      <c r="Z35" s="177">
        <v>23</v>
      </c>
      <c r="AA35" s="156">
        <v>2.5</v>
      </c>
      <c r="AB35" s="179">
        <v>1.9</v>
      </c>
      <c r="AC35" s="156">
        <v>197.5</v>
      </c>
      <c r="AD35" s="231"/>
      <c r="AE35" s="172">
        <v>0</v>
      </c>
      <c r="AF35" s="172"/>
      <c r="AG35" s="172">
        <v>0</v>
      </c>
      <c r="AH35" s="176"/>
      <c r="AI35" s="166">
        <v>0</v>
      </c>
      <c r="AJ35" s="156"/>
      <c r="AK35" s="179"/>
      <c r="AL35" s="156"/>
      <c r="AM35" s="231"/>
      <c r="AN35" s="172">
        <v>774</v>
      </c>
      <c r="AO35" s="172"/>
      <c r="AP35" s="172">
        <v>227</v>
      </c>
      <c r="AQ35" s="173">
        <v>0.22700000000000001</v>
      </c>
      <c r="AR35" s="166">
        <v>31</v>
      </c>
      <c r="AS35" s="156">
        <v>25</v>
      </c>
      <c r="AT35" s="179">
        <v>25.8</v>
      </c>
      <c r="AU35" s="205">
        <v>32.299999999999997</v>
      </c>
      <c r="AV35" s="208">
        <v>1166</v>
      </c>
      <c r="AW35" s="208"/>
      <c r="AX35" s="205">
        <v>38.9</v>
      </c>
      <c r="AY35" s="172">
        <v>14843</v>
      </c>
      <c r="AZ35" s="156">
        <v>494.8</v>
      </c>
      <c r="BA35" s="156"/>
      <c r="BB35" s="288"/>
    </row>
    <row r="36" spans="1:56" ht="15.75" thickBot="1" x14ac:dyDescent="0.3">
      <c r="A36" s="221">
        <v>42156</v>
      </c>
      <c r="B36" s="9">
        <v>30</v>
      </c>
      <c r="C36" s="279"/>
      <c r="D36" s="180">
        <v>105</v>
      </c>
      <c r="E36" s="180"/>
      <c r="F36" s="180">
        <v>1835</v>
      </c>
      <c r="G36" s="269">
        <v>0.94599999999999995</v>
      </c>
      <c r="H36" s="260">
        <v>26</v>
      </c>
      <c r="I36" s="179">
        <v>4</v>
      </c>
      <c r="J36" s="179">
        <v>3.5</v>
      </c>
      <c r="K36" s="222">
        <v>74.599999999999994</v>
      </c>
      <c r="L36" s="170"/>
      <c r="M36" s="172">
        <v>184</v>
      </c>
      <c r="N36" s="172"/>
      <c r="O36" s="1161">
        <v>8581</v>
      </c>
      <c r="P36" s="173">
        <v>0.97899999999999998</v>
      </c>
      <c r="Q36" s="166">
        <v>29</v>
      </c>
      <c r="R36" s="156">
        <v>6.3</v>
      </c>
      <c r="S36" s="179">
        <v>6.1</v>
      </c>
      <c r="T36" s="156">
        <v>302.2</v>
      </c>
      <c r="U36" s="206"/>
      <c r="V36" s="187">
        <v>89</v>
      </c>
      <c r="W36" s="172"/>
      <c r="X36" s="172">
        <v>6829</v>
      </c>
      <c r="Y36" s="173">
        <v>0.98699999999999999</v>
      </c>
      <c r="Z36" s="177">
        <v>30</v>
      </c>
      <c r="AA36" s="156">
        <v>3</v>
      </c>
      <c r="AB36" s="179">
        <v>3</v>
      </c>
      <c r="AC36" s="156">
        <v>230.6</v>
      </c>
      <c r="AD36" s="231"/>
      <c r="AE36" s="172">
        <v>0</v>
      </c>
      <c r="AF36" s="172"/>
      <c r="AG36" s="172">
        <v>0</v>
      </c>
      <c r="AH36" s="176"/>
      <c r="AI36" s="166">
        <v>0</v>
      </c>
      <c r="AJ36" s="156"/>
      <c r="AK36" s="179"/>
      <c r="AL36" s="156"/>
      <c r="AM36" s="231"/>
      <c r="AN36" s="172">
        <v>753</v>
      </c>
      <c r="AO36" s="172"/>
      <c r="AP36" s="172">
        <v>220</v>
      </c>
      <c r="AQ36" s="173">
        <v>0.22600000000000001</v>
      </c>
      <c r="AR36" s="166">
        <v>29</v>
      </c>
      <c r="AS36" s="156">
        <v>26</v>
      </c>
      <c r="AT36" s="179">
        <v>25.1</v>
      </c>
      <c r="AU36" s="205">
        <v>33.5</v>
      </c>
      <c r="AV36" s="208">
        <v>1131</v>
      </c>
      <c r="AW36" s="208"/>
      <c r="AX36" s="205">
        <v>37.700000000000003</v>
      </c>
      <c r="AY36" s="172">
        <v>17465</v>
      </c>
      <c r="AZ36" s="156">
        <v>582.20000000000005</v>
      </c>
      <c r="BA36" s="156"/>
      <c r="BB36" s="288"/>
    </row>
    <row r="37" spans="1:56" ht="15.75" thickBot="1" x14ac:dyDescent="0.3">
      <c r="A37" s="221">
        <v>42186</v>
      </c>
      <c r="B37" s="9">
        <v>31</v>
      </c>
      <c r="C37" s="279"/>
      <c r="D37" s="180"/>
      <c r="E37" s="180"/>
      <c r="F37" s="180"/>
      <c r="G37" s="269"/>
      <c r="H37" s="296">
        <v>13</v>
      </c>
      <c r="I37" s="179"/>
      <c r="J37" s="179"/>
      <c r="K37" s="222"/>
      <c r="L37" s="170"/>
      <c r="M37" s="172">
        <v>214</v>
      </c>
      <c r="N37" s="172"/>
      <c r="O37" s="1161">
        <v>8704</v>
      </c>
      <c r="P37" s="173">
        <v>0.97599999999999998</v>
      </c>
      <c r="Q37" s="166">
        <v>31</v>
      </c>
      <c r="R37" s="156">
        <v>6.9</v>
      </c>
      <c r="S37" s="179">
        <v>6.9</v>
      </c>
      <c r="T37" s="156">
        <v>287.7</v>
      </c>
      <c r="U37" s="206"/>
      <c r="V37" s="187">
        <v>103</v>
      </c>
      <c r="W37" s="172"/>
      <c r="X37" s="172">
        <v>7117</v>
      </c>
      <c r="Y37" s="173">
        <v>0.98599999999999999</v>
      </c>
      <c r="Z37" s="177">
        <v>31</v>
      </c>
      <c r="AA37" s="156">
        <v>3.3</v>
      </c>
      <c r="AB37" s="179">
        <v>3.3</v>
      </c>
      <c r="AC37" s="156">
        <v>232.9</v>
      </c>
      <c r="AD37" s="231"/>
      <c r="AE37" s="172">
        <v>0</v>
      </c>
      <c r="AF37" s="172"/>
      <c r="AG37" s="172">
        <v>0</v>
      </c>
      <c r="AH37" s="176"/>
      <c r="AI37" s="166">
        <v>0</v>
      </c>
      <c r="AJ37" s="156"/>
      <c r="AK37" s="179"/>
      <c r="AL37" s="156"/>
      <c r="AM37" s="231"/>
      <c r="AN37" s="172">
        <v>821</v>
      </c>
      <c r="AO37" s="172"/>
      <c r="AP37" s="172">
        <v>216</v>
      </c>
      <c r="AQ37" s="173">
        <v>0.20799999999999999</v>
      </c>
      <c r="AR37" s="166">
        <v>31</v>
      </c>
      <c r="AS37" s="156">
        <v>26.5</v>
      </c>
      <c r="AT37" s="179">
        <v>26.5</v>
      </c>
      <c r="AU37" s="205">
        <v>33.5</v>
      </c>
      <c r="AV37" s="208">
        <v>1138</v>
      </c>
      <c r="AW37" s="208"/>
      <c r="AX37" s="205">
        <v>36.700000000000003</v>
      </c>
      <c r="AY37" s="172">
        <v>16037</v>
      </c>
      <c r="AZ37" s="156">
        <v>517.29999999999995</v>
      </c>
      <c r="BA37" s="156"/>
      <c r="BB37" s="288"/>
    </row>
    <row r="38" spans="1:56" ht="15.75" thickBot="1" x14ac:dyDescent="0.3">
      <c r="A38" s="221">
        <v>42217</v>
      </c>
      <c r="B38" s="9">
        <v>31</v>
      </c>
      <c r="C38" s="279"/>
      <c r="D38" s="180"/>
      <c r="E38" s="180"/>
      <c r="F38" s="180"/>
      <c r="G38" s="269"/>
      <c r="H38" s="260">
        <v>31</v>
      </c>
      <c r="I38" s="179"/>
      <c r="J38" s="179"/>
      <c r="K38" s="222"/>
      <c r="L38" s="170"/>
      <c r="M38" s="172">
        <v>194</v>
      </c>
      <c r="N38" s="172"/>
      <c r="O38" s="1161">
        <v>8052</v>
      </c>
      <c r="P38" s="173">
        <v>0.97599999999999998</v>
      </c>
      <c r="Q38" s="166">
        <v>31</v>
      </c>
      <c r="R38" s="156">
        <v>6.3</v>
      </c>
      <c r="S38" s="179">
        <v>6.3</v>
      </c>
      <c r="T38" s="156">
        <v>266</v>
      </c>
      <c r="U38" s="206"/>
      <c r="V38" s="187">
        <v>81</v>
      </c>
      <c r="W38" s="172"/>
      <c r="X38" s="172">
        <v>5750</v>
      </c>
      <c r="Y38" s="173">
        <v>0.98599999999999999</v>
      </c>
      <c r="Z38" s="177">
        <v>31</v>
      </c>
      <c r="AA38" s="156">
        <v>2.6</v>
      </c>
      <c r="AB38" s="179">
        <v>2.6</v>
      </c>
      <c r="AC38" s="156">
        <v>188.1</v>
      </c>
      <c r="AD38" s="231"/>
      <c r="AE38" s="172">
        <v>0</v>
      </c>
      <c r="AF38" s="172"/>
      <c r="AG38" s="172">
        <v>0</v>
      </c>
      <c r="AH38" s="176"/>
      <c r="AI38" s="166">
        <v>0</v>
      </c>
      <c r="AJ38" s="156"/>
      <c r="AK38" s="179"/>
      <c r="AL38" s="156"/>
      <c r="AM38" s="231"/>
      <c r="AN38" s="172">
        <v>763</v>
      </c>
      <c r="AO38" s="172"/>
      <c r="AP38" s="172">
        <v>205</v>
      </c>
      <c r="AQ38" s="173">
        <v>0.21199999999999999</v>
      </c>
      <c r="AR38" s="166">
        <v>24</v>
      </c>
      <c r="AS38" s="156">
        <v>31.8</v>
      </c>
      <c r="AT38" s="179">
        <v>24.6</v>
      </c>
      <c r="AU38" s="205">
        <v>40.299999999999997</v>
      </c>
      <c r="AV38" s="208">
        <v>1038</v>
      </c>
      <c r="AW38" s="208"/>
      <c r="AX38" s="205">
        <v>33.5</v>
      </c>
      <c r="AY38" s="172">
        <v>14007</v>
      </c>
      <c r="AZ38" s="156">
        <v>451.9</v>
      </c>
      <c r="BA38" s="156"/>
      <c r="BB38" s="288"/>
    </row>
    <row r="39" spans="1:56" ht="15.75" thickBot="1" x14ac:dyDescent="0.3">
      <c r="A39" s="221">
        <v>42248</v>
      </c>
      <c r="B39" s="9">
        <v>30</v>
      </c>
      <c r="C39" s="279"/>
      <c r="D39" s="257">
        <v>44</v>
      </c>
      <c r="E39" s="257"/>
      <c r="F39" s="257">
        <v>691</v>
      </c>
      <c r="G39" s="263">
        <v>0.94</v>
      </c>
      <c r="H39" s="258">
        <v>13</v>
      </c>
      <c r="I39" s="259">
        <v>3.3</v>
      </c>
      <c r="J39" s="259">
        <v>1.5</v>
      </c>
      <c r="K39" s="297">
        <v>54.8</v>
      </c>
      <c r="L39" s="298" t="s">
        <v>96</v>
      </c>
      <c r="M39" s="299">
        <v>237</v>
      </c>
      <c r="N39" s="299"/>
      <c r="O39" s="1169">
        <v>9402</v>
      </c>
      <c r="P39" s="300">
        <v>0.97499999999999998</v>
      </c>
      <c r="Q39" s="301">
        <v>29</v>
      </c>
      <c r="R39" s="302">
        <v>8.1999999999999993</v>
      </c>
      <c r="S39" s="303">
        <v>7.9</v>
      </c>
      <c r="T39" s="302">
        <v>332.4</v>
      </c>
      <c r="U39" s="304"/>
      <c r="V39" s="305">
        <v>68</v>
      </c>
      <c r="W39" s="172"/>
      <c r="X39" s="172">
        <v>4585</v>
      </c>
      <c r="Y39" s="173">
        <v>0.98499999999999999</v>
      </c>
      <c r="Z39" s="177">
        <v>30</v>
      </c>
      <c r="AA39" s="302">
        <v>2.2999999999999998</v>
      </c>
      <c r="AB39" s="303">
        <v>2.2999999999999998</v>
      </c>
      <c r="AC39" s="302">
        <v>155.1</v>
      </c>
      <c r="AD39" s="270" t="s">
        <v>93</v>
      </c>
      <c r="AE39" s="241">
        <v>46</v>
      </c>
      <c r="AF39" s="241"/>
      <c r="AG39" s="241">
        <v>2168</v>
      </c>
      <c r="AH39" s="271">
        <v>0.97899999999999998</v>
      </c>
      <c r="AI39" s="243">
        <v>11</v>
      </c>
      <c r="AJ39" s="244">
        <v>4.4000000000000004</v>
      </c>
      <c r="AK39" s="245">
        <v>1.5</v>
      </c>
      <c r="AL39" s="244">
        <v>206.5</v>
      </c>
      <c r="AM39" s="231"/>
      <c r="AN39" s="299">
        <v>729</v>
      </c>
      <c r="AO39" s="299"/>
      <c r="AP39" s="299">
        <v>187</v>
      </c>
      <c r="AQ39" s="300">
        <v>0.20399999999999999</v>
      </c>
      <c r="AR39" s="301">
        <v>25</v>
      </c>
      <c r="AS39" s="302">
        <v>29</v>
      </c>
      <c r="AT39" s="303">
        <v>24.3</v>
      </c>
      <c r="AU39" s="306">
        <v>36.5</v>
      </c>
      <c r="AV39" s="307">
        <v>1123</v>
      </c>
      <c r="AW39" s="307"/>
      <c r="AX39" s="306">
        <v>37.4</v>
      </c>
      <c r="AY39" s="299">
        <v>17033</v>
      </c>
      <c r="AZ39" s="302">
        <v>567.79999999999995</v>
      </c>
      <c r="BA39" s="302"/>
      <c r="BB39" s="294"/>
      <c r="BC39" s="295"/>
      <c r="BD39" s="295"/>
    </row>
    <row r="40" spans="1:56" ht="15.75" thickBot="1" x14ac:dyDescent="0.3">
      <c r="A40" s="221">
        <v>42278</v>
      </c>
      <c r="B40" s="9">
        <v>31</v>
      </c>
      <c r="C40" s="279"/>
      <c r="D40" s="180">
        <v>96</v>
      </c>
      <c r="E40" s="180"/>
      <c r="F40" s="180">
        <v>1744</v>
      </c>
      <c r="G40" s="269">
        <v>0.94799999999999995</v>
      </c>
      <c r="H40" s="260">
        <v>27</v>
      </c>
      <c r="I40" s="179">
        <v>3.6</v>
      </c>
      <c r="J40" s="179">
        <v>3.1</v>
      </c>
      <c r="K40" s="222">
        <v>68.099999999999994</v>
      </c>
      <c r="L40" s="170"/>
      <c r="M40" s="172">
        <v>160</v>
      </c>
      <c r="N40" s="172"/>
      <c r="O40" s="1161">
        <v>10389</v>
      </c>
      <c r="P40" s="173">
        <v>0.98499999999999999</v>
      </c>
      <c r="Q40" s="166">
        <v>31</v>
      </c>
      <c r="R40" s="156">
        <v>5.2</v>
      </c>
      <c r="S40" s="179">
        <v>5.2</v>
      </c>
      <c r="T40" s="156">
        <v>340.3</v>
      </c>
      <c r="U40" s="206"/>
      <c r="V40" s="187">
        <v>46</v>
      </c>
      <c r="W40" s="172"/>
      <c r="X40" s="172">
        <v>4307</v>
      </c>
      <c r="Y40" s="173">
        <v>0.98899999999999999</v>
      </c>
      <c r="Z40" s="177">
        <v>26</v>
      </c>
      <c r="AA40" s="156">
        <v>1.8</v>
      </c>
      <c r="AB40" s="179">
        <v>1.5</v>
      </c>
      <c r="AC40" s="156">
        <v>167.4</v>
      </c>
      <c r="AD40" s="231" t="s">
        <v>97</v>
      </c>
      <c r="AE40" s="172">
        <v>49</v>
      </c>
      <c r="AF40" s="172"/>
      <c r="AG40" s="172">
        <v>3185</v>
      </c>
      <c r="AH40" s="176">
        <v>0.98499999999999999</v>
      </c>
      <c r="AI40" s="166">
        <v>12</v>
      </c>
      <c r="AJ40" s="156">
        <v>4.0999999999999996</v>
      </c>
      <c r="AK40" s="179">
        <v>1.6</v>
      </c>
      <c r="AL40" s="156">
        <v>269.5</v>
      </c>
      <c r="AM40" s="231"/>
      <c r="AN40" s="172">
        <v>597</v>
      </c>
      <c r="AO40" s="172"/>
      <c r="AP40" s="172">
        <v>195</v>
      </c>
      <c r="AQ40" s="173">
        <v>0.246</v>
      </c>
      <c r="AR40" s="166">
        <v>30</v>
      </c>
      <c r="AS40" s="156">
        <v>19.899999999999999</v>
      </c>
      <c r="AT40" s="179">
        <v>19.3</v>
      </c>
      <c r="AU40" s="205">
        <v>26.4</v>
      </c>
      <c r="AV40" s="208">
        <v>948</v>
      </c>
      <c r="AW40" s="208"/>
      <c r="AX40" s="205">
        <v>30.6</v>
      </c>
      <c r="AY40" s="172">
        <v>19820</v>
      </c>
      <c r="AZ40" s="156">
        <v>639.4</v>
      </c>
      <c r="BA40" s="156"/>
      <c r="BB40" s="288"/>
    </row>
    <row r="41" spans="1:56" ht="15.75" thickBot="1" x14ac:dyDescent="0.3">
      <c r="A41" s="221">
        <v>42309</v>
      </c>
      <c r="B41" s="9">
        <v>30</v>
      </c>
      <c r="C41" s="279"/>
      <c r="D41" s="172">
        <v>0</v>
      </c>
      <c r="E41" s="172"/>
      <c r="F41" s="172">
        <v>0</v>
      </c>
      <c r="G41" s="173"/>
      <c r="H41" s="296"/>
      <c r="I41" s="156"/>
      <c r="J41" s="179"/>
      <c r="K41" s="205"/>
      <c r="L41" s="170"/>
      <c r="M41" s="172">
        <v>241</v>
      </c>
      <c r="N41" s="172"/>
      <c r="O41" s="1161">
        <v>9633</v>
      </c>
      <c r="P41" s="173">
        <v>0.97599999999999998</v>
      </c>
      <c r="Q41" s="166">
        <v>30</v>
      </c>
      <c r="R41" s="156">
        <v>8</v>
      </c>
      <c r="S41" s="179">
        <v>8</v>
      </c>
      <c r="T41" s="156">
        <v>329.1</v>
      </c>
      <c r="U41" s="206"/>
      <c r="V41" s="187">
        <v>44</v>
      </c>
      <c r="W41" s="172"/>
      <c r="X41" s="172">
        <v>2867</v>
      </c>
      <c r="Y41" s="173">
        <v>0.98499999999999999</v>
      </c>
      <c r="Z41" s="177">
        <v>22</v>
      </c>
      <c r="AA41" s="156">
        <v>2</v>
      </c>
      <c r="AB41" s="179">
        <v>1.5</v>
      </c>
      <c r="AC41" s="156">
        <v>132.30000000000001</v>
      </c>
      <c r="AD41" s="231"/>
      <c r="AE41" s="172">
        <v>116</v>
      </c>
      <c r="AF41" s="172"/>
      <c r="AG41" s="172">
        <v>6707</v>
      </c>
      <c r="AH41" s="176">
        <v>0.98299999999999998</v>
      </c>
      <c r="AI41" s="166">
        <v>27</v>
      </c>
      <c r="AJ41" s="156">
        <v>4.3</v>
      </c>
      <c r="AK41" s="179">
        <v>3.9</v>
      </c>
      <c r="AL41" s="156">
        <v>252.7</v>
      </c>
      <c r="AM41" s="231"/>
      <c r="AN41" s="172">
        <v>566</v>
      </c>
      <c r="AO41" s="172"/>
      <c r="AP41" s="172">
        <v>141</v>
      </c>
      <c r="AQ41" s="173">
        <v>0.2</v>
      </c>
      <c r="AR41" s="166">
        <v>23</v>
      </c>
      <c r="AS41" s="156">
        <v>24.6</v>
      </c>
      <c r="AT41" s="179">
        <v>18.899999999999999</v>
      </c>
      <c r="AU41" s="205">
        <v>30.7</v>
      </c>
      <c r="AV41" s="208">
        <v>967</v>
      </c>
      <c r="AW41" s="208"/>
      <c r="AX41" s="205">
        <v>32.200000000000003</v>
      </c>
      <c r="AY41" s="172">
        <v>19348</v>
      </c>
      <c r="AZ41" s="156">
        <v>644.9</v>
      </c>
      <c r="BA41" s="156"/>
      <c r="BB41" s="288"/>
    </row>
    <row r="42" spans="1:56" ht="15.75" thickBot="1" x14ac:dyDescent="0.3">
      <c r="A42" s="221">
        <v>42339</v>
      </c>
      <c r="B42" s="215">
        <v>31</v>
      </c>
      <c r="C42" s="308"/>
      <c r="D42" s="216">
        <v>0</v>
      </c>
      <c r="E42" s="216"/>
      <c r="F42" s="216">
        <v>0</v>
      </c>
      <c r="G42" s="274"/>
      <c r="H42" s="217"/>
      <c r="I42" s="218"/>
      <c r="J42" s="247"/>
      <c r="K42" s="219"/>
      <c r="L42" s="309"/>
      <c r="M42" s="216">
        <v>150</v>
      </c>
      <c r="N42" s="216"/>
      <c r="O42" s="1168">
        <v>6306</v>
      </c>
      <c r="P42" s="274">
        <v>0.97699999999999998</v>
      </c>
      <c r="Q42" s="217">
        <v>20</v>
      </c>
      <c r="R42" s="218">
        <v>7.5</v>
      </c>
      <c r="S42" s="247">
        <v>4.8</v>
      </c>
      <c r="T42" s="218">
        <v>322.8</v>
      </c>
      <c r="U42" s="220"/>
      <c r="V42" s="249">
        <v>64</v>
      </c>
      <c r="W42" s="216"/>
      <c r="X42" s="216">
        <v>4450</v>
      </c>
      <c r="Y42" s="274">
        <v>0.98599999999999999</v>
      </c>
      <c r="Z42" s="276">
        <v>27</v>
      </c>
      <c r="AA42" s="218">
        <v>2.4</v>
      </c>
      <c r="AB42" s="247">
        <v>2.1</v>
      </c>
      <c r="AC42" s="218">
        <v>167.2</v>
      </c>
      <c r="AD42" s="310"/>
      <c r="AE42" s="216">
        <v>77</v>
      </c>
      <c r="AF42" s="216"/>
      <c r="AG42" s="216">
        <v>4685</v>
      </c>
      <c r="AH42" s="275">
        <v>0.98399999999999999</v>
      </c>
      <c r="AI42" s="217">
        <v>20</v>
      </c>
      <c r="AJ42" s="218">
        <v>3.9</v>
      </c>
      <c r="AK42" s="247">
        <v>2.5</v>
      </c>
      <c r="AL42" s="218">
        <v>238.1</v>
      </c>
      <c r="AM42" s="310"/>
      <c r="AN42" s="216">
        <v>518</v>
      </c>
      <c r="AO42" s="216"/>
      <c r="AP42" s="216">
        <v>137</v>
      </c>
      <c r="AQ42" s="274">
        <v>0.20899999999999999</v>
      </c>
      <c r="AR42" s="217">
        <v>21</v>
      </c>
      <c r="AS42" s="218">
        <v>24.7</v>
      </c>
      <c r="AT42" s="247">
        <v>16.7</v>
      </c>
      <c r="AU42" s="219">
        <v>31.2</v>
      </c>
      <c r="AV42" s="278">
        <v>809</v>
      </c>
      <c r="AW42" s="278"/>
      <c r="AX42" s="219">
        <v>26.1</v>
      </c>
      <c r="AY42" s="216">
        <v>15578</v>
      </c>
      <c r="AZ42" s="218">
        <v>502.5</v>
      </c>
      <c r="BA42" s="218"/>
      <c r="BB42" s="311"/>
    </row>
    <row r="43" spans="1:56" ht="15.75" thickBot="1" x14ac:dyDescent="0.3">
      <c r="A43" s="221"/>
      <c r="B43" s="9"/>
      <c r="C43" s="9"/>
      <c r="D43" s="166">
        <f>SUM(D7:D42)</f>
        <v>1095</v>
      </c>
      <c r="E43" s="172"/>
      <c r="F43" s="172"/>
      <c r="G43" s="173"/>
      <c r="H43" s="166">
        <f>SUM(H7:H42)</f>
        <v>558</v>
      </c>
      <c r="I43" s="156">
        <f>D43/H43</f>
        <v>1.9623655913978495</v>
      </c>
      <c r="J43" s="179"/>
      <c r="K43" s="205"/>
      <c r="L43" s="170"/>
      <c r="M43" s="172">
        <f>AVERAGE(M31:M42)</f>
        <v>206.91666666666666</v>
      </c>
      <c r="N43" s="172"/>
      <c r="P43" s="173"/>
      <c r="Q43" s="166"/>
      <c r="R43" s="156"/>
      <c r="S43" s="179"/>
      <c r="T43" s="156"/>
      <c r="U43" s="206"/>
      <c r="V43" s="187"/>
      <c r="W43" s="172"/>
      <c r="X43" s="172"/>
      <c r="Y43" s="173"/>
      <c r="Z43" s="177"/>
      <c r="AA43" s="156"/>
      <c r="AB43" s="179"/>
      <c r="AC43" s="156"/>
      <c r="AD43" s="231"/>
      <c r="AE43" s="172"/>
      <c r="AF43" s="172"/>
      <c r="AG43" s="172"/>
      <c r="AH43" s="176"/>
      <c r="AI43" s="166"/>
      <c r="AJ43" s="156"/>
      <c r="AK43" s="179"/>
      <c r="AL43" s="156"/>
      <c r="AM43" s="231"/>
      <c r="AN43" s="172"/>
      <c r="AO43" s="172"/>
      <c r="AP43" s="172"/>
      <c r="AQ43" s="173"/>
      <c r="AR43" s="166"/>
      <c r="AS43" s="156"/>
      <c r="AT43" s="179"/>
      <c r="AU43" s="205"/>
      <c r="AV43" s="208"/>
      <c r="AW43" s="208"/>
      <c r="AX43" s="205"/>
      <c r="AY43" s="172"/>
      <c r="AZ43" s="156"/>
      <c r="BA43" s="156"/>
      <c r="BB43" s="288"/>
    </row>
    <row r="44" spans="1:56" ht="15.75" thickBot="1" x14ac:dyDescent="0.3">
      <c r="A44" s="221">
        <v>42370</v>
      </c>
      <c r="B44" s="204">
        <v>31</v>
      </c>
      <c r="C44" s="9"/>
      <c r="D44" s="172">
        <v>8</v>
      </c>
      <c r="E44" s="172"/>
      <c r="F44" s="172">
        <v>121</v>
      </c>
      <c r="G44" s="173">
        <v>0.94</v>
      </c>
      <c r="H44" s="166">
        <v>4</v>
      </c>
      <c r="I44" s="156">
        <v>1.9</v>
      </c>
      <c r="J44" s="156">
        <v>0.2</v>
      </c>
      <c r="K44" s="205">
        <v>32.299999999999997</v>
      </c>
      <c r="L44" s="312"/>
      <c r="M44" s="172">
        <v>199</v>
      </c>
      <c r="N44" s="172"/>
      <c r="O44" s="1161">
        <v>9085</v>
      </c>
      <c r="P44" s="173">
        <v>0.97899999999999998</v>
      </c>
      <c r="Q44" s="166">
        <v>30</v>
      </c>
      <c r="R44" s="156">
        <v>6.7</v>
      </c>
      <c r="S44" s="156">
        <v>6.4</v>
      </c>
      <c r="T44" s="156">
        <v>312.60000000000002</v>
      </c>
      <c r="U44" s="206"/>
      <c r="V44" s="187">
        <v>77</v>
      </c>
      <c r="W44" s="172"/>
      <c r="X44" s="172">
        <v>5800</v>
      </c>
      <c r="Y44" s="173">
        <v>0.98699999999999999</v>
      </c>
      <c r="Z44" s="177">
        <v>31</v>
      </c>
      <c r="AA44" s="156">
        <v>2.5</v>
      </c>
      <c r="AB44" s="179">
        <v>2.5</v>
      </c>
      <c r="AC44" s="156">
        <v>189.6</v>
      </c>
      <c r="AD44" s="231"/>
      <c r="AE44" s="172">
        <v>100</v>
      </c>
      <c r="AF44" s="172"/>
      <c r="AG44" s="172">
        <v>6642</v>
      </c>
      <c r="AH44" s="176">
        <v>0.98499999999999999</v>
      </c>
      <c r="AI44" s="166">
        <v>28</v>
      </c>
      <c r="AJ44" s="156">
        <v>3.5</v>
      </c>
      <c r="AK44" s="179">
        <v>3.2</v>
      </c>
      <c r="AL44" s="156">
        <v>237.4</v>
      </c>
      <c r="AM44" s="313"/>
      <c r="AN44" s="172">
        <v>508</v>
      </c>
      <c r="AO44" s="172"/>
      <c r="AP44" s="172">
        <v>164</v>
      </c>
      <c r="AQ44" s="173">
        <v>0.24399999999999999</v>
      </c>
      <c r="AR44" s="166">
        <v>25</v>
      </c>
      <c r="AS44" s="156">
        <v>20.3</v>
      </c>
      <c r="AT44" s="179">
        <v>16.399999999999999</v>
      </c>
      <c r="AU44" s="205">
        <v>26.9</v>
      </c>
      <c r="AV44" s="208">
        <v>892</v>
      </c>
      <c r="AW44" s="208"/>
      <c r="AX44" s="205">
        <v>28.8</v>
      </c>
      <c r="AY44" s="172">
        <v>21812</v>
      </c>
      <c r="AZ44" s="156">
        <v>703.6</v>
      </c>
      <c r="BA44" s="156"/>
      <c r="BB44" s="288"/>
    </row>
    <row r="45" spans="1:56" ht="15.75" thickBot="1" x14ac:dyDescent="0.3">
      <c r="A45" s="221">
        <v>42401</v>
      </c>
      <c r="B45" s="204">
        <v>28</v>
      </c>
      <c r="C45" s="314" t="s">
        <v>98</v>
      </c>
      <c r="D45" s="209">
        <v>8</v>
      </c>
      <c r="E45" s="209"/>
      <c r="F45" s="209">
        <v>122</v>
      </c>
      <c r="G45" s="210">
        <v>0.94</v>
      </c>
      <c r="H45" s="211">
        <v>7</v>
      </c>
      <c r="I45" s="212">
        <v>1.1000000000000001</v>
      </c>
      <c r="J45" s="259">
        <v>0.3</v>
      </c>
      <c r="K45" s="267">
        <v>18.600000000000001</v>
      </c>
      <c r="L45" s="286"/>
      <c r="M45" s="172">
        <v>176</v>
      </c>
      <c r="N45" s="172"/>
      <c r="O45" s="1161">
        <v>8673</v>
      </c>
      <c r="P45" s="173">
        <v>0.98</v>
      </c>
      <c r="Q45" s="166">
        <v>20</v>
      </c>
      <c r="R45" s="156">
        <v>8.8000000000000007</v>
      </c>
      <c r="S45" s="156">
        <v>6.3</v>
      </c>
      <c r="T45" s="156">
        <v>442.5</v>
      </c>
      <c r="U45" s="206"/>
      <c r="V45" s="187">
        <v>72</v>
      </c>
      <c r="W45" s="172"/>
      <c r="X45" s="172">
        <v>4764</v>
      </c>
      <c r="Y45" s="173">
        <v>0.98499999999999999</v>
      </c>
      <c r="Z45" s="177">
        <v>28</v>
      </c>
      <c r="AA45" s="156">
        <v>2.6</v>
      </c>
      <c r="AB45" s="179">
        <v>2.6</v>
      </c>
      <c r="AC45" s="156">
        <v>172.7</v>
      </c>
      <c r="AD45" s="231"/>
      <c r="AE45" s="172">
        <v>115</v>
      </c>
      <c r="AF45" s="172"/>
      <c r="AG45" s="172">
        <v>6691</v>
      </c>
      <c r="AH45" s="176">
        <v>0.98299999999999998</v>
      </c>
      <c r="AI45" s="166">
        <v>30</v>
      </c>
      <c r="AJ45" s="156">
        <v>3.8</v>
      </c>
      <c r="AK45" s="179">
        <v>4.0999999999999996</v>
      </c>
      <c r="AL45" s="156">
        <v>226.9</v>
      </c>
      <c r="AM45" s="313"/>
      <c r="AN45" s="172">
        <v>474</v>
      </c>
      <c r="AO45" s="172"/>
      <c r="AP45" s="172">
        <v>150</v>
      </c>
      <c r="AQ45" s="173">
        <v>0.24</v>
      </c>
      <c r="AR45" s="166">
        <v>26</v>
      </c>
      <c r="AS45" s="156">
        <v>18.2</v>
      </c>
      <c r="AT45" s="179">
        <v>16.899999999999999</v>
      </c>
      <c r="AU45" s="205">
        <v>24</v>
      </c>
      <c r="AV45" s="208">
        <v>845</v>
      </c>
      <c r="AW45" s="208"/>
      <c r="AX45" s="205">
        <v>30.2</v>
      </c>
      <c r="AY45" s="172">
        <v>20400</v>
      </c>
      <c r="AZ45" s="156">
        <v>728.6</v>
      </c>
      <c r="BA45" s="156"/>
      <c r="BB45" s="288"/>
    </row>
    <row r="46" spans="1:56" ht="15.75" thickBot="1" x14ac:dyDescent="0.3">
      <c r="A46" s="221">
        <v>42430</v>
      </c>
      <c r="B46" s="204">
        <v>31</v>
      </c>
      <c r="C46" s="9"/>
      <c r="D46" s="172"/>
      <c r="E46" s="172"/>
      <c r="F46" s="172"/>
      <c r="G46" s="173" t="e">
        <v>#DIV/0!</v>
      </c>
      <c r="H46" s="166">
        <v>29</v>
      </c>
      <c r="I46" s="156">
        <v>0</v>
      </c>
      <c r="J46" s="179">
        <v>0</v>
      </c>
      <c r="K46" s="222">
        <v>0</v>
      </c>
      <c r="L46" s="315" t="s">
        <v>99</v>
      </c>
      <c r="M46" s="209">
        <v>385</v>
      </c>
      <c r="N46" s="209"/>
      <c r="O46" s="1163">
        <v>6876</v>
      </c>
      <c r="P46" s="210">
        <v>0.94699999999999995</v>
      </c>
      <c r="Q46" s="211">
        <v>20</v>
      </c>
      <c r="R46" s="212">
        <v>19.3</v>
      </c>
      <c r="S46" s="212">
        <v>12.4</v>
      </c>
      <c r="T46" s="212">
        <v>363.1</v>
      </c>
      <c r="U46" s="213"/>
      <c r="V46" s="214">
        <v>52</v>
      </c>
      <c r="W46" s="172"/>
      <c r="X46" s="172">
        <v>3888</v>
      </c>
      <c r="Y46" s="173">
        <v>0.98699999999999999</v>
      </c>
      <c r="Z46" s="177">
        <v>22</v>
      </c>
      <c r="AA46" s="156">
        <v>2.4</v>
      </c>
      <c r="AB46" s="179">
        <v>1.7</v>
      </c>
      <c r="AC46" s="156">
        <v>179.1</v>
      </c>
      <c r="AD46" s="231"/>
      <c r="AE46" s="172">
        <v>95</v>
      </c>
      <c r="AF46" s="172"/>
      <c r="AG46" s="172">
        <v>6246</v>
      </c>
      <c r="AH46" s="176">
        <v>0.98499999999999999</v>
      </c>
      <c r="AI46" s="166">
        <v>26</v>
      </c>
      <c r="AJ46" s="156">
        <v>3.7</v>
      </c>
      <c r="AK46" s="179">
        <v>3.1</v>
      </c>
      <c r="AL46" s="156">
        <v>243.9</v>
      </c>
      <c r="AM46" s="231"/>
      <c r="AN46" s="172">
        <v>428</v>
      </c>
      <c r="AO46" s="172"/>
      <c r="AP46" s="172">
        <v>169</v>
      </c>
      <c r="AQ46" s="173">
        <v>0.28299999999999997</v>
      </c>
      <c r="AR46" s="166">
        <v>23</v>
      </c>
      <c r="AS46" s="156">
        <v>18.600000000000001</v>
      </c>
      <c r="AT46" s="179">
        <v>13.8</v>
      </c>
      <c r="AU46" s="205">
        <v>26</v>
      </c>
      <c r="AV46" s="208">
        <v>960</v>
      </c>
      <c r="AW46" s="208"/>
      <c r="AX46" s="205">
        <v>31</v>
      </c>
      <c r="AY46" s="172">
        <v>17179</v>
      </c>
      <c r="AZ46" s="156">
        <v>554.20000000000005</v>
      </c>
      <c r="BA46" s="156"/>
      <c r="BB46" s="288"/>
    </row>
    <row r="47" spans="1:56" ht="15.75" thickBot="1" x14ac:dyDescent="0.3">
      <c r="A47" s="221">
        <v>42461</v>
      </c>
      <c r="B47" s="204">
        <v>30</v>
      </c>
      <c r="C47" s="9"/>
      <c r="D47" s="172"/>
      <c r="E47" s="172"/>
      <c r="F47" s="172"/>
      <c r="G47" s="173" t="e">
        <v>#DIV/0!</v>
      </c>
      <c r="H47" s="166">
        <v>18</v>
      </c>
      <c r="I47" s="156">
        <v>0</v>
      </c>
      <c r="J47" s="179">
        <v>0</v>
      </c>
      <c r="K47" s="205">
        <v>0</v>
      </c>
      <c r="L47" s="170"/>
      <c r="M47" s="172">
        <v>520</v>
      </c>
      <c r="N47" s="172"/>
      <c r="O47" s="1161">
        <v>9951</v>
      </c>
      <c r="P47" s="173">
        <v>0.95</v>
      </c>
      <c r="Q47" s="166">
        <v>30</v>
      </c>
      <c r="R47" s="156">
        <v>17.3</v>
      </c>
      <c r="S47" s="179">
        <v>17.3</v>
      </c>
      <c r="T47" s="156">
        <v>349</v>
      </c>
      <c r="U47" s="206"/>
      <c r="V47" s="187">
        <v>42</v>
      </c>
      <c r="W47" s="172"/>
      <c r="X47" s="172">
        <v>2806</v>
      </c>
      <c r="Y47" s="173">
        <v>0.98499999999999999</v>
      </c>
      <c r="Z47" s="177">
        <v>12</v>
      </c>
      <c r="AA47" s="156">
        <v>3.5</v>
      </c>
      <c r="AB47" s="179">
        <v>1.4</v>
      </c>
      <c r="AC47" s="156">
        <v>237.3</v>
      </c>
      <c r="AD47" s="231"/>
      <c r="AE47" s="172">
        <v>70</v>
      </c>
      <c r="AF47" s="172"/>
      <c r="AG47" s="172">
        <v>4104</v>
      </c>
      <c r="AH47" s="176">
        <v>0.98299999999999998</v>
      </c>
      <c r="AI47" s="166">
        <v>17</v>
      </c>
      <c r="AJ47" s="156">
        <v>4.0999999999999996</v>
      </c>
      <c r="AK47" s="179">
        <v>2.2999999999999998</v>
      </c>
      <c r="AL47" s="156">
        <v>245.5</v>
      </c>
      <c r="AM47" s="231"/>
      <c r="AN47" s="172">
        <v>354</v>
      </c>
      <c r="AO47" s="172"/>
      <c r="AP47" s="172">
        <v>310</v>
      </c>
      <c r="AQ47" s="173">
        <v>0.46700000000000003</v>
      </c>
      <c r="AR47" s="166">
        <v>29</v>
      </c>
      <c r="AS47" s="156">
        <v>12.2</v>
      </c>
      <c r="AT47" s="179">
        <v>11.8</v>
      </c>
      <c r="AU47" s="205">
        <v>22.9</v>
      </c>
      <c r="AV47" s="208">
        <v>986</v>
      </c>
      <c r="AW47" s="208"/>
      <c r="AX47" s="205">
        <v>32.9</v>
      </c>
      <c r="AY47" s="172">
        <v>17171</v>
      </c>
      <c r="AZ47" s="156">
        <v>572.4</v>
      </c>
      <c r="BA47" s="156"/>
      <c r="BB47" s="288"/>
    </row>
    <row r="48" spans="1:56" ht="15.75" thickBot="1" x14ac:dyDescent="0.3">
      <c r="A48" s="221">
        <v>42491</v>
      </c>
      <c r="B48" s="204">
        <v>30</v>
      </c>
      <c r="C48" s="9"/>
      <c r="D48" s="172"/>
      <c r="E48" s="172"/>
      <c r="F48" s="172"/>
      <c r="G48" s="173" t="e">
        <v>#DIV/0!</v>
      </c>
      <c r="H48" s="166">
        <v>30</v>
      </c>
      <c r="I48" s="156">
        <v>0</v>
      </c>
      <c r="J48" s="179">
        <v>0</v>
      </c>
      <c r="K48" s="205">
        <v>0</v>
      </c>
      <c r="L48" s="170"/>
      <c r="M48" s="172">
        <v>542</v>
      </c>
      <c r="N48" s="172"/>
      <c r="O48" s="1161">
        <v>10724</v>
      </c>
      <c r="P48" s="173">
        <v>0.95199999999999996</v>
      </c>
      <c r="Q48" s="166">
        <v>31</v>
      </c>
      <c r="R48" s="156">
        <v>17.5</v>
      </c>
      <c r="S48" s="179">
        <v>18.100000000000001</v>
      </c>
      <c r="T48" s="156">
        <v>363.4</v>
      </c>
      <c r="U48" s="206"/>
      <c r="V48" s="187">
        <v>43</v>
      </c>
      <c r="W48" s="172"/>
      <c r="X48" s="172">
        <v>5016</v>
      </c>
      <c r="Y48" s="173">
        <v>0.99199999999999999</v>
      </c>
      <c r="Z48" s="177">
        <v>24</v>
      </c>
      <c r="AA48" s="156">
        <v>1.8</v>
      </c>
      <c r="AB48" s="179">
        <v>1.4</v>
      </c>
      <c r="AC48" s="156">
        <v>210.8</v>
      </c>
      <c r="AD48" s="231"/>
      <c r="AE48" s="172">
        <v>66</v>
      </c>
      <c r="AF48" s="172"/>
      <c r="AG48" s="172">
        <v>3996</v>
      </c>
      <c r="AH48" s="176">
        <v>0.98399999999999999</v>
      </c>
      <c r="AI48" s="166">
        <v>16</v>
      </c>
      <c r="AJ48" s="156">
        <v>4.0999999999999996</v>
      </c>
      <c r="AK48" s="179">
        <v>2.2000000000000002</v>
      </c>
      <c r="AL48" s="156">
        <v>253.9</v>
      </c>
      <c r="AM48" s="231" t="s">
        <v>100</v>
      </c>
      <c r="AN48" s="172">
        <v>177</v>
      </c>
      <c r="AO48" s="172"/>
      <c r="AP48" s="172">
        <v>265</v>
      </c>
      <c r="AQ48" s="173">
        <v>0.6</v>
      </c>
      <c r="AR48" s="166">
        <v>17</v>
      </c>
      <c r="AS48" s="156">
        <v>10.4</v>
      </c>
      <c r="AT48" s="179">
        <v>5.9</v>
      </c>
      <c r="AU48" s="205">
        <v>26</v>
      </c>
      <c r="AV48" s="208">
        <v>828</v>
      </c>
      <c r="AW48" s="208"/>
      <c r="AX48" s="205">
        <v>27.6</v>
      </c>
      <c r="AY48" s="172">
        <v>20001</v>
      </c>
      <c r="AZ48" s="156">
        <v>666.7</v>
      </c>
      <c r="BA48" s="156"/>
      <c r="BB48" s="288"/>
    </row>
    <row r="49" spans="1:54" ht="15.75" thickBot="1" x14ac:dyDescent="0.3">
      <c r="A49" s="221">
        <v>42522</v>
      </c>
      <c r="B49" s="204">
        <v>30</v>
      </c>
      <c r="C49" s="9"/>
      <c r="D49" s="172"/>
      <c r="E49" s="172"/>
      <c r="F49" s="172"/>
      <c r="G49" s="173" t="e">
        <v>#DIV/0!</v>
      </c>
      <c r="H49" s="260">
        <v>26</v>
      </c>
      <c r="I49" s="179">
        <v>0</v>
      </c>
      <c r="J49" s="179">
        <v>0</v>
      </c>
      <c r="K49" s="222">
        <v>0</v>
      </c>
      <c r="L49" s="170"/>
      <c r="M49" s="172">
        <v>538</v>
      </c>
      <c r="N49" s="172"/>
      <c r="O49" s="1161">
        <v>10781</v>
      </c>
      <c r="P49" s="173">
        <v>0.95199999999999996</v>
      </c>
      <c r="Q49" s="166">
        <v>30</v>
      </c>
      <c r="R49" s="156">
        <v>17.899999999999999</v>
      </c>
      <c r="S49" s="179">
        <v>17.899999999999999</v>
      </c>
      <c r="T49" s="156">
        <v>377.3</v>
      </c>
      <c r="U49" s="206"/>
      <c r="V49" s="187">
        <v>31</v>
      </c>
      <c r="W49" s="172"/>
      <c r="X49" s="172">
        <v>2186</v>
      </c>
      <c r="Y49" s="173">
        <v>0.98599999999999999</v>
      </c>
      <c r="Z49" s="177">
        <v>10</v>
      </c>
      <c r="AA49" s="156">
        <v>3.1</v>
      </c>
      <c r="AB49" s="179">
        <v>1</v>
      </c>
      <c r="AC49" s="156">
        <v>221.7</v>
      </c>
      <c r="AD49" s="231"/>
      <c r="AE49" s="172">
        <v>43</v>
      </c>
      <c r="AF49" s="172"/>
      <c r="AG49" s="172">
        <v>2731</v>
      </c>
      <c r="AH49" s="176">
        <v>0.98399999999999999</v>
      </c>
      <c r="AI49" s="166">
        <v>11</v>
      </c>
      <c r="AJ49" s="156">
        <v>3.9</v>
      </c>
      <c r="AK49" s="179">
        <v>1.4</v>
      </c>
      <c r="AL49" s="156">
        <v>252.2</v>
      </c>
      <c r="AM49" s="231"/>
      <c r="AN49" s="172">
        <v>300</v>
      </c>
      <c r="AO49" s="172"/>
      <c r="AP49" s="172">
        <v>358</v>
      </c>
      <c r="AQ49" s="173">
        <v>0.54400000000000004</v>
      </c>
      <c r="AR49" s="166">
        <v>16</v>
      </c>
      <c r="AS49" s="156">
        <v>18.8</v>
      </c>
      <c r="AT49" s="179">
        <v>10</v>
      </c>
      <c r="AU49" s="205">
        <v>41.1</v>
      </c>
      <c r="AV49" s="208">
        <v>912</v>
      </c>
      <c r="AW49" s="208"/>
      <c r="AX49" s="205">
        <v>30.4</v>
      </c>
      <c r="AY49" s="172">
        <v>16056</v>
      </c>
      <c r="AZ49" s="156">
        <v>535.20000000000005</v>
      </c>
      <c r="BA49" s="156"/>
      <c r="BB49" s="288"/>
    </row>
    <row r="50" spans="1:54" ht="15.75" thickBot="1" x14ac:dyDescent="0.3">
      <c r="A50" s="221">
        <v>42552</v>
      </c>
      <c r="B50" s="204">
        <v>31</v>
      </c>
      <c r="C50" s="9"/>
      <c r="D50" s="316"/>
      <c r="E50" s="316"/>
      <c r="F50" s="316"/>
      <c r="G50" s="173" t="e">
        <v>#DIV/0!</v>
      </c>
      <c r="H50" s="260">
        <v>27</v>
      </c>
      <c r="I50" s="179">
        <v>0</v>
      </c>
      <c r="J50" s="179">
        <v>0</v>
      </c>
      <c r="K50" s="222">
        <v>0</v>
      </c>
      <c r="L50" s="170"/>
      <c r="M50" s="172">
        <v>362</v>
      </c>
      <c r="N50" s="172"/>
      <c r="O50" s="1161">
        <v>11364</v>
      </c>
      <c r="P50" s="173">
        <v>0.96899999999999997</v>
      </c>
      <c r="Q50" s="166">
        <v>31</v>
      </c>
      <c r="R50" s="156">
        <v>11.7</v>
      </c>
      <c r="S50" s="179">
        <v>11.7</v>
      </c>
      <c r="T50" s="156">
        <v>378.3</v>
      </c>
      <c r="U50" s="206"/>
      <c r="V50" s="187">
        <v>16</v>
      </c>
      <c r="W50" s="172"/>
      <c r="X50" s="172">
        <v>1712</v>
      </c>
      <c r="Y50" s="173">
        <v>0.99099999999999999</v>
      </c>
      <c r="Z50" s="177">
        <v>8</v>
      </c>
      <c r="AA50" s="156">
        <v>2</v>
      </c>
      <c r="AB50" s="179">
        <v>0.5</v>
      </c>
      <c r="AC50" s="156">
        <v>216</v>
      </c>
      <c r="AD50" s="231"/>
      <c r="AE50" s="172">
        <v>118</v>
      </c>
      <c r="AF50" s="172"/>
      <c r="AG50" s="172">
        <v>6941</v>
      </c>
      <c r="AH50" s="176">
        <v>0.98299999999999998</v>
      </c>
      <c r="AI50" s="166">
        <v>29</v>
      </c>
      <c r="AJ50" s="156">
        <v>4.0999999999999996</v>
      </c>
      <c r="AK50" s="179">
        <v>3.8</v>
      </c>
      <c r="AL50" s="156">
        <v>243.4</v>
      </c>
      <c r="AM50" s="231"/>
      <c r="AN50" s="172">
        <v>302</v>
      </c>
      <c r="AO50" s="172"/>
      <c r="AP50" s="172">
        <v>389</v>
      </c>
      <c r="AQ50" s="173">
        <v>0.56299999999999994</v>
      </c>
      <c r="AR50" s="166">
        <v>26</v>
      </c>
      <c r="AS50" s="156">
        <v>11.6</v>
      </c>
      <c r="AT50" s="179">
        <v>9.6999999999999993</v>
      </c>
      <c r="AU50" s="205">
        <v>26.6</v>
      </c>
      <c r="AV50" s="208">
        <v>798</v>
      </c>
      <c r="AW50" s="208"/>
      <c r="AX50" s="205">
        <v>25.7</v>
      </c>
      <c r="AY50" s="172">
        <v>20406</v>
      </c>
      <c r="AZ50" s="156">
        <v>658.3</v>
      </c>
      <c r="BA50" s="156"/>
      <c r="BB50" s="288"/>
    </row>
    <row r="51" spans="1:54" ht="15.75" thickBot="1" x14ac:dyDescent="0.3">
      <c r="A51" s="221">
        <v>42583</v>
      </c>
      <c r="B51" s="204">
        <v>31</v>
      </c>
      <c r="C51" s="9"/>
      <c r="D51" s="316"/>
      <c r="E51" s="316"/>
      <c r="F51" s="316"/>
      <c r="G51" s="173" t="e">
        <v>#DIV/0!</v>
      </c>
      <c r="H51" s="260">
        <v>28</v>
      </c>
      <c r="I51" s="179">
        <v>0</v>
      </c>
      <c r="J51" s="179">
        <v>0</v>
      </c>
      <c r="K51" s="222">
        <v>0</v>
      </c>
      <c r="L51" s="170"/>
      <c r="M51" s="172">
        <v>581</v>
      </c>
      <c r="N51" s="172"/>
      <c r="O51" s="1161">
        <v>11014</v>
      </c>
      <c r="P51" s="173">
        <v>0.95</v>
      </c>
      <c r="Q51" s="166">
        <v>31</v>
      </c>
      <c r="R51" s="156">
        <v>18.7</v>
      </c>
      <c r="S51" s="179">
        <v>18.7</v>
      </c>
      <c r="T51" s="156">
        <v>374</v>
      </c>
      <c r="U51" s="206"/>
      <c r="V51" s="187">
        <v>22</v>
      </c>
      <c r="W51" s="172"/>
      <c r="X51" s="172">
        <v>1731</v>
      </c>
      <c r="Y51" s="173">
        <v>0.98699999999999999</v>
      </c>
      <c r="Z51" s="177">
        <v>9</v>
      </c>
      <c r="AA51" s="156">
        <v>2.4</v>
      </c>
      <c r="AB51" s="179">
        <v>0.7</v>
      </c>
      <c r="AC51" s="156">
        <v>194.8</v>
      </c>
      <c r="AD51" s="231"/>
      <c r="AE51" s="172">
        <v>61</v>
      </c>
      <c r="AF51" s="172"/>
      <c r="AG51" s="172">
        <v>3531</v>
      </c>
      <c r="AH51" s="176">
        <v>0.98299999999999998</v>
      </c>
      <c r="AI51" s="166">
        <v>20</v>
      </c>
      <c r="AJ51" s="156">
        <v>3.1</v>
      </c>
      <c r="AK51" s="179">
        <v>2</v>
      </c>
      <c r="AL51" s="156">
        <v>179.6</v>
      </c>
      <c r="AM51" s="231"/>
      <c r="AN51" s="172">
        <v>297</v>
      </c>
      <c r="AO51" s="172"/>
      <c r="AP51" s="172">
        <v>296</v>
      </c>
      <c r="AQ51" s="173">
        <v>0.499</v>
      </c>
      <c r="AR51" s="166">
        <v>26</v>
      </c>
      <c r="AS51" s="156">
        <v>11.4</v>
      </c>
      <c r="AT51" s="179">
        <v>9.6</v>
      </c>
      <c r="AU51" s="205">
        <v>22.8</v>
      </c>
      <c r="AV51" s="208">
        <v>961</v>
      </c>
      <c r="AW51" s="208"/>
      <c r="AX51" s="205">
        <v>31</v>
      </c>
      <c r="AY51" s="172">
        <v>16572</v>
      </c>
      <c r="AZ51" s="156">
        <v>534.6</v>
      </c>
      <c r="BA51" s="156"/>
      <c r="BB51" s="288"/>
    </row>
    <row r="52" spans="1:54" ht="15.75" thickBot="1" x14ac:dyDescent="0.3">
      <c r="A52" s="221">
        <v>42614</v>
      </c>
      <c r="B52" s="204">
        <v>30</v>
      </c>
      <c r="C52" s="9"/>
      <c r="D52" s="172"/>
      <c r="E52" s="172"/>
      <c r="F52" s="172"/>
      <c r="G52" s="173" t="e">
        <v>#DIV/0!</v>
      </c>
      <c r="H52" s="260">
        <v>13</v>
      </c>
      <c r="I52" s="179">
        <v>0</v>
      </c>
      <c r="J52" s="179">
        <v>0</v>
      </c>
      <c r="K52" s="222">
        <v>0</v>
      </c>
      <c r="L52" s="178"/>
      <c r="M52" s="172">
        <v>341</v>
      </c>
      <c r="N52" s="172"/>
      <c r="O52" s="1161">
        <v>14147</v>
      </c>
      <c r="P52" s="173">
        <v>0.97599999999999998</v>
      </c>
      <c r="Q52" s="166">
        <v>30</v>
      </c>
      <c r="R52" s="156">
        <v>11.4</v>
      </c>
      <c r="S52" s="179">
        <v>11.4</v>
      </c>
      <c r="T52" s="156">
        <v>482.9</v>
      </c>
      <c r="U52" s="206"/>
      <c r="V52" s="187">
        <v>65</v>
      </c>
      <c r="W52" s="172"/>
      <c r="X52" s="172">
        <v>5215</v>
      </c>
      <c r="Y52" s="173">
        <v>0.98799999999999999</v>
      </c>
      <c r="Z52" s="177">
        <v>23</v>
      </c>
      <c r="AA52" s="156">
        <v>2.8</v>
      </c>
      <c r="AB52" s="179">
        <v>2.2000000000000002</v>
      </c>
      <c r="AC52" s="156">
        <v>229.6</v>
      </c>
      <c r="AD52" s="231"/>
      <c r="AE52" s="172">
        <v>2</v>
      </c>
      <c r="AF52" s="172"/>
      <c r="AG52" s="172">
        <v>162</v>
      </c>
      <c r="AH52" s="176">
        <v>0.98799999999999999</v>
      </c>
      <c r="AI52" s="166">
        <v>1</v>
      </c>
      <c r="AJ52" s="156">
        <v>2</v>
      </c>
      <c r="AK52" s="179">
        <v>0.1</v>
      </c>
      <c r="AL52" s="156">
        <v>164</v>
      </c>
      <c r="AM52" s="231"/>
      <c r="AN52" s="172">
        <v>266</v>
      </c>
      <c r="AO52" s="172"/>
      <c r="AP52" s="172">
        <v>305</v>
      </c>
      <c r="AQ52" s="173">
        <v>0.53400000000000003</v>
      </c>
      <c r="AR52" s="166">
        <v>26</v>
      </c>
      <c r="AS52" s="156">
        <v>10.199999999999999</v>
      </c>
      <c r="AT52" s="179">
        <v>8.9</v>
      </c>
      <c r="AU52" s="205">
        <v>22</v>
      </c>
      <c r="AV52" s="208">
        <v>674</v>
      </c>
      <c r="AW52" s="208"/>
      <c r="AX52" s="205">
        <v>22.5</v>
      </c>
      <c r="AY52" s="172">
        <v>19829</v>
      </c>
      <c r="AZ52" s="156">
        <v>661</v>
      </c>
      <c r="BA52" s="156"/>
      <c r="BB52" s="288"/>
    </row>
    <row r="53" spans="1:54" ht="15.75" thickBot="1" x14ac:dyDescent="0.3">
      <c r="A53" s="221">
        <v>42644</v>
      </c>
      <c r="B53" s="204">
        <v>31</v>
      </c>
      <c r="C53" s="9"/>
      <c r="D53" s="172"/>
      <c r="E53" s="172"/>
      <c r="F53" s="172"/>
      <c r="G53" s="173" t="e">
        <v>#DIV/0!</v>
      </c>
      <c r="H53" s="166">
        <v>27</v>
      </c>
      <c r="I53" s="156">
        <v>0</v>
      </c>
      <c r="J53" s="179">
        <v>0</v>
      </c>
      <c r="K53" s="205">
        <v>0</v>
      </c>
      <c r="L53" s="170"/>
      <c r="M53" s="172">
        <v>237</v>
      </c>
      <c r="N53" s="172"/>
      <c r="O53" s="1161">
        <v>8205</v>
      </c>
      <c r="P53" s="173">
        <v>0.97199999999999998</v>
      </c>
      <c r="Q53" s="166">
        <v>22</v>
      </c>
      <c r="R53" s="156">
        <v>10.8</v>
      </c>
      <c r="S53" s="179">
        <v>7.6</v>
      </c>
      <c r="T53" s="156">
        <v>383.7</v>
      </c>
      <c r="U53" s="206"/>
      <c r="V53" s="187">
        <v>51</v>
      </c>
      <c r="W53" s="172"/>
      <c r="X53" s="172">
        <v>3142</v>
      </c>
      <c r="Y53" s="173">
        <v>0.98399999999999999</v>
      </c>
      <c r="Z53" s="177">
        <v>16</v>
      </c>
      <c r="AA53" s="156">
        <v>3.2</v>
      </c>
      <c r="AB53" s="179">
        <v>1.6</v>
      </c>
      <c r="AC53" s="156">
        <v>199.6</v>
      </c>
      <c r="AD53" s="231"/>
      <c r="AE53" s="172">
        <v>41</v>
      </c>
      <c r="AF53" s="172"/>
      <c r="AG53" s="172">
        <v>2068</v>
      </c>
      <c r="AH53" s="176">
        <v>0.98099999999999998</v>
      </c>
      <c r="AI53" s="166">
        <v>11</v>
      </c>
      <c r="AJ53" s="156">
        <v>3.7</v>
      </c>
      <c r="AK53" s="179">
        <v>1.3</v>
      </c>
      <c r="AL53" s="156">
        <v>191.7</v>
      </c>
      <c r="AM53" s="231"/>
      <c r="AN53" s="172">
        <v>361</v>
      </c>
      <c r="AO53" s="172"/>
      <c r="AP53" s="172">
        <v>320</v>
      </c>
      <c r="AQ53" s="173">
        <v>0.47</v>
      </c>
      <c r="AR53" s="166">
        <v>27</v>
      </c>
      <c r="AS53" s="156">
        <v>13.4</v>
      </c>
      <c r="AT53" s="179">
        <v>11.6</v>
      </c>
      <c r="AU53" s="205">
        <v>25.2</v>
      </c>
      <c r="AV53" s="208">
        <v>690</v>
      </c>
      <c r="AW53" s="208"/>
      <c r="AX53" s="205">
        <v>22.3</v>
      </c>
      <c r="AY53" s="172">
        <v>13735</v>
      </c>
      <c r="AZ53" s="156">
        <v>443.1</v>
      </c>
      <c r="BA53" s="156"/>
      <c r="BB53" s="288"/>
    </row>
    <row r="54" spans="1:54" ht="15.75" thickBot="1" x14ac:dyDescent="0.3">
      <c r="A54" s="221">
        <v>42675</v>
      </c>
      <c r="B54" s="204">
        <v>30</v>
      </c>
      <c r="C54" s="9"/>
      <c r="D54" s="172"/>
      <c r="E54" s="172"/>
      <c r="F54" s="172"/>
      <c r="G54" s="173" t="e">
        <v>#DIV/0!</v>
      </c>
      <c r="H54" s="166">
        <v>28</v>
      </c>
      <c r="I54" s="156">
        <v>0</v>
      </c>
      <c r="J54" s="179">
        <v>0</v>
      </c>
      <c r="K54" s="205">
        <v>0</v>
      </c>
      <c r="L54" s="170"/>
      <c r="M54" s="172">
        <v>167</v>
      </c>
      <c r="N54" s="172"/>
      <c r="O54" s="1161">
        <v>5162</v>
      </c>
      <c r="P54" s="173">
        <v>0.96899999999999997</v>
      </c>
      <c r="Q54" s="166">
        <v>15</v>
      </c>
      <c r="R54" s="156">
        <v>11.1</v>
      </c>
      <c r="S54" s="179">
        <v>5.6</v>
      </c>
      <c r="T54" s="156">
        <v>355.3</v>
      </c>
      <c r="U54" s="206"/>
      <c r="V54" s="187">
        <v>46</v>
      </c>
      <c r="W54" s="172"/>
      <c r="X54" s="172">
        <v>3113</v>
      </c>
      <c r="Y54" s="173">
        <v>0.98499999999999999</v>
      </c>
      <c r="Z54" s="177">
        <v>17</v>
      </c>
      <c r="AA54" s="156">
        <v>2.7</v>
      </c>
      <c r="AB54" s="179">
        <v>1.5</v>
      </c>
      <c r="AC54" s="156">
        <v>185.8</v>
      </c>
      <c r="AD54" s="231"/>
      <c r="AE54" s="172">
        <v>68</v>
      </c>
      <c r="AF54" s="172"/>
      <c r="AG54" s="172">
        <v>3102</v>
      </c>
      <c r="AH54" s="176">
        <v>0.97899999999999998</v>
      </c>
      <c r="AI54" s="166">
        <v>15</v>
      </c>
      <c r="AJ54" s="156">
        <v>4.5</v>
      </c>
      <c r="AK54" s="179">
        <v>2.2999999999999998</v>
      </c>
      <c r="AL54" s="156">
        <v>211.3</v>
      </c>
      <c r="AM54" s="231"/>
      <c r="AN54" s="172">
        <v>365</v>
      </c>
      <c r="AO54" s="172"/>
      <c r="AP54" s="172">
        <v>290</v>
      </c>
      <c r="AQ54" s="173">
        <v>0.443</v>
      </c>
      <c r="AR54" s="166">
        <v>29</v>
      </c>
      <c r="AS54" s="156">
        <v>12.6</v>
      </c>
      <c r="AT54" s="179">
        <v>12.2</v>
      </c>
      <c r="AU54" s="205">
        <v>22.6</v>
      </c>
      <c r="AV54" s="208">
        <v>646</v>
      </c>
      <c r="AW54" s="208"/>
      <c r="AX54" s="205">
        <v>21.5</v>
      </c>
      <c r="AY54" s="172">
        <v>11667</v>
      </c>
      <c r="AZ54" s="156">
        <v>388.9</v>
      </c>
      <c r="BA54" s="156"/>
      <c r="BB54" s="288"/>
    </row>
    <row r="55" spans="1:54" ht="15.75" thickBot="1" x14ac:dyDescent="0.3">
      <c r="A55" s="221">
        <v>42705</v>
      </c>
      <c r="B55" s="272">
        <v>31</v>
      </c>
      <c r="C55" s="215"/>
      <c r="D55" s="216"/>
      <c r="E55" s="216"/>
      <c r="F55" s="216"/>
      <c r="G55" s="274" t="e">
        <v>#DIV/0!</v>
      </c>
      <c r="H55" s="217">
        <v>29</v>
      </c>
      <c r="I55" s="218">
        <v>0</v>
      </c>
      <c r="J55" s="247">
        <v>0</v>
      </c>
      <c r="K55" s="219">
        <v>0</v>
      </c>
      <c r="L55" s="309"/>
      <c r="M55" s="216">
        <v>0</v>
      </c>
      <c r="N55" s="216"/>
      <c r="O55" s="1168">
        <v>0</v>
      </c>
      <c r="P55" s="274"/>
      <c r="Q55" s="217">
        <v>0</v>
      </c>
      <c r="R55" s="218"/>
      <c r="S55" s="247">
        <v>0</v>
      </c>
      <c r="T55" s="218"/>
      <c r="U55" s="220"/>
      <c r="V55" s="249">
        <v>85</v>
      </c>
      <c r="W55" s="216"/>
      <c r="X55" s="216">
        <v>5488</v>
      </c>
      <c r="Y55" s="274">
        <v>0.98499999999999999</v>
      </c>
      <c r="Z55" s="276">
        <v>31</v>
      </c>
      <c r="AA55" s="218">
        <v>2.7</v>
      </c>
      <c r="AB55" s="247">
        <v>2.7</v>
      </c>
      <c r="AC55" s="218">
        <v>179.8</v>
      </c>
      <c r="AD55" s="310"/>
      <c r="AE55" s="216">
        <v>107</v>
      </c>
      <c r="AF55" s="216"/>
      <c r="AG55" s="216">
        <v>6068</v>
      </c>
      <c r="AH55" s="275">
        <v>0.98299999999999998</v>
      </c>
      <c r="AI55" s="217">
        <v>29</v>
      </c>
      <c r="AJ55" s="218">
        <v>3.7</v>
      </c>
      <c r="AK55" s="247">
        <v>3.5</v>
      </c>
      <c r="AL55" s="218">
        <v>212.9</v>
      </c>
      <c r="AM55" s="310"/>
      <c r="AN55" s="216">
        <v>272</v>
      </c>
      <c r="AO55" s="216"/>
      <c r="AP55" s="216">
        <v>269</v>
      </c>
      <c r="AQ55" s="274">
        <v>0.497</v>
      </c>
      <c r="AR55" s="217">
        <v>29</v>
      </c>
      <c r="AS55" s="218">
        <v>9.4</v>
      </c>
      <c r="AT55" s="247">
        <v>8.8000000000000007</v>
      </c>
      <c r="AU55" s="219">
        <v>18.7</v>
      </c>
      <c r="AV55" s="278">
        <v>464</v>
      </c>
      <c r="AW55" s="278"/>
      <c r="AX55" s="219">
        <v>15</v>
      </c>
      <c r="AY55" s="216">
        <v>11825</v>
      </c>
      <c r="AZ55" s="218">
        <v>381.5</v>
      </c>
      <c r="BA55" s="218"/>
      <c r="BB55" s="311"/>
    </row>
    <row r="56" spans="1:54" x14ac:dyDescent="0.25">
      <c r="A56" s="317">
        <v>42736</v>
      </c>
      <c r="B56" s="182">
        <v>31</v>
      </c>
      <c r="C56" s="183"/>
      <c r="D56" s="224"/>
      <c r="E56" s="224"/>
      <c r="F56" s="224"/>
      <c r="G56" s="225" t="e">
        <v>#DIV/0!</v>
      </c>
      <c r="H56" s="226"/>
      <c r="I56" s="184" t="e">
        <v>#DIV/0!</v>
      </c>
      <c r="J56" s="184">
        <v>0</v>
      </c>
      <c r="K56" s="186" t="e">
        <v>#DIV/0!</v>
      </c>
      <c r="L56" s="318" t="s">
        <v>101</v>
      </c>
      <c r="M56" s="224">
        <v>0</v>
      </c>
      <c r="N56" s="224"/>
      <c r="O56" s="1164">
        <v>0</v>
      </c>
      <c r="P56" s="225"/>
      <c r="Q56" s="226">
        <v>0</v>
      </c>
      <c r="R56" s="184">
        <v>0</v>
      </c>
      <c r="S56" s="184">
        <v>0</v>
      </c>
      <c r="T56" s="184"/>
      <c r="U56" s="228"/>
      <c r="V56" s="229">
        <v>109</v>
      </c>
      <c r="W56" s="224"/>
      <c r="X56" s="224">
        <v>5409</v>
      </c>
      <c r="Y56" s="225">
        <v>0.98</v>
      </c>
      <c r="Z56" s="319">
        <v>31</v>
      </c>
      <c r="AA56" s="184">
        <v>3.5</v>
      </c>
      <c r="AB56" s="227">
        <v>3.5</v>
      </c>
      <c r="AC56" s="184">
        <v>178</v>
      </c>
      <c r="AD56" s="320"/>
      <c r="AE56" s="321">
        <v>161</v>
      </c>
      <c r="AF56" s="321"/>
      <c r="AG56" s="321">
        <v>3813</v>
      </c>
      <c r="AH56" s="322">
        <v>0.95899999999999996</v>
      </c>
      <c r="AI56" s="323">
        <v>45</v>
      </c>
      <c r="AJ56" s="324">
        <v>3.6</v>
      </c>
      <c r="AK56" s="325">
        <v>5.2</v>
      </c>
      <c r="AL56" s="326">
        <v>88.3</v>
      </c>
      <c r="AM56" s="327"/>
      <c r="AN56" s="224">
        <v>344</v>
      </c>
      <c r="AO56" s="224"/>
      <c r="AP56" s="224">
        <v>260</v>
      </c>
      <c r="AQ56" s="225">
        <v>0.43</v>
      </c>
      <c r="AR56" s="226">
        <v>12</v>
      </c>
      <c r="AS56" s="184">
        <v>28.7</v>
      </c>
      <c r="AT56" s="227">
        <v>11.1</v>
      </c>
      <c r="AU56" s="186">
        <v>50.3</v>
      </c>
      <c r="AV56" s="236">
        <v>614</v>
      </c>
      <c r="AW56" s="236"/>
      <c r="AX56" s="186">
        <v>19.8</v>
      </c>
      <c r="AY56" s="224">
        <v>9482</v>
      </c>
      <c r="AZ56" s="184">
        <v>305.89999999999998</v>
      </c>
      <c r="BA56" s="184"/>
      <c r="BB56" s="285"/>
    </row>
    <row r="57" spans="1:54" x14ac:dyDescent="0.25">
      <c r="A57" s="328">
        <f>A56+40</f>
        <v>42776</v>
      </c>
      <c r="B57" s="204">
        <v>28</v>
      </c>
      <c r="C57" s="9"/>
      <c r="D57" s="172"/>
      <c r="E57" s="172"/>
      <c r="F57" s="172"/>
      <c r="G57" s="173" t="e">
        <v>#DIV/0!</v>
      </c>
      <c r="H57" s="166"/>
      <c r="I57" s="156" t="e">
        <v>#DIV/0!</v>
      </c>
      <c r="J57" s="179">
        <v>0</v>
      </c>
      <c r="K57" s="205" t="e">
        <v>#DIV/0!</v>
      </c>
      <c r="L57" s="286"/>
      <c r="M57" s="172">
        <v>222</v>
      </c>
      <c r="N57" s="172"/>
      <c r="O57" s="1161">
        <v>7176</v>
      </c>
      <c r="P57" s="173">
        <v>0.97</v>
      </c>
      <c r="Q57" s="166">
        <v>21</v>
      </c>
      <c r="R57" s="156">
        <v>10.6</v>
      </c>
      <c r="S57" s="156">
        <v>7.9</v>
      </c>
      <c r="T57" s="156">
        <v>352.3</v>
      </c>
      <c r="U57" s="206"/>
      <c r="V57" s="187">
        <v>43</v>
      </c>
      <c r="W57" s="172"/>
      <c r="X57" s="172">
        <v>2221</v>
      </c>
      <c r="Y57" s="173">
        <v>0.98099999999999998</v>
      </c>
      <c r="Z57" s="177">
        <v>14</v>
      </c>
      <c r="AA57" s="156">
        <v>3.1</v>
      </c>
      <c r="AB57" s="179">
        <v>1.5</v>
      </c>
      <c r="AC57" s="156">
        <v>161.69999999999999</v>
      </c>
      <c r="AD57" s="231"/>
      <c r="AE57" s="172">
        <v>0</v>
      </c>
      <c r="AF57" s="172"/>
      <c r="AG57" s="172">
        <v>0</v>
      </c>
      <c r="AH57" s="176">
        <v>0</v>
      </c>
      <c r="AI57" s="166">
        <v>0</v>
      </c>
      <c r="AJ57" s="156">
        <v>0</v>
      </c>
      <c r="AK57" s="179">
        <v>0</v>
      </c>
      <c r="AL57" s="205"/>
      <c r="AM57" s="327"/>
      <c r="AN57" s="172">
        <v>266</v>
      </c>
      <c r="AO57" s="172"/>
      <c r="AP57" s="172">
        <v>210</v>
      </c>
      <c r="AQ57" s="173">
        <v>0.441</v>
      </c>
      <c r="AR57" s="166">
        <v>27</v>
      </c>
      <c r="AS57" s="156">
        <v>9.9</v>
      </c>
      <c r="AT57" s="179">
        <v>9.5</v>
      </c>
      <c r="AU57" s="205">
        <v>17.600000000000001</v>
      </c>
      <c r="AV57" s="208">
        <v>531</v>
      </c>
      <c r="AW57" s="208"/>
      <c r="AX57" s="205">
        <v>19</v>
      </c>
      <c r="AY57" s="172">
        <v>9607</v>
      </c>
      <c r="AZ57" s="156">
        <v>343.1</v>
      </c>
      <c r="BA57" s="156"/>
      <c r="BB57" s="288"/>
    </row>
    <row r="58" spans="1:54" x14ac:dyDescent="0.25">
      <c r="A58" s="328">
        <f>A57+40</f>
        <v>42816</v>
      </c>
      <c r="B58" s="204">
        <v>31</v>
      </c>
      <c r="C58" s="9"/>
      <c r="D58" s="172"/>
      <c r="E58" s="172"/>
      <c r="F58" s="172"/>
      <c r="G58" s="173" t="e">
        <v>#DIV/0!</v>
      </c>
      <c r="H58" s="166"/>
      <c r="I58" s="156" t="e">
        <v>#DIV/0!</v>
      </c>
      <c r="J58" s="179">
        <v>0</v>
      </c>
      <c r="K58" s="222" t="e">
        <v>#DIV/0!</v>
      </c>
      <c r="L58" s="286"/>
      <c r="M58" s="172">
        <v>235</v>
      </c>
      <c r="N58" s="172"/>
      <c r="O58" s="1161">
        <v>8424</v>
      </c>
      <c r="P58" s="173">
        <v>0.97299999999999998</v>
      </c>
      <c r="Q58" s="166">
        <v>26</v>
      </c>
      <c r="R58" s="156">
        <v>9</v>
      </c>
      <c r="S58" s="156">
        <v>7.6</v>
      </c>
      <c r="T58" s="156">
        <v>333</v>
      </c>
      <c r="U58" s="206"/>
      <c r="V58" s="187">
        <v>84</v>
      </c>
      <c r="W58" s="172"/>
      <c r="X58" s="172">
        <v>5113</v>
      </c>
      <c r="Y58" s="173">
        <v>0.98399999999999999</v>
      </c>
      <c r="Z58" s="177">
        <v>24</v>
      </c>
      <c r="AA58" s="156">
        <v>3.5</v>
      </c>
      <c r="AB58" s="179">
        <v>2.7</v>
      </c>
      <c r="AC58" s="156">
        <v>216.5</v>
      </c>
      <c r="AD58" s="231"/>
      <c r="AE58" s="172">
        <v>19</v>
      </c>
      <c r="AF58" s="172"/>
      <c r="AG58" s="172">
        <v>1221</v>
      </c>
      <c r="AH58" s="176">
        <v>0.98499999999999999</v>
      </c>
      <c r="AI58" s="166">
        <v>6</v>
      </c>
      <c r="AJ58" s="156">
        <v>3.2</v>
      </c>
      <c r="AK58" s="179">
        <v>0.6</v>
      </c>
      <c r="AL58" s="205">
        <v>206.7</v>
      </c>
      <c r="AM58" s="170"/>
      <c r="AN58" s="172">
        <v>288</v>
      </c>
      <c r="AO58" s="172"/>
      <c r="AP58" s="172">
        <v>320</v>
      </c>
      <c r="AQ58" s="173">
        <v>0.52600000000000002</v>
      </c>
      <c r="AR58" s="166">
        <v>22</v>
      </c>
      <c r="AS58" s="156">
        <v>13.1</v>
      </c>
      <c r="AT58" s="179">
        <v>9.3000000000000007</v>
      </c>
      <c r="AU58" s="205">
        <v>27.6</v>
      </c>
      <c r="AV58" s="208">
        <v>626</v>
      </c>
      <c r="AW58" s="208"/>
      <c r="AX58" s="205">
        <v>20.2</v>
      </c>
      <c r="AY58" s="172">
        <v>15078</v>
      </c>
      <c r="AZ58" s="156">
        <v>486.4</v>
      </c>
      <c r="BA58" s="156"/>
      <c r="BB58" s="288"/>
    </row>
    <row r="59" spans="1:54" x14ac:dyDescent="0.25">
      <c r="A59" s="328">
        <f>A58+30</f>
        <v>42846</v>
      </c>
      <c r="B59" s="204">
        <v>30</v>
      </c>
      <c r="C59" s="9"/>
      <c r="D59" s="172"/>
      <c r="E59" s="172"/>
      <c r="F59" s="172"/>
      <c r="G59" s="173" t="e">
        <v>#DIV/0!</v>
      </c>
      <c r="H59" s="166"/>
      <c r="I59" s="156" t="e">
        <v>#DIV/0!</v>
      </c>
      <c r="J59" s="179">
        <v>0</v>
      </c>
      <c r="K59" s="205" t="e">
        <v>#DIV/0!</v>
      </c>
      <c r="L59" s="170"/>
      <c r="M59" s="172">
        <v>252</v>
      </c>
      <c r="N59" s="172"/>
      <c r="O59" s="1161">
        <v>9538</v>
      </c>
      <c r="P59" s="173">
        <v>0.97399999999999998</v>
      </c>
      <c r="Q59" s="166">
        <v>29</v>
      </c>
      <c r="R59" s="156">
        <v>8.6999999999999993</v>
      </c>
      <c r="S59" s="179">
        <v>8.4</v>
      </c>
      <c r="T59" s="156">
        <v>337.6</v>
      </c>
      <c r="U59" s="206"/>
      <c r="V59" s="187">
        <v>81</v>
      </c>
      <c r="W59" s="172"/>
      <c r="X59" s="172">
        <v>5175</v>
      </c>
      <c r="Y59" s="173">
        <v>0.98499999999999999</v>
      </c>
      <c r="Z59" s="177">
        <v>26</v>
      </c>
      <c r="AA59" s="156">
        <v>3.1</v>
      </c>
      <c r="AB59" s="179">
        <v>2.7</v>
      </c>
      <c r="AC59" s="156">
        <v>202.2</v>
      </c>
      <c r="AD59" s="231"/>
      <c r="AE59" s="172">
        <v>19</v>
      </c>
      <c r="AF59" s="172"/>
      <c r="AG59" s="172">
        <v>1061</v>
      </c>
      <c r="AH59" s="176">
        <v>0.98199999999999998</v>
      </c>
      <c r="AI59" s="166">
        <v>7</v>
      </c>
      <c r="AJ59" s="156">
        <v>2.7</v>
      </c>
      <c r="AK59" s="179">
        <v>0.6</v>
      </c>
      <c r="AL59" s="205">
        <v>154.30000000000001</v>
      </c>
      <c r="AM59" s="170"/>
      <c r="AN59" s="172">
        <v>274</v>
      </c>
      <c r="AO59" s="172"/>
      <c r="AP59" s="172">
        <v>266</v>
      </c>
      <c r="AQ59" s="173">
        <v>0.49299999999999999</v>
      </c>
      <c r="AR59" s="166">
        <v>25</v>
      </c>
      <c r="AS59" s="156">
        <v>11</v>
      </c>
      <c r="AT59" s="179">
        <v>9.1</v>
      </c>
      <c r="AU59" s="205">
        <v>21.6</v>
      </c>
      <c r="AV59" s="208">
        <v>626</v>
      </c>
      <c r="AW59" s="208"/>
      <c r="AX59" s="205">
        <v>20.9</v>
      </c>
      <c r="AY59" s="172">
        <v>16040</v>
      </c>
      <c r="AZ59" s="156">
        <v>534.70000000000005</v>
      </c>
      <c r="BA59" s="156"/>
      <c r="BB59" s="288"/>
    </row>
    <row r="60" spans="1:54" x14ac:dyDescent="0.25">
      <c r="A60" s="328">
        <f t="shared" ref="A60:A67" si="0">A59+30</f>
        <v>42876</v>
      </c>
      <c r="B60" s="204">
        <v>30</v>
      </c>
      <c r="C60" s="9"/>
      <c r="D60" s="172"/>
      <c r="E60" s="172"/>
      <c r="F60" s="172"/>
      <c r="G60" s="269" t="e">
        <v>#DIV/0!</v>
      </c>
      <c r="H60" s="260"/>
      <c r="I60" s="179" t="e">
        <v>#DIV/0!</v>
      </c>
      <c r="J60" s="179">
        <v>0</v>
      </c>
      <c r="K60" s="222" t="e">
        <v>#DIV/0!</v>
      </c>
      <c r="L60" s="170" t="s">
        <v>101</v>
      </c>
      <c r="M60" s="172">
        <v>160</v>
      </c>
      <c r="N60" s="172"/>
      <c r="O60" s="1161">
        <v>8130</v>
      </c>
      <c r="P60" s="173">
        <v>0.98099999999999998</v>
      </c>
      <c r="Q60" s="166">
        <v>23</v>
      </c>
      <c r="R60" s="156">
        <v>7</v>
      </c>
      <c r="S60" s="179">
        <v>5.3</v>
      </c>
      <c r="T60" s="156">
        <v>360.4</v>
      </c>
      <c r="U60" s="206"/>
      <c r="V60" s="187">
        <v>76</v>
      </c>
      <c r="W60" s="172"/>
      <c r="X60" s="172">
        <v>6446</v>
      </c>
      <c r="Y60" s="173">
        <v>0.98799999999999999</v>
      </c>
      <c r="Z60" s="177">
        <v>31</v>
      </c>
      <c r="AA60" s="156">
        <v>2.5</v>
      </c>
      <c r="AB60" s="179">
        <v>2.5</v>
      </c>
      <c r="AC60" s="156">
        <v>210.4</v>
      </c>
      <c r="AD60" s="231"/>
      <c r="AE60" s="172">
        <v>0</v>
      </c>
      <c r="AF60" s="172"/>
      <c r="AG60" s="172">
        <v>0</v>
      </c>
      <c r="AH60" s="176">
        <v>0</v>
      </c>
      <c r="AI60" s="172">
        <v>0</v>
      </c>
      <c r="AJ60" s="156">
        <v>0</v>
      </c>
      <c r="AK60" s="179">
        <v>0</v>
      </c>
      <c r="AL60" s="205"/>
      <c r="AM60" s="170"/>
      <c r="AN60" s="172">
        <v>199</v>
      </c>
      <c r="AO60" s="172"/>
      <c r="AP60" s="172">
        <v>259</v>
      </c>
      <c r="AQ60" s="173">
        <v>0.56599999999999995</v>
      </c>
      <c r="AR60" s="166">
        <v>22</v>
      </c>
      <c r="AS60" s="156">
        <v>9</v>
      </c>
      <c r="AT60" s="179">
        <v>6.6</v>
      </c>
      <c r="AU60" s="205">
        <v>20.8</v>
      </c>
      <c r="AV60" s="208">
        <v>435</v>
      </c>
      <c r="AW60" s="208"/>
      <c r="AX60" s="205">
        <v>14.5</v>
      </c>
      <c r="AY60" s="172">
        <v>14835</v>
      </c>
      <c r="AZ60" s="156">
        <v>494.5</v>
      </c>
      <c r="BA60" s="156"/>
      <c r="BB60" s="288"/>
    </row>
    <row r="61" spans="1:54" x14ac:dyDescent="0.25">
      <c r="A61" s="328">
        <f t="shared" si="0"/>
        <v>42906</v>
      </c>
      <c r="B61" s="204">
        <v>30</v>
      </c>
      <c r="C61" s="9"/>
      <c r="D61" s="172"/>
      <c r="E61" s="172"/>
      <c r="F61" s="172"/>
      <c r="G61" s="269" t="e">
        <v>#DIV/0!</v>
      </c>
      <c r="H61" s="260"/>
      <c r="I61" s="179" t="e">
        <v>#DIV/0!</v>
      </c>
      <c r="J61" s="179">
        <v>0</v>
      </c>
      <c r="K61" s="222" t="e">
        <v>#DIV/0!</v>
      </c>
      <c r="L61" s="170"/>
      <c r="M61" s="172">
        <v>209</v>
      </c>
      <c r="N61" s="172"/>
      <c r="O61" s="1161">
        <v>8118</v>
      </c>
      <c r="P61" s="173">
        <v>0.97499999999999998</v>
      </c>
      <c r="Q61" s="166">
        <v>25</v>
      </c>
      <c r="R61" s="156">
        <v>8.4</v>
      </c>
      <c r="S61" s="179">
        <v>7</v>
      </c>
      <c r="T61" s="156">
        <v>333.1</v>
      </c>
      <c r="U61" s="206"/>
      <c r="V61" s="187">
        <v>31</v>
      </c>
      <c r="W61" s="172"/>
      <c r="X61" s="172">
        <v>2050</v>
      </c>
      <c r="Y61" s="173">
        <v>0.98499999999999999</v>
      </c>
      <c r="Z61" s="177">
        <v>11</v>
      </c>
      <c r="AA61" s="156">
        <v>2.8</v>
      </c>
      <c r="AB61" s="179">
        <v>1</v>
      </c>
      <c r="AC61" s="156">
        <v>189.2</v>
      </c>
      <c r="AD61" s="231"/>
      <c r="AE61" s="172">
        <v>0</v>
      </c>
      <c r="AF61" s="172"/>
      <c r="AG61" s="172">
        <v>0</v>
      </c>
      <c r="AH61" s="176">
        <v>0</v>
      </c>
      <c r="AI61" s="172">
        <v>0</v>
      </c>
      <c r="AJ61" s="156">
        <v>0</v>
      </c>
      <c r="AK61" s="179">
        <v>0</v>
      </c>
      <c r="AL61" s="205"/>
      <c r="AM61" s="170"/>
      <c r="AN61" s="172">
        <v>262</v>
      </c>
      <c r="AO61" s="172"/>
      <c r="AP61" s="172">
        <v>261</v>
      </c>
      <c r="AQ61" s="173">
        <v>0.499</v>
      </c>
      <c r="AR61" s="166">
        <v>23</v>
      </c>
      <c r="AS61" s="156">
        <v>11.4</v>
      </c>
      <c r="AT61" s="179">
        <v>8.6999999999999993</v>
      </c>
      <c r="AU61" s="205">
        <v>22.7</v>
      </c>
      <c r="AV61" s="208">
        <v>502</v>
      </c>
      <c r="AW61" s="208"/>
      <c r="AX61" s="205">
        <v>16.7</v>
      </c>
      <c r="AY61" s="172">
        <v>10429</v>
      </c>
      <c r="AZ61" s="156">
        <v>347.6</v>
      </c>
      <c r="BA61" s="156"/>
      <c r="BB61" s="288"/>
    </row>
    <row r="62" spans="1:54" x14ac:dyDescent="0.25">
      <c r="A62" s="328">
        <f t="shared" si="0"/>
        <v>42936</v>
      </c>
      <c r="B62" s="204">
        <v>31</v>
      </c>
      <c r="C62" s="9"/>
      <c r="D62" s="316"/>
      <c r="E62" s="316"/>
      <c r="F62" s="316"/>
      <c r="G62" s="269" t="e">
        <v>#DIV/0!</v>
      </c>
      <c r="H62" s="260"/>
      <c r="I62" s="179" t="e">
        <v>#DIV/0!</v>
      </c>
      <c r="J62" s="179">
        <v>0</v>
      </c>
      <c r="K62" s="222" t="e">
        <v>#DIV/0!</v>
      </c>
      <c r="L62" s="170"/>
      <c r="M62" s="172">
        <v>225</v>
      </c>
      <c r="N62" s="172"/>
      <c r="O62" s="1161">
        <v>7801</v>
      </c>
      <c r="P62" s="173">
        <v>0.97199999999999998</v>
      </c>
      <c r="Q62" s="166">
        <v>30</v>
      </c>
      <c r="R62" s="156">
        <v>7.5</v>
      </c>
      <c r="S62" s="179">
        <v>7.3</v>
      </c>
      <c r="T62" s="156">
        <v>267.5</v>
      </c>
      <c r="U62" s="206"/>
      <c r="V62" s="187">
        <v>112</v>
      </c>
      <c r="W62" s="172"/>
      <c r="X62" s="172">
        <v>6543</v>
      </c>
      <c r="Y62" s="173">
        <v>0.98299999999999998</v>
      </c>
      <c r="Z62" s="177">
        <v>28</v>
      </c>
      <c r="AA62" s="156">
        <v>4</v>
      </c>
      <c r="AB62" s="179">
        <v>3.6</v>
      </c>
      <c r="AC62" s="156">
        <v>237.7</v>
      </c>
      <c r="AD62" s="231"/>
      <c r="AE62" s="172">
        <v>0</v>
      </c>
      <c r="AF62" s="172"/>
      <c r="AG62" s="172">
        <v>0</v>
      </c>
      <c r="AH62" s="176">
        <v>0</v>
      </c>
      <c r="AI62" s="172">
        <v>0</v>
      </c>
      <c r="AJ62" s="156">
        <v>0</v>
      </c>
      <c r="AK62" s="179">
        <v>0</v>
      </c>
      <c r="AL62" s="205"/>
      <c r="AM62" s="170"/>
      <c r="AN62" s="172">
        <v>297</v>
      </c>
      <c r="AO62" s="172"/>
      <c r="AP62" s="172">
        <v>281</v>
      </c>
      <c r="AQ62" s="173">
        <v>0.48599999999999999</v>
      </c>
      <c r="AR62" s="166">
        <v>24</v>
      </c>
      <c r="AS62" s="156">
        <v>12.4</v>
      </c>
      <c r="AT62" s="179">
        <v>9.6</v>
      </c>
      <c r="AU62" s="205">
        <v>24.1</v>
      </c>
      <c r="AV62" s="208">
        <v>634</v>
      </c>
      <c r="AW62" s="208"/>
      <c r="AX62" s="205">
        <v>20.5</v>
      </c>
      <c r="AY62" s="172">
        <v>14625</v>
      </c>
      <c r="AZ62" s="156">
        <v>471.8</v>
      </c>
      <c r="BA62" s="156"/>
      <c r="BB62" s="288"/>
    </row>
    <row r="63" spans="1:54" x14ac:dyDescent="0.25">
      <c r="A63" s="328">
        <f t="shared" si="0"/>
        <v>42966</v>
      </c>
      <c r="B63" s="204">
        <v>31</v>
      </c>
      <c r="C63" s="9"/>
      <c r="D63" s="316"/>
      <c r="E63" s="316"/>
      <c r="F63" s="316"/>
      <c r="G63" s="269" t="e">
        <v>#DIV/0!</v>
      </c>
      <c r="H63" s="260"/>
      <c r="I63" s="179" t="e">
        <v>#DIV/0!</v>
      </c>
      <c r="J63" s="179">
        <v>0</v>
      </c>
      <c r="K63" s="222" t="e">
        <v>#DIV/0!</v>
      </c>
      <c r="L63" s="170"/>
      <c r="M63" s="172">
        <v>220</v>
      </c>
      <c r="N63" s="172"/>
      <c r="O63" s="1161">
        <v>8619</v>
      </c>
      <c r="P63" s="173">
        <v>0.97499999999999998</v>
      </c>
      <c r="Q63" s="166">
        <v>30</v>
      </c>
      <c r="R63" s="156">
        <v>7.3</v>
      </c>
      <c r="S63" s="179">
        <v>7.1</v>
      </c>
      <c r="T63" s="156">
        <v>294.60000000000002</v>
      </c>
      <c r="U63" s="206"/>
      <c r="V63" s="187">
        <v>110</v>
      </c>
      <c r="W63" s="172"/>
      <c r="X63" s="172">
        <v>7269</v>
      </c>
      <c r="Y63" s="173">
        <v>0.98499999999999999</v>
      </c>
      <c r="Z63" s="177">
        <v>30</v>
      </c>
      <c r="AA63" s="156">
        <v>3.7</v>
      </c>
      <c r="AB63" s="179">
        <v>3.5</v>
      </c>
      <c r="AC63" s="156">
        <v>246</v>
      </c>
      <c r="AD63" s="231"/>
      <c r="AE63" s="172">
        <v>0</v>
      </c>
      <c r="AF63" s="172"/>
      <c r="AG63" s="172">
        <v>0</v>
      </c>
      <c r="AH63" s="176">
        <v>0</v>
      </c>
      <c r="AI63" s="172">
        <v>0</v>
      </c>
      <c r="AJ63" s="156">
        <v>0</v>
      </c>
      <c r="AK63" s="179">
        <v>0</v>
      </c>
      <c r="AL63" s="205"/>
      <c r="AM63" s="170"/>
      <c r="AN63" s="172">
        <v>292</v>
      </c>
      <c r="AO63" s="172"/>
      <c r="AP63" s="172">
        <v>281</v>
      </c>
      <c r="AQ63" s="173">
        <v>0.49</v>
      </c>
      <c r="AR63" s="166">
        <v>23</v>
      </c>
      <c r="AS63" s="156">
        <v>12.7</v>
      </c>
      <c r="AT63" s="179">
        <v>9.4</v>
      </c>
      <c r="AU63" s="205">
        <v>24.9</v>
      </c>
      <c r="AV63" s="208">
        <v>622</v>
      </c>
      <c r="AW63" s="208"/>
      <c r="AX63" s="205">
        <v>20.100000000000001</v>
      </c>
      <c r="AY63" s="172">
        <v>16169</v>
      </c>
      <c r="AZ63" s="156">
        <v>521.6</v>
      </c>
      <c r="BA63" s="156"/>
      <c r="BB63" s="288"/>
    </row>
    <row r="64" spans="1:54" x14ac:dyDescent="0.25">
      <c r="A64" s="328">
        <f t="shared" si="0"/>
        <v>42996</v>
      </c>
      <c r="B64" s="204">
        <v>30</v>
      </c>
      <c r="C64" s="9"/>
      <c r="D64" s="172"/>
      <c r="E64" s="172"/>
      <c r="F64" s="172"/>
      <c r="G64" s="269" t="e">
        <v>#DIV/0!</v>
      </c>
      <c r="H64" s="260"/>
      <c r="I64" s="179" t="e">
        <v>#DIV/0!</v>
      </c>
      <c r="J64" s="179">
        <v>0</v>
      </c>
      <c r="K64" s="222" t="e">
        <v>#DIV/0!</v>
      </c>
      <c r="L64" s="178"/>
      <c r="M64" s="172">
        <v>211</v>
      </c>
      <c r="N64" s="172"/>
      <c r="O64" s="1161">
        <v>9226</v>
      </c>
      <c r="P64" s="173">
        <v>0.97799999999999998</v>
      </c>
      <c r="Q64" s="166">
        <v>30</v>
      </c>
      <c r="R64" s="156">
        <v>7.2</v>
      </c>
      <c r="S64" s="179">
        <v>7</v>
      </c>
      <c r="T64" s="156">
        <v>319.89999999999998</v>
      </c>
      <c r="U64" s="206"/>
      <c r="V64" s="187">
        <v>78</v>
      </c>
      <c r="W64" s="172"/>
      <c r="X64" s="172">
        <v>5750</v>
      </c>
      <c r="Y64" s="173">
        <v>0.98699999999999999</v>
      </c>
      <c r="Z64" s="177">
        <v>27</v>
      </c>
      <c r="AA64" s="156">
        <v>2.9</v>
      </c>
      <c r="AB64" s="179">
        <v>2.6</v>
      </c>
      <c r="AC64" s="156">
        <v>215.9</v>
      </c>
      <c r="AD64" s="231"/>
      <c r="AE64" s="172">
        <v>0</v>
      </c>
      <c r="AF64" s="172"/>
      <c r="AG64" s="172">
        <v>0</v>
      </c>
      <c r="AH64" s="176">
        <v>0</v>
      </c>
      <c r="AI64" s="172">
        <v>0</v>
      </c>
      <c r="AJ64" s="156">
        <v>0</v>
      </c>
      <c r="AK64" s="179">
        <v>0</v>
      </c>
      <c r="AL64" s="205"/>
      <c r="AM64" s="170"/>
      <c r="AN64" s="172">
        <v>170</v>
      </c>
      <c r="AO64" s="172"/>
      <c r="AP64" s="172">
        <v>191</v>
      </c>
      <c r="AQ64" s="173">
        <v>0.52900000000000003</v>
      </c>
      <c r="AR64" s="166">
        <v>15</v>
      </c>
      <c r="AS64" s="156">
        <v>11.3</v>
      </c>
      <c r="AT64" s="179">
        <v>5.7</v>
      </c>
      <c r="AU64" s="205">
        <v>24.1</v>
      </c>
      <c r="AV64" s="208">
        <v>459</v>
      </c>
      <c r="AW64" s="208"/>
      <c r="AX64" s="205">
        <v>15.3</v>
      </c>
      <c r="AY64" s="172">
        <v>15167</v>
      </c>
      <c r="AZ64" s="156">
        <v>505.6</v>
      </c>
      <c r="BA64" s="156"/>
      <c r="BB64" s="288"/>
    </row>
    <row r="65" spans="1:54" x14ac:dyDescent="0.25">
      <c r="A65" s="328">
        <f t="shared" si="0"/>
        <v>43026</v>
      </c>
      <c r="B65" s="204">
        <v>31</v>
      </c>
      <c r="C65" s="9"/>
      <c r="D65" s="172"/>
      <c r="E65" s="172"/>
      <c r="F65" s="172"/>
      <c r="G65" s="173" t="e">
        <v>#DIV/0!</v>
      </c>
      <c r="H65" s="166"/>
      <c r="I65" s="156" t="e">
        <v>#DIV/0!</v>
      </c>
      <c r="J65" s="179">
        <v>0</v>
      </c>
      <c r="K65" s="205" t="e">
        <v>#DIV/0!</v>
      </c>
      <c r="L65" s="170"/>
      <c r="M65" s="172">
        <v>281</v>
      </c>
      <c r="N65" s="172"/>
      <c r="O65" s="1161">
        <v>9392</v>
      </c>
      <c r="P65" s="173">
        <v>0.97099999999999997</v>
      </c>
      <c r="Q65" s="166">
        <v>31</v>
      </c>
      <c r="R65" s="156">
        <v>9.1</v>
      </c>
      <c r="S65" s="179">
        <v>9.1</v>
      </c>
      <c r="T65" s="156">
        <v>312</v>
      </c>
      <c r="U65" s="206"/>
      <c r="V65" s="187">
        <v>76</v>
      </c>
      <c r="W65" s="172"/>
      <c r="X65" s="172">
        <v>4263</v>
      </c>
      <c r="Y65" s="173">
        <v>0.98199999999999998</v>
      </c>
      <c r="Z65" s="177">
        <v>20</v>
      </c>
      <c r="AA65" s="156">
        <v>3.8</v>
      </c>
      <c r="AB65" s="179">
        <v>2.5</v>
      </c>
      <c r="AC65" s="156">
        <v>217</v>
      </c>
      <c r="AD65" s="231"/>
      <c r="AE65" s="172">
        <v>0</v>
      </c>
      <c r="AF65" s="172"/>
      <c r="AG65" s="172">
        <v>0</v>
      </c>
      <c r="AH65" s="176">
        <v>0</v>
      </c>
      <c r="AI65" s="172">
        <v>0</v>
      </c>
      <c r="AJ65" s="156">
        <v>0</v>
      </c>
      <c r="AK65" s="179">
        <v>0</v>
      </c>
      <c r="AL65" s="205"/>
      <c r="AM65" s="170"/>
      <c r="AN65" s="172">
        <v>268</v>
      </c>
      <c r="AO65" s="172"/>
      <c r="AP65" s="172">
        <v>229</v>
      </c>
      <c r="AQ65" s="173">
        <v>0.46100000000000002</v>
      </c>
      <c r="AR65" s="166">
        <v>12</v>
      </c>
      <c r="AS65" s="156">
        <v>22.3</v>
      </c>
      <c r="AT65" s="179">
        <v>8.6</v>
      </c>
      <c r="AU65" s="205">
        <v>41.4</v>
      </c>
      <c r="AV65" s="208">
        <v>625</v>
      </c>
      <c r="AW65" s="208"/>
      <c r="AX65" s="205">
        <v>20.2</v>
      </c>
      <c r="AY65" s="172">
        <v>13884</v>
      </c>
      <c r="AZ65" s="156">
        <v>447.9</v>
      </c>
      <c r="BA65" s="156"/>
      <c r="BB65" s="288"/>
    </row>
    <row r="66" spans="1:54" x14ac:dyDescent="0.25">
      <c r="A66" s="328">
        <f t="shared" si="0"/>
        <v>43056</v>
      </c>
      <c r="B66" s="204">
        <v>30</v>
      </c>
      <c r="C66" s="9"/>
      <c r="D66" s="172">
        <v>44</v>
      </c>
      <c r="E66" s="172"/>
      <c r="F66" s="172">
        <v>1074</v>
      </c>
      <c r="G66" s="173">
        <v>0.96099999999999997</v>
      </c>
      <c r="H66" s="166">
        <v>26</v>
      </c>
      <c r="I66" s="156">
        <v>1.7</v>
      </c>
      <c r="J66" s="179">
        <v>1.5</v>
      </c>
      <c r="K66" s="205">
        <v>43</v>
      </c>
      <c r="L66" s="170"/>
      <c r="M66" s="172">
        <v>221</v>
      </c>
      <c r="N66" s="172"/>
      <c r="O66" s="1161">
        <v>8862</v>
      </c>
      <c r="P66" s="173">
        <v>0.97599999999999998</v>
      </c>
      <c r="Q66" s="166">
        <v>30</v>
      </c>
      <c r="R66" s="156">
        <v>7.4</v>
      </c>
      <c r="S66" s="179">
        <v>7.4</v>
      </c>
      <c r="T66" s="156">
        <v>302.8</v>
      </c>
      <c r="U66" s="206"/>
      <c r="V66" s="187">
        <v>83</v>
      </c>
      <c r="W66" s="172"/>
      <c r="X66" s="172">
        <v>5531</v>
      </c>
      <c r="Y66" s="173">
        <v>0.98499999999999999</v>
      </c>
      <c r="Z66" s="177">
        <v>24</v>
      </c>
      <c r="AA66" s="156">
        <v>3.5</v>
      </c>
      <c r="AB66" s="179">
        <v>2.8</v>
      </c>
      <c r="AC66" s="156">
        <v>233.9</v>
      </c>
      <c r="AD66" s="231"/>
      <c r="AE66" s="172">
        <v>0</v>
      </c>
      <c r="AF66" s="172"/>
      <c r="AG66" s="172">
        <v>0</v>
      </c>
      <c r="AH66" s="176">
        <v>0</v>
      </c>
      <c r="AI66" s="172">
        <v>0</v>
      </c>
      <c r="AJ66" s="156">
        <v>0</v>
      </c>
      <c r="AK66" s="179">
        <v>0</v>
      </c>
      <c r="AL66" s="205"/>
      <c r="AM66" s="170"/>
      <c r="AN66" s="172">
        <v>163</v>
      </c>
      <c r="AO66" s="172"/>
      <c r="AP66" s="172">
        <v>167</v>
      </c>
      <c r="AQ66" s="173">
        <v>0.50600000000000001</v>
      </c>
      <c r="AR66" s="166">
        <v>15</v>
      </c>
      <c r="AS66" s="156">
        <v>10.9</v>
      </c>
      <c r="AT66" s="179">
        <v>5.4</v>
      </c>
      <c r="AU66" s="205">
        <v>22</v>
      </c>
      <c r="AV66" s="208">
        <v>511</v>
      </c>
      <c r="AW66" s="208"/>
      <c r="AX66" s="205">
        <v>17</v>
      </c>
      <c r="AY66" s="172">
        <v>15634</v>
      </c>
      <c r="AZ66" s="156">
        <v>521.1</v>
      </c>
      <c r="BA66" s="156"/>
      <c r="BB66" s="288"/>
    </row>
    <row r="67" spans="1:54" ht="16.149999999999999" customHeight="1" thickBot="1" x14ac:dyDescent="0.3">
      <c r="A67" s="328">
        <f t="shared" si="0"/>
        <v>43086</v>
      </c>
      <c r="B67" s="272">
        <v>31</v>
      </c>
      <c r="C67" s="215"/>
      <c r="D67" s="216"/>
      <c r="E67" s="216"/>
      <c r="F67" s="216"/>
      <c r="G67" s="274" t="e">
        <v>#DIV/0!</v>
      </c>
      <c r="H67" s="217"/>
      <c r="I67" s="218" t="e">
        <v>#DIV/0!</v>
      </c>
      <c r="J67" s="247">
        <v>0</v>
      </c>
      <c r="K67" s="219" t="e">
        <v>#DIV/0!</v>
      </c>
      <c r="L67" s="309"/>
      <c r="M67" s="216">
        <v>274</v>
      </c>
      <c r="N67" s="216"/>
      <c r="O67" s="1168">
        <v>9019</v>
      </c>
      <c r="P67" s="274">
        <v>0.97099999999999997</v>
      </c>
      <c r="Q67" s="217">
        <v>31</v>
      </c>
      <c r="R67" s="218">
        <v>8.8000000000000007</v>
      </c>
      <c r="S67" s="247">
        <v>8.8000000000000007</v>
      </c>
      <c r="T67" s="218">
        <v>299.8</v>
      </c>
      <c r="U67" s="220"/>
      <c r="V67" s="249">
        <v>132</v>
      </c>
      <c r="W67" s="216"/>
      <c r="X67" s="216">
        <v>7323</v>
      </c>
      <c r="Y67" s="274">
        <v>0.98199999999999998</v>
      </c>
      <c r="Z67" s="276">
        <v>31</v>
      </c>
      <c r="AA67" s="218">
        <v>4.3</v>
      </c>
      <c r="AB67" s="247">
        <v>4.3</v>
      </c>
      <c r="AC67" s="218">
        <v>240.5</v>
      </c>
      <c r="AD67" s="231"/>
      <c r="AE67" s="172">
        <v>0</v>
      </c>
      <c r="AF67" s="172"/>
      <c r="AG67" s="172">
        <v>0</v>
      </c>
      <c r="AH67" s="176">
        <v>0</v>
      </c>
      <c r="AI67" s="172">
        <v>0</v>
      </c>
      <c r="AJ67" s="156">
        <v>0</v>
      </c>
      <c r="AK67" s="179">
        <v>0</v>
      </c>
      <c r="AL67" s="205"/>
      <c r="AM67" s="309"/>
      <c r="AN67" s="216">
        <v>210</v>
      </c>
      <c r="AO67" s="216"/>
      <c r="AP67" s="216">
        <v>177</v>
      </c>
      <c r="AQ67" s="274">
        <v>0.45700000000000002</v>
      </c>
      <c r="AR67" s="217">
        <v>12</v>
      </c>
      <c r="AS67" s="218">
        <v>17.5</v>
      </c>
      <c r="AT67" s="247">
        <v>6.8</v>
      </c>
      <c r="AU67" s="219">
        <v>32.299999999999997</v>
      </c>
      <c r="AV67" s="278">
        <v>616</v>
      </c>
      <c r="AW67" s="278"/>
      <c r="AX67" s="219">
        <v>19.899999999999999</v>
      </c>
      <c r="AY67" s="216">
        <v>16519</v>
      </c>
      <c r="AZ67" s="218">
        <v>532.9</v>
      </c>
      <c r="BA67" s="218"/>
      <c r="BB67" s="311"/>
    </row>
    <row r="68" spans="1:54" x14ac:dyDescent="0.25">
      <c r="A68" s="317">
        <v>43118</v>
      </c>
      <c r="B68" s="182">
        <v>31</v>
      </c>
      <c r="C68" s="183"/>
      <c r="D68" s="224">
        <v>36</v>
      </c>
      <c r="E68" s="224"/>
      <c r="F68" s="224">
        <v>923</v>
      </c>
      <c r="G68" s="225">
        <v>0.96299999999999997</v>
      </c>
      <c r="H68" s="226">
        <v>27</v>
      </c>
      <c r="I68" s="184">
        <v>1.3</v>
      </c>
      <c r="J68" s="184">
        <v>1.2</v>
      </c>
      <c r="K68" s="329">
        <v>35.5</v>
      </c>
      <c r="L68" s="330" t="s">
        <v>102</v>
      </c>
      <c r="M68" s="224">
        <v>215</v>
      </c>
      <c r="N68" s="224"/>
      <c r="O68" s="1164">
        <v>8997</v>
      </c>
      <c r="P68" s="225">
        <v>0.97699999999999998</v>
      </c>
      <c r="Q68" s="226">
        <v>31</v>
      </c>
      <c r="R68" s="184">
        <v>6.9</v>
      </c>
      <c r="S68" s="184">
        <v>6.9</v>
      </c>
      <c r="T68" s="186">
        <v>297.10000000000002</v>
      </c>
      <c r="U68" s="229"/>
      <c r="V68" s="229">
        <v>95</v>
      </c>
      <c r="W68" s="224"/>
      <c r="X68" s="224">
        <v>6700</v>
      </c>
      <c r="Y68" s="225">
        <v>0.98599999999999999</v>
      </c>
      <c r="Z68" s="319">
        <v>28</v>
      </c>
      <c r="AA68" s="184">
        <v>3.4</v>
      </c>
      <c r="AB68" s="227">
        <v>3.1</v>
      </c>
      <c r="AC68" s="184">
        <v>242.7</v>
      </c>
      <c r="AD68" s="231"/>
      <c r="AE68" s="172">
        <v>0</v>
      </c>
      <c r="AF68" s="172"/>
      <c r="AG68" s="172">
        <v>0</v>
      </c>
      <c r="AH68" s="176">
        <v>0</v>
      </c>
      <c r="AI68" s="166">
        <v>0</v>
      </c>
      <c r="AJ68" s="156">
        <v>0</v>
      </c>
      <c r="AK68" s="179">
        <v>0</v>
      </c>
      <c r="AL68" s="156"/>
      <c r="AM68" s="331"/>
      <c r="AN68" s="224">
        <v>165</v>
      </c>
      <c r="AO68" s="224"/>
      <c r="AP68" s="224">
        <v>178</v>
      </c>
      <c r="AQ68" s="225">
        <v>0.51800000000000002</v>
      </c>
      <c r="AR68" s="226">
        <v>8</v>
      </c>
      <c r="AS68" s="184">
        <v>20.6</v>
      </c>
      <c r="AT68" s="227">
        <v>5.3</v>
      </c>
      <c r="AU68" s="186">
        <v>42.8</v>
      </c>
      <c r="AV68" s="236">
        <v>510</v>
      </c>
      <c r="AW68" s="236"/>
      <c r="AX68" s="186">
        <v>16.5</v>
      </c>
      <c r="AY68" s="224">
        <v>16798</v>
      </c>
      <c r="AZ68" s="184">
        <v>541.9</v>
      </c>
      <c r="BA68" s="184"/>
      <c r="BB68" s="285"/>
    </row>
    <row r="69" spans="1:54" x14ac:dyDescent="0.25">
      <c r="A69" s="328">
        <f>A68+40</f>
        <v>43158</v>
      </c>
      <c r="B69" s="204">
        <v>28</v>
      </c>
      <c r="C69" s="9"/>
      <c r="D69" s="172">
        <v>32</v>
      </c>
      <c r="E69" s="172"/>
      <c r="F69" s="172">
        <v>748</v>
      </c>
      <c r="G69" s="173">
        <v>0.95899999999999996</v>
      </c>
      <c r="H69" s="166">
        <v>26</v>
      </c>
      <c r="I69" s="156">
        <v>1.2</v>
      </c>
      <c r="J69" s="179">
        <v>1.1000000000000001</v>
      </c>
      <c r="K69" s="332">
        <v>30</v>
      </c>
      <c r="L69" s="170"/>
      <c r="M69" s="172">
        <v>211</v>
      </c>
      <c r="N69" s="172"/>
      <c r="O69" s="1161">
        <v>8215</v>
      </c>
      <c r="P69" s="173">
        <v>0.97499999999999998</v>
      </c>
      <c r="Q69" s="166">
        <v>28</v>
      </c>
      <c r="R69" s="156">
        <v>7.5</v>
      </c>
      <c r="S69" s="156">
        <v>7.5</v>
      </c>
      <c r="T69" s="205">
        <v>300.89999999999998</v>
      </c>
      <c r="U69" s="187"/>
      <c r="V69" s="187">
        <v>87</v>
      </c>
      <c r="W69" s="172"/>
      <c r="X69" s="172">
        <v>5584</v>
      </c>
      <c r="Y69" s="173">
        <v>0.98499999999999999</v>
      </c>
      <c r="Z69" s="177">
        <v>25</v>
      </c>
      <c r="AA69" s="156">
        <v>3.5</v>
      </c>
      <c r="AB69" s="179">
        <v>3.1</v>
      </c>
      <c r="AC69" s="156">
        <v>226.8</v>
      </c>
      <c r="AD69" s="231"/>
      <c r="AE69" s="172">
        <v>30</v>
      </c>
      <c r="AF69" s="172"/>
      <c r="AG69" s="172">
        <v>258</v>
      </c>
      <c r="AH69" s="176">
        <v>0.89600000000000002</v>
      </c>
      <c r="AI69" s="166">
        <v>2</v>
      </c>
      <c r="AJ69" s="156">
        <v>14.9</v>
      </c>
      <c r="AK69" s="179">
        <v>1.1000000000000001</v>
      </c>
      <c r="AL69" s="156">
        <v>143.69999999999999</v>
      </c>
      <c r="AM69" s="313"/>
      <c r="AN69" s="172">
        <v>145</v>
      </c>
      <c r="AO69" s="172"/>
      <c r="AP69" s="172">
        <v>142</v>
      </c>
      <c r="AQ69" s="173">
        <v>0.495</v>
      </c>
      <c r="AR69" s="166">
        <v>7</v>
      </c>
      <c r="AS69" s="156">
        <v>20.7</v>
      </c>
      <c r="AT69" s="179">
        <v>5.2</v>
      </c>
      <c r="AU69" s="205">
        <v>40.9</v>
      </c>
      <c r="AV69" s="208">
        <v>504</v>
      </c>
      <c r="AW69" s="208"/>
      <c r="AX69" s="205">
        <v>18</v>
      </c>
      <c r="AY69" s="172">
        <v>14946</v>
      </c>
      <c r="AZ69" s="156">
        <v>533.79999999999995</v>
      </c>
      <c r="BA69" s="156"/>
      <c r="BB69" s="288"/>
    </row>
    <row r="70" spans="1:54" x14ac:dyDescent="0.25">
      <c r="A70" s="328">
        <f t="shared" ref="A70:A79" si="1">A69+30</f>
        <v>43188</v>
      </c>
      <c r="B70" s="204">
        <v>31</v>
      </c>
      <c r="C70" s="9"/>
      <c r="D70" s="172">
        <v>37</v>
      </c>
      <c r="E70" s="172"/>
      <c r="F70" s="172">
        <v>787</v>
      </c>
      <c r="G70" s="173">
        <v>0.95499999999999996</v>
      </c>
      <c r="H70" s="166">
        <v>24</v>
      </c>
      <c r="I70" s="156">
        <v>1.6</v>
      </c>
      <c r="J70" s="179">
        <v>1.2</v>
      </c>
      <c r="K70" s="333">
        <v>34.4</v>
      </c>
      <c r="L70" s="170"/>
      <c r="M70" s="172">
        <v>242</v>
      </c>
      <c r="N70" s="172"/>
      <c r="O70" s="1161">
        <v>8334</v>
      </c>
      <c r="P70" s="173">
        <v>0.97199999999999998</v>
      </c>
      <c r="Q70" s="166">
        <v>31</v>
      </c>
      <c r="R70" s="156">
        <v>7.8</v>
      </c>
      <c r="S70" s="156">
        <v>7.8</v>
      </c>
      <c r="T70" s="205">
        <v>276.7</v>
      </c>
      <c r="U70" s="334" t="s">
        <v>103</v>
      </c>
      <c r="V70" s="335">
        <v>0</v>
      </c>
      <c r="W70" s="336"/>
      <c r="X70" s="336">
        <v>1299</v>
      </c>
      <c r="Y70" s="337">
        <v>1</v>
      </c>
      <c r="Z70" s="338">
        <v>8</v>
      </c>
      <c r="AA70" s="339">
        <v>0</v>
      </c>
      <c r="AB70" s="340">
        <v>0</v>
      </c>
      <c r="AC70" s="339">
        <v>162.4</v>
      </c>
      <c r="AD70" s="231"/>
      <c r="AE70" s="172">
        <v>39</v>
      </c>
      <c r="AF70" s="172"/>
      <c r="AG70" s="172">
        <v>1994</v>
      </c>
      <c r="AH70" s="176">
        <v>0.98099999999999998</v>
      </c>
      <c r="AI70" s="166">
        <v>11</v>
      </c>
      <c r="AJ70" s="156">
        <v>3.6</v>
      </c>
      <c r="AK70" s="179">
        <v>1.3</v>
      </c>
      <c r="AL70" s="156">
        <v>184.8</v>
      </c>
      <c r="AM70" s="231" t="s">
        <v>104</v>
      </c>
      <c r="AN70" s="241">
        <v>0</v>
      </c>
      <c r="AO70" s="241"/>
      <c r="AP70" s="241">
        <v>0</v>
      </c>
      <c r="AQ70" s="291"/>
      <c r="AR70" s="243">
        <v>0</v>
      </c>
      <c r="AS70" s="244"/>
      <c r="AT70" s="245"/>
      <c r="AU70" s="292">
        <v>0</v>
      </c>
      <c r="AV70" s="208">
        <v>319</v>
      </c>
      <c r="AW70" s="208"/>
      <c r="AX70" s="205">
        <v>10.3</v>
      </c>
      <c r="AY70" s="172">
        <v>12415</v>
      </c>
      <c r="AZ70" s="156">
        <v>400.5</v>
      </c>
      <c r="BA70" s="156"/>
      <c r="BB70" s="288"/>
    </row>
    <row r="71" spans="1:54" x14ac:dyDescent="0.25">
      <c r="A71" s="328">
        <f t="shared" si="1"/>
        <v>43218</v>
      </c>
      <c r="B71" s="204">
        <v>30</v>
      </c>
      <c r="C71" s="9"/>
      <c r="D71" s="172">
        <v>42</v>
      </c>
      <c r="E71" s="172"/>
      <c r="F71" s="172">
        <v>1124</v>
      </c>
      <c r="G71" s="173">
        <v>0.96399999999999997</v>
      </c>
      <c r="H71" s="166">
        <v>18</v>
      </c>
      <c r="I71" s="156">
        <v>2.4</v>
      </c>
      <c r="J71" s="179">
        <v>1.4</v>
      </c>
      <c r="K71" s="332">
        <v>64.8</v>
      </c>
      <c r="L71" s="170"/>
      <c r="M71" s="172">
        <v>187</v>
      </c>
      <c r="N71" s="172"/>
      <c r="O71" s="1161">
        <v>8088</v>
      </c>
      <c r="P71" s="173">
        <v>0.97699999999999998</v>
      </c>
      <c r="Q71" s="166">
        <v>30</v>
      </c>
      <c r="R71" s="156">
        <v>6.2</v>
      </c>
      <c r="S71" s="179">
        <v>6.2</v>
      </c>
      <c r="T71" s="205">
        <v>275.8</v>
      </c>
      <c r="U71" s="334" t="s">
        <v>103</v>
      </c>
      <c r="V71" s="335">
        <v>0</v>
      </c>
      <c r="W71" s="336"/>
      <c r="X71" s="336">
        <v>2549</v>
      </c>
      <c r="Y71" s="337">
        <v>1</v>
      </c>
      <c r="Z71" s="338">
        <v>27</v>
      </c>
      <c r="AA71" s="339">
        <v>0</v>
      </c>
      <c r="AB71" s="340">
        <v>0</v>
      </c>
      <c r="AC71" s="339">
        <v>94.4</v>
      </c>
      <c r="AD71" s="231"/>
      <c r="AE71" s="172">
        <v>73</v>
      </c>
      <c r="AF71" s="172"/>
      <c r="AG71" s="172">
        <v>4646</v>
      </c>
      <c r="AH71" s="176">
        <v>0.98499999999999999</v>
      </c>
      <c r="AI71" s="166">
        <v>20</v>
      </c>
      <c r="AJ71" s="156">
        <v>3.7</v>
      </c>
      <c r="AK71" s="179">
        <v>2.4</v>
      </c>
      <c r="AL71" s="156">
        <v>236</v>
      </c>
      <c r="AM71" s="231"/>
      <c r="AN71" s="241">
        <v>153</v>
      </c>
      <c r="AO71" s="241"/>
      <c r="AP71" s="241">
        <v>170</v>
      </c>
      <c r="AQ71" s="291">
        <v>0.52600000000000002</v>
      </c>
      <c r="AR71" s="243">
        <v>14</v>
      </c>
      <c r="AS71" s="244">
        <v>10.9</v>
      </c>
      <c r="AT71" s="245">
        <v>5.0999999999999996</v>
      </c>
      <c r="AU71" s="292">
        <v>23.1</v>
      </c>
      <c r="AV71" s="208">
        <v>455</v>
      </c>
      <c r="AW71" s="208"/>
      <c r="AX71" s="205">
        <v>15.2</v>
      </c>
      <c r="AY71" s="172">
        <v>16577</v>
      </c>
      <c r="AZ71" s="156">
        <v>552.6</v>
      </c>
      <c r="BA71" s="156"/>
      <c r="BB71" s="288"/>
    </row>
    <row r="72" spans="1:54" x14ac:dyDescent="0.25">
      <c r="A72" s="328">
        <f t="shared" si="1"/>
        <v>43248</v>
      </c>
      <c r="B72" s="204">
        <v>31</v>
      </c>
      <c r="C72" s="9"/>
      <c r="D72" s="172">
        <v>35</v>
      </c>
      <c r="E72" s="172"/>
      <c r="F72" s="172">
        <v>1040</v>
      </c>
      <c r="G72" s="173">
        <v>0.96799999999999997</v>
      </c>
      <c r="H72" s="166">
        <v>29</v>
      </c>
      <c r="I72" s="156">
        <v>1.2</v>
      </c>
      <c r="J72" s="179">
        <v>1.1000000000000001</v>
      </c>
      <c r="K72" s="332">
        <v>37</v>
      </c>
      <c r="L72" s="170"/>
      <c r="M72" s="172">
        <v>178</v>
      </c>
      <c r="N72" s="172"/>
      <c r="O72" s="1161">
        <v>8672</v>
      </c>
      <c r="P72" s="173">
        <v>0.98</v>
      </c>
      <c r="Q72" s="166">
        <v>31</v>
      </c>
      <c r="R72" s="156">
        <v>5.7</v>
      </c>
      <c r="S72" s="179">
        <v>5.7</v>
      </c>
      <c r="T72" s="205">
        <v>285.5</v>
      </c>
      <c r="U72" s="341"/>
      <c r="V72" s="341">
        <v>556</v>
      </c>
      <c r="W72" s="180"/>
      <c r="X72" s="180">
        <v>1712</v>
      </c>
      <c r="Y72" s="269">
        <v>0.755</v>
      </c>
      <c r="Z72" s="255">
        <v>31</v>
      </c>
      <c r="AA72" s="179">
        <v>17.899999999999999</v>
      </c>
      <c r="AB72" s="179">
        <v>17.899999999999999</v>
      </c>
      <c r="AC72" s="179">
        <v>73.2</v>
      </c>
      <c r="AD72" s="231"/>
      <c r="AE72" s="172">
        <v>12</v>
      </c>
      <c r="AF72" s="172"/>
      <c r="AG72" s="172">
        <v>1875</v>
      </c>
      <c r="AH72" s="176">
        <v>0.99399999999999999</v>
      </c>
      <c r="AI72" s="166">
        <v>9</v>
      </c>
      <c r="AJ72" s="156">
        <v>1.3</v>
      </c>
      <c r="AK72" s="179">
        <v>0.4</v>
      </c>
      <c r="AL72" s="156">
        <v>209.7</v>
      </c>
      <c r="AM72" s="231"/>
      <c r="AN72" s="172">
        <v>74</v>
      </c>
      <c r="AO72" s="172"/>
      <c r="AP72" s="172">
        <v>92</v>
      </c>
      <c r="AQ72" s="173">
        <v>0.55600000000000005</v>
      </c>
      <c r="AR72" s="166">
        <v>10</v>
      </c>
      <c r="AS72" s="156">
        <v>7.4</v>
      </c>
      <c r="AT72" s="179">
        <v>2.4</v>
      </c>
      <c r="AU72" s="205">
        <v>16.600000000000001</v>
      </c>
      <c r="AV72" s="208">
        <v>855</v>
      </c>
      <c r="AW72" s="208"/>
      <c r="AX72" s="205">
        <v>27.6</v>
      </c>
      <c r="AY72" s="172">
        <v>13392</v>
      </c>
      <c r="AZ72" s="156">
        <v>432</v>
      </c>
      <c r="BA72" s="156"/>
      <c r="BB72" s="288"/>
    </row>
    <row r="73" spans="1:54" x14ac:dyDescent="0.25">
      <c r="A73" s="328">
        <f t="shared" si="1"/>
        <v>43278</v>
      </c>
      <c r="B73" s="204">
        <v>30</v>
      </c>
      <c r="C73" s="9"/>
      <c r="D73" s="172">
        <v>45</v>
      </c>
      <c r="E73" s="172"/>
      <c r="F73" s="172">
        <v>1092</v>
      </c>
      <c r="G73" s="173">
        <v>0.96</v>
      </c>
      <c r="H73" s="166">
        <v>26</v>
      </c>
      <c r="I73" s="156">
        <v>1.7</v>
      </c>
      <c r="J73" s="179">
        <v>1.5</v>
      </c>
      <c r="K73" s="332">
        <v>43.8</v>
      </c>
      <c r="L73" s="170"/>
      <c r="M73" s="172">
        <v>210</v>
      </c>
      <c r="N73" s="172"/>
      <c r="O73" s="1161">
        <v>8270</v>
      </c>
      <c r="P73" s="173">
        <v>0.97499999999999998</v>
      </c>
      <c r="Q73" s="166">
        <v>27</v>
      </c>
      <c r="R73" s="156">
        <v>7.8</v>
      </c>
      <c r="S73" s="179">
        <v>7</v>
      </c>
      <c r="T73" s="205">
        <v>314.10000000000002</v>
      </c>
      <c r="U73" s="341"/>
      <c r="V73" s="341">
        <v>597</v>
      </c>
      <c r="W73" s="180"/>
      <c r="X73" s="180">
        <v>1280</v>
      </c>
      <c r="Y73" s="269">
        <v>0.68200000000000005</v>
      </c>
      <c r="Z73" s="255">
        <v>30</v>
      </c>
      <c r="AA73" s="179">
        <v>19.899999999999999</v>
      </c>
      <c r="AB73" s="179">
        <v>19.899999999999999</v>
      </c>
      <c r="AC73" s="179">
        <v>62.6</v>
      </c>
      <c r="AD73" s="231"/>
      <c r="AE73" s="172">
        <v>32</v>
      </c>
      <c r="AF73" s="172"/>
      <c r="AG73" s="172">
        <v>2150</v>
      </c>
      <c r="AH73" s="176">
        <v>0.98499999999999999</v>
      </c>
      <c r="AI73" s="166">
        <v>10</v>
      </c>
      <c r="AJ73" s="156">
        <v>3.2</v>
      </c>
      <c r="AK73" s="179">
        <v>1.1000000000000001</v>
      </c>
      <c r="AL73" s="156">
        <v>218.3</v>
      </c>
      <c r="AM73" s="231"/>
      <c r="AN73" s="172">
        <v>154</v>
      </c>
      <c r="AO73" s="172"/>
      <c r="AP73" s="172">
        <v>155</v>
      </c>
      <c r="AQ73" s="173">
        <v>0.502</v>
      </c>
      <c r="AR73" s="166">
        <v>9</v>
      </c>
      <c r="AS73" s="156">
        <v>17.100000000000001</v>
      </c>
      <c r="AT73" s="179">
        <v>5.0999999999999996</v>
      </c>
      <c r="AU73" s="205">
        <v>34.299999999999997</v>
      </c>
      <c r="AV73" s="208">
        <v>1039</v>
      </c>
      <c r="AW73" s="208"/>
      <c r="AX73" s="205">
        <v>34.6</v>
      </c>
      <c r="AY73" s="172">
        <v>12947</v>
      </c>
      <c r="AZ73" s="156">
        <v>431.6</v>
      </c>
      <c r="BA73" s="156"/>
      <c r="BB73" s="288"/>
    </row>
    <row r="74" spans="1:54" x14ac:dyDescent="0.25">
      <c r="A74" s="328">
        <f t="shared" si="1"/>
        <v>43308</v>
      </c>
      <c r="B74" s="204">
        <v>31</v>
      </c>
      <c r="C74" s="9"/>
      <c r="D74" s="180">
        <v>40</v>
      </c>
      <c r="E74" s="180"/>
      <c r="F74" s="180">
        <v>968</v>
      </c>
      <c r="G74" s="173">
        <v>0.96</v>
      </c>
      <c r="H74" s="260">
        <v>27</v>
      </c>
      <c r="I74" s="179">
        <v>1.5</v>
      </c>
      <c r="J74" s="179">
        <v>1.3</v>
      </c>
      <c r="K74" s="333">
        <v>37.299999999999997</v>
      </c>
      <c r="L74" s="170"/>
      <c r="M74" s="172">
        <v>221</v>
      </c>
      <c r="N74" s="172"/>
      <c r="O74" s="1161">
        <v>8600</v>
      </c>
      <c r="P74" s="173">
        <v>0.97499999999999998</v>
      </c>
      <c r="Q74" s="166">
        <v>31</v>
      </c>
      <c r="R74" s="156">
        <v>7.1</v>
      </c>
      <c r="S74" s="179">
        <v>7.1</v>
      </c>
      <c r="T74" s="205">
        <v>284.5</v>
      </c>
      <c r="U74" s="341"/>
      <c r="V74" s="341">
        <v>360</v>
      </c>
      <c r="W74" s="180"/>
      <c r="X74" s="180">
        <v>893</v>
      </c>
      <c r="Y74" s="269">
        <v>0.71299999999999997</v>
      </c>
      <c r="Z74" s="255">
        <v>28</v>
      </c>
      <c r="AA74" s="179">
        <v>12.9</v>
      </c>
      <c r="AB74" s="179">
        <v>11.6</v>
      </c>
      <c r="AC74" s="179">
        <v>44.8</v>
      </c>
      <c r="AD74" s="231"/>
      <c r="AE74" s="172">
        <v>63</v>
      </c>
      <c r="AF74" s="172"/>
      <c r="AG74" s="172">
        <v>6066</v>
      </c>
      <c r="AH74" s="176">
        <v>0.99</v>
      </c>
      <c r="AI74" s="166">
        <v>21</v>
      </c>
      <c r="AJ74" s="156">
        <v>3</v>
      </c>
      <c r="AK74" s="179">
        <v>2</v>
      </c>
      <c r="AL74" s="156">
        <v>291.89999999999998</v>
      </c>
      <c r="AM74" s="231"/>
      <c r="AN74" s="172">
        <v>179</v>
      </c>
      <c r="AO74" s="172"/>
      <c r="AP74" s="172">
        <v>190</v>
      </c>
      <c r="AQ74" s="173">
        <v>0.51500000000000001</v>
      </c>
      <c r="AR74" s="166">
        <v>10</v>
      </c>
      <c r="AS74" s="156">
        <v>17.899999999999999</v>
      </c>
      <c r="AT74" s="179">
        <v>5.8</v>
      </c>
      <c r="AU74" s="205">
        <v>36.9</v>
      </c>
      <c r="AV74" s="208">
        <v>863</v>
      </c>
      <c r="AW74" s="208"/>
      <c r="AX74" s="205">
        <v>27.8</v>
      </c>
      <c r="AY74" s="172">
        <v>16716</v>
      </c>
      <c r="AZ74" s="156">
        <v>539.20000000000005</v>
      </c>
      <c r="BA74" s="156"/>
      <c r="BB74" s="288"/>
    </row>
    <row r="75" spans="1:54" x14ac:dyDescent="0.25">
      <c r="A75" s="328">
        <f t="shared" si="1"/>
        <v>43338</v>
      </c>
      <c r="B75" s="204">
        <v>31</v>
      </c>
      <c r="C75" s="9"/>
      <c r="D75" s="180">
        <v>42</v>
      </c>
      <c r="E75" s="180"/>
      <c r="F75" s="180">
        <v>1008</v>
      </c>
      <c r="G75" s="269">
        <v>0.96</v>
      </c>
      <c r="H75" s="260">
        <v>28</v>
      </c>
      <c r="I75" s="179">
        <v>1.5</v>
      </c>
      <c r="J75" s="179">
        <v>1.3</v>
      </c>
      <c r="K75" s="333">
        <v>37.5</v>
      </c>
      <c r="L75" s="170"/>
      <c r="M75" s="172">
        <v>223</v>
      </c>
      <c r="N75" s="172"/>
      <c r="O75" s="1161">
        <v>8790</v>
      </c>
      <c r="P75" s="173">
        <v>0.97499999999999998</v>
      </c>
      <c r="Q75" s="166">
        <v>31</v>
      </c>
      <c r="R75" s="156">
        <v>7.2</v>
      </c>
      <c r="S75" s="179">
        <v>7.2</v>
      </c>
      <c r="T75" s="205">
        <v>290.7</v>
      </c>
      <c r="U75" s="341"/>
      <c r="V75" s="341">
        <v>460</v>
      </c>
      <c r="W75" s="180"/>
      <c r="X75" s="180">
        <v>990</v>
      </c>
      <c r="Y75" s="269">
        <v>0.68300000000000005</v>
      </c>
      <c r="Z75" s="255">
        <v>31</v>
      </c>
      <c r="AA75" s="179">
        <v>14.9</v>
      </c>
      <c r="AB75" s="179">
        <v>14.9</v>
      </c>
      <c r="AC75" s="179">
        <v>46.8</v>
      </c>
      <c r="AD75" s="231"/>
      <c r="AE75" s="172">
        <v>89</v>
      </c>
      <c r="AF75" s="172"/>
      <c r="AG75" s="172">
        <v>8167</v>
      </c>
      <c r="AH75" s="176">
        <v>0.98899999999999999</v>
      </c>
      <c r="AI75" s="166">
        <v>10</v>
      </c>
      <c r="AJ75" s="156">
        <v>9.3000000000000007</v>
      </c>
      <c r="AK75" s="179">
        <v>2.9</v>
      </c>
      <c r="AL75" s="156">
        <v>869</v>
      </c>
      <c r="AM75" s="231"/>
      <c r="AN75" s="172">
        <v>208</v>
      </c>
      <c r="AO75" s="172"/>
      <c r="AP75" s="172">
        <v>210</v>
      </c>
      <c r="AQ75" s="173">
        <v>0.503</v>
      </c>
      <c r="AR75" s="166">
        <v>12</v>
      </c>
      <c r="AS75" s="156">
        <v>17.3</v>
      </c>
      <c r="AT75" s="179">
        <v>6.7</v>
      </c>
      <c r="AU75" s="205">
        <v>34.9</v>
      </c>
      <c r="AV75" s="208">
        <v>1021</v>
      </c>
      <c r="AW75" s="208"/>
      <c r="AX75" s="205">
        <v>32.9</v>
      </c>
      <c r="AY75" s="172">
        <v>19165</v>
      </c>
      <c r="AZ75" s="156">
        <v>618.20000000000005</v>
      </c>
      <c r="BA75" s="156"/>
      <c r="BB75" s="288"/>
    </row>
    <row r="76" spans="1:54" x14ac:dyDescent="0.25">
      <c r="A76" s="328">
        <f t="shared" si="1"/>
        <v>43368</v>
      </c>
      <c r="B76" s="204">
        <v>30</v>
      </c>
      <c r="C76" s="9"/>
      <c r="D76" s="172">
        <v>57</v>
      </c>
      <c r="E76" s="172"/>
      <c r="F76" s="172">
        <v>1094</v>
      </c>
      <c r="G76" s="173">
        <v>0.95</v>
      </c>
      <c r="H76" s="166">
        <v>30</v>
      </c>
      <c r="I76" s="156">
        <v>1.9</v>
      </c>
      <c r="J76" s="179">
        <v>1.9</v>
      </c>
      <c r="K76" s="332">
        <v>38.4</v>
      </c>
      <c r="L76" s="170"/>
      <c r="M76" s="172">
        <v>205</v>
      </c>
      <c r="N76" s="172"/>
      <c r="O76" s="1161">
        <v>8042</v>
      </c>
      <c r="P76" s="173">
        <v>0.97499999999999998</v>
      </c>
      <c r="Q76" s="166">
        <v>30</v>
      </c>
      <c r="R76" s="156">
        <v>6.9</v>
      </c>
      <c r="S76" s="179">
        <v>6.8</v>
      </c>
      <c r="T76" s="205">
        <v>279.60000000000002</v>
      </c>
      <c r="U76" s="341"/>
      <c r="V76" s="341">
        <v>71</v>
      </c>
      <c r="W76" s="180"/>
      <c r="X76" s="180">
        <v>623</v>
      </c>
      <c r="Y76" s="269">
        <v>0.89700000000000002</v>
      </c>
      <c r="Z76" s="255">
        <v>30</v>
      </c>
      <c r="AA76" s="179">
        <v>2.4</v>
      </c>
      <c r="AB76" s="179">
        <v>2.4</v>
      </c>
      <c r="AC76" s="179">
        <v>23.5</v>
      </c>
      <c r="AD76" s="231"/>
      <c r="AE76" s="172">
        <v>14</v>
      </c>
      <c r="AF76" s="172"/>
      <c r="AG76" s="172">
        <v>2713</v>
      </c>
      <c r="AH76" s="176">
        <v>0.995</v>
      </c>
      <c r="AI76" s="166">
        <v>11</v>
      </c>
      <c r="AJ76" s="156">
        <v>1.3</v>
      </c>
      <c r="AK76" s="179">
        <v>0.5</v>
      </c>
      <c r="AL76" s="156">
        <v>259.7</v>
      </c>
      <c r="AM76" s="231"/>
      <c r="AN76" s="172">
        <v>169</v>
      </c>
      <c r="AO76" s="172"/>
      <c r="AP76" s="172">
        <v>170</v>
      </c>
      <c r="AQ76" s="173">
        <v>0.502</v>
      </c>
      <c r="AR76" s="166">
        <v>12</v>
      </c>
      <c r="AS76" s="156">
        <v>14.1</v>
      </c>
      <c r="AT76" s="179">
        <v>5.6</v>
      </c>
      <c r="AU76" s="205">
        <v>28.2</v>
      </c>
      <c r="AV76" s="208">
        <v>515</v>
      </c>
      <c r="AW76" s="208"/>
      <c r="AX76" s="205">
        <v>17.2</v>
      </c>
      <c r="AY76" s="172">
        <v>12643</v>
      </c>
      <c r="AZ76" s="156">
        <v>421.4</v>
      </c>
      <c r="BA76" s="156"/>
      <c r="BB76" s="288"/>
    </row>
    <row r="77" spans="1:54" x14ac:dyDescent="0.25">
      <c r="A77" s="328">
        <f t="shared" si="1"/>
        <v>43398</v>
      </c>
      <c r="B77" s="204">
        <v>31</v>
      </c>
      <c r="C77" s="9"/>
      <c r="D77" s="172">
        <v>36</v>
      </c>
      <c r="E77" s="172"/>
      <c r="F77" s="172">
        <v>1087</v>
      </c>
      <c r="G77" s="173">
        <v>0.96799999999999997</v>
      </c>
      <c r="H77" s="166">
        <v>31</v>
      </c>
      <c r="I77" s="156">
        <v>1.2</v>
      </c>
      <c r="J77" s="179">
        <v>1.2</v>
      </c>
      <c r="K77" s="332">
        <v>36.200000000000003</v>
      </c>
      <c r="L77" s="170"/>
      <c r="M77" s="172">
        <v>180</v>
      </c>
      <c r="N77" s="172"/>
      <c r="O77" s="1161">
        <v>8714</v>
      </c>
      <c r="P77" s="173">
        <v>0.98</v>
      </c>
      <c r="Q77" s="166">
        <v>30</v>
      </c>
      <c r="R77" s="156">
        <v>6</v>
      </c>
      <c r="S77" s="179">
        <v>5.8</v>
      </c>
      <c r="T77" s="205">
        <v>296.39999999999998</v>
      </c>
      <c r="U77" s="342" t="s">
        <v>105</v>
      </c>
      <c r="V77" s="342">
        <v>0</v>
      </c>
      <c r="W77" s="343"/>
      <c r="X77" s="343">
        <v>420</v>
      </c>
      <c r="Y77" s="344">
        <v>1</v>
      </c>
      <c r="Z77" s="345">
        <v>12</v>
      </c>
      <c r="AA77" s="340">
        <v>0</v>
      </c>
      <c r="AB77" s="340">
        <v>0</v>
      </c>
      <c r="AC77" s="340">
        <v>35</v>
      </c>
      <c r="AD77" s="231"/>
      <c r="AE77" s="172">
        <v>0</v>
      </c>
      <c r="AF77" s="172"/>
      <c r="AG77" s="172">
        <v>198</v>
      </c>
      <c r="AH77" s="176">
        <v>1</v>
      </c>
      <c r="AI77" s="166">
        <v>1</v>
      </c>
      <c r="AJ77" s="156">
        <v>0</v>
      </c>
      <c r="AK77" s="179">
        <v>0</v>
      </c>
      <c r="AL77" s="156">
        <v>198</v>
      </c>
      <c r="AM77" s="231"/>
      <c r="AN77" s="172">
        <v>115</v>
      </c>
      <c r="AO77" s="172"/>
      <c r="AP77" s="172">
        <v>165</v>
      </c>
      <c r="AQ77" s="173">
        <v>0.59</v>
      </c>
      <c r="AR77" s="166">
        <v>11</v>
      </c>
      <c r="AS77" s="156">
        <v>10.4</v>
      </c>
      <c r="AT77" s="179">
        <v>3.7</v>
      </c>
      <c r="AU77" s="205">
        <v>25.4</v>
      </c>
      <c r="AV77" s="208">
        <v>331</v>
      </c>
      <c r="AW77" s="208"/>
      <c r="AX77" s="205">
        <v>10.7</v>
      </c>
      <c r="AY77" s="172">
        <v>10583</v>
      </c>
      <c r="AZ77" s="156">
        <v>341.4</v>
      </c>
      <c r="BA77" s="156"/>
      <c r="BB77" s="288"/>
    </row>
    <row r="78" spans="1:54" x14ac:dyDescent="0.25">
      <c r="A78" s="328">
        <f t="shared" si="1"/>
        <v>43428</v>
      </c>
      <c r="B78" s="204">
        <v>30</v>
      </c>
      <c r="C78" s="9"/>
      <c r="D78" s="172">
        <v>41</v>
      </c>
      <c r="E78" s="172"/>
      <c r="F78" s="172">
        <v>973</v>
      </c>
      <c r="G78" s="173">
        <v>0.96</v>
      </c>
      <c r="H78" s="166">
        <v>27</v>
      </c>
      <c r="I78" s="156">
        <v>1.5</v>
      </c>
      <c r="J78" s="179">
        <v>1.4</v>
      </c>
      <c r="K78" s="332">
        <v>37.5</v>
      </c>
      <c r="L78" s="170"/>
      <c r="M78" s="172">
        <v>301</v>
      </c>
      <c r="N78" s="172"/>
      <c r="O78" s="1161">
        <v>8336</v>
      </c>
      <c r="P78" s="173">
        <v>0.96499999999999997</v>
      </c>
      <c r="Q78" s="166">
        <v>30</v>
      </c>
      <c r="R78" s="156">
        <v>10</v>
      </c>
      <c r="S78" s="179">
        <v>10</v>
      </c>
      <c r="T78" s="205">
        <v>287.89999999999998</v>
      </c>
      <c r="U78" s="342" t="s">
        <v>105</v>
      </c>
      <c r="V78" s="342">
        <v>36</v>
      </c>
      <c r="W78" s="343"/>
      <c r="X78" s="343">
        <v>215</v>
      </c>
      <c r="Y78" s="344">
        <v>0.85599999999999998</v>
      </c>
      <c r="Z78" s="345">
        <v>9</v>
      </c>
      <c r="AA78" s="340">
        <v>4</v>
      </c>
      <c r="AB78" s="340">
        <v>1.2</v>
      </c>
      <c r="AC78" s="340">
        <v>27.9</v>
      </c>
      <c r="AD78" s="231"/>
      <c r="AE78" s="172">
        <v>0</v>
      </c>
      <c r="AF78" s="172"/>
      <c r="AG78" s="172">
        <v>0</v>
      </c>
      <c r="AH78" s="176"/>
      <c r="AI78" s="166">
        <v>0</v>
      </c>
      <c r="AJ78" s="156">
        <v>0</v>
      </c>
      <c r="AK78" s="179">
        <v>0</v>
      </c>
      <c r="AL78" s="156">
        <v>0</v>
      </c>
      <c r="AM78" s="231"/>
      <c r="AN78" s="172">
        <v>106</v>
      </c>
      <c r="AO78" s="172"/>
      <c r="AP78" s="172">
        <v>99</v>
      </c>
      <c r="AQ78" s="173">
        <v>0.48499999999999999</v>
      </c>
      <c r="AR78" s="166">
        <v>11</v>
      </c>
      <c r="AS78" s="156">
        <v>9.6</v>
      </c>
      <c r="AT78" s="179">
        <v>3.5</v>
      </c>
      <c r="AU78" s="205">
        <v>18.600000000000001</v>
      </c>
      <c r="AV78" s="208">
        <v>483</v>
      </c>
      <c r="AW78" s="208"/>
      <c r="AX78" s="205">
        <v>16.100000000000001</v>
      </c>
      <c r="AY78" s="172">
        <v>9624</v>
      </c>
      <c r="AZ78" s="156">
        <v>320.8</v>
      </c>
      <c r="BA78" s="156"/>
      <c r="BB78" s="288"/>
    </row>
    <row r="79" spans="1:54" ht="15.75" thickBot="1" x14ac:dyDescent="0.3">
      <c r="A79" s="328">
        <f t="shared" si="1"/>
        <v>43458</v>
      </c>
      <c r="B79" s="272">
        <v>31</v>
      </c>
      <c r="C79" s="215"/>
      <c r="D79" s="216"/>
      <c r="E79" s="216"/>
      <c r="F79" s="216"/>
      <c r="G79" s="274"/>
      <c r="H79" s="217">
        <v>29</v>
      </c>
      <c r="I79" s="218"/>
      <c r="J79" s="247"/>
      <c r="K79" s="346"/>
      <c r="L79" s="310"/>
      <c r="M79" s="216"/>
      <c r="N79" s="216"/>
      <c r="O79" s="1168"/>
      <c r="P79" s="274"/>
      <c r="Q79" s="217"/>
      <c r="R79" s="218"/>
      <c r="S79" s="247"/>
      <c r="T79" s="219"/>
      <c r="U79" s="347"/>
      <c r="V79" s="347"/>
      <c r="W79" s="348"/>
      <c r="X79" s="348"/>
      <c r="Y79" s="349" t="e">
        <v>#DIV/0!</v>
      </c>
      <c r="Z79" s="350">
        <v>24</v>
      </c>
      <c r="AA79" s="247">
        <v>0</v>
      </c>
      <c r="AB79" s="247">
        <v>0</v>
      </c>
      <c r="AC79" s="247">
        <v>0</v>
      </c>
      <c r="AD79" s="310"/>
      <c r="AE79" s="216"/>
      <c r="AF79" s="216"/>
      <c r="AG79" s="216"/>
      <c r="AH79" s="275" t="e">
        <v>#DIV/0!</v>
      </c>
      <c r="AI79" s="217">
        <v>22</v>
      </c>
      <c r="AJ79" s="218">
        <v>0</v>
      </c>
      <c r="AK79" s="247">
        <v>0</v>
      </c>
      <c r="AL79" s="218">
        <v>0</v>
      </c>
      <c r="AM79" s="310"/>
      <c r="AN79" s="216">
        <v>106</v>
      </c>
      <c r="AO79" s="216"/>
      <c r="AP79" s="216">
        <v>249</v>
      </c>
      <c r="AQ79" s="274">
        <v>0.70099999999999996</v>
      </c>
      <c r="AR79" s="217">
        <v>12</v>
      </c>
      <c r="AS79" s="218">
        <v>8.5</v>
      </c>
      <c r="AT79" s="247">
        <v>3.4</v>
      </c>
      <c r="AU79" s="219">
        <v>28.6</v>
      </c>
      <c r="AV79" s="278">
        <v>106</v>
      </c>
      <c r="AW79" s="278"/>
      <c r="AX79" s="219">
        <v>3.4</v>
      </c>
      <c r="AY79" s="216">
        <v>249</v>
      </c>
      <c r="AZ79" s="218">
        <v>8</v>
      </c>
      <c r="BA79" s="218"/>
      <c r="BB79" s="311"/>
    </row>
    <row r="80" spans="1:54" x14ac:dyDescent="0.25">
      <c r="B80" s="9"/>
      <c r="C80" s="9">
        <v>40.25196124</v>
      </c>
      <c r="D80" s="172">
        <v>443</v>
      </c>
      <c r="E80" s="172"/>
      <c r="F80" s="172">
        <v>10844</v>
      </c>
      <c r="G80" s="351">
        <v>0.96</v>
      </c>
      <c r="H80" s="166"/>
      <c r="I80" s="156">
        <f>AVERAGE(I68:I79)</f>
        <v>1.5454545454545454</v>
      </c>
      <c r="J80" s="156">
        <v>1.3</v>
      </c>
      <c r="K80" s="156">
        <v>39.299999999999997</v>
      </c>
      <c r="L80" s="170" t="s">
        <v>91</v>
      </c>
      <c r="M80" s="172">
        <f>AVERAGE(M68:M79)</f>
        <v>215.72727272727272</v>
      </c>
      <c r="N80" s="172"/>
      <c r="P80" s="173"/>
      <c r="Q80" s="166"/>
      <c r="R80" s="156">
        <v>7.2</v>
      </c>
      <c r="S80" s="156">
        <v>7.1</v>
      </c>
      <c r="T80" s="156">
        <v>289.89999999999998</v>
      </c>
      <c r="U80" s="187"/>
      <c r="V80" s="187">
        <v>2263</v>
      </c>
      <c r="W80" s="172"/>
      <c r="X80" s="172"/>
      <c r="Y80" s="176"/>
      <c r="Z80" s="177"/>
      <c r="AA80" s="156"/>
      <c r="AB80" s="156"/>
      <c r="AC80" s="156"/>
      <c r="AE80" s="172"/>
      <c r="AF80" s="172"/>
      <c r="AG80" s="172"/>
      <c r="AH80" s="176"/>
      <c r="AI80" s="166"/>
      <c r="AJ80" s="156"/>
      <c r="AK80" s="156"/>
      <c r="AL80" s="156"/>
      <c r="AN80" s="172">
        <f>AVERAGE(AN68:AN79)</f>
        <v>131.16666666666666</v>
      </c>
      <c r="AO80" s="172"/>
      <c r="AP80" s="172"/>
      <c r="AQ80" s="351">
        <v>0.54</v>
      </c>
      <c r="AR80" s="156">
        <v>9.6999999999999993</v>
      </c>
      <c r="AS80" s="156">
        <v>14</v>
      </c>
      <c r="AT80" s="156">
        <v>4.7</v>
      </c>
      <c r="AU80" s="156">
        <v>0.43</v>
      </c>
      <c r="AV80" s="172"/>
      <c r="AW80" s="172"/>
      <c r="AX80" s="156"/>
      <c r="AY80" s="9"/>
      <c r="AZ80" s="156"/>
      <c r="BA80" s="156"/>
      <c r="BB80" s="170"/>
    </row>
    <row r="81" spans="1:56" x14ac:dyDescent="0.25">
      <c r="B81" s="9"/>
      <c r="C81" s="9"/>
      <c r="D81" s="172"/>
      <c r="E81" s="172"/>
      <c r="F81" s="172"/>
      <c r="G81" s="166"/>
      <c r="H81" s="166"/>
      <c r="I81" s="156"/>
      <c r="J81" s="156"/>
      <c r="K81" s="170"/>
      <c r="L81" s="172"/>
      <c r="M81" s="172"/>
      <c r="N81" s="172"/>
      <c r="P81" s="173"/>
      <c r="Q81" s="166"/>
      <c r="R81" s="156"/>
      <c r="S81" s="156"/>
      <c r="T81" s="156"/>
      <c r="U81" s="187"/>
      <c r="V81" s="187"/>
      <c r="W81" s="172"/>
      <c r="X81" s="172"/>
      <c r="Y81" s="176"/>
      <c r="Z81" s="177"/>
      <c r="AA81" s="156"/>
      <c r="AB81" s="156"/>
      <c r="AC81" s="156"/>
      <c r="AE81" s="172"/>
      <c r="AF81" s="172"/>
      <c r="AG81" s="172"/>
      <c r="AH81" s="176"/>
      <c r="AI81" s="166"/>
      <c r="AJ81" s="156"/>
      <c r="AK81" s="156"/>
      <c r="AL81" s="156"/>
      <c r="AN81" s="172"/>
      <c r="AO81" s="172"/>
      <c r="AP81" s="172"/>
      <c r="AQ81" s="178"/>
      <c r="AR81" s="166"/>
      <c r="AS81" s="156"/>
      <c r="AT81" s="156"/>
      <c r="AU81" s="156"/>
      <c r="AV81" s="172"/>
      <c r="AW81" s="172"/>
      <c r="AX81" s="156"/>
      <c r="AY81" s="9"/>
      <c r="AZ81" s="156"/>
      <c r="BA81" s="156"/>
      <c r="BB81" s="170"/>
    </row>
    <row r="82" spans="1:56" ht="15.75" thickBot="1" x14ac:dyDescent="0.3">
      <c r="B82" s="9"/>
      <c r="C82" s="9"/>
      <c r="D82" s="172"/>
      <c r="E82" s="172"/>
      <c r="F82" s="172"/>
      <c r="G82" s="166"/>
      <c r="H82" s="166"/>
      <c r="I82" s="156"/>
      <c r="J82" s="156"/>
      <c r="K82" s="156"/>
      <c r="M82" s="172"/>
      <c r="N82" s="172"/>
      <c r="P82" s="173"/>
      <c r="Q82" s="166"/>
      <c r="R82" s="156"/>
      <c r="S82" s="156"/>
      <c r="T82" s="156"/>
      <c r="U82" s="187"/>
      <c r="V82" s="187"/>
      <c r="W82" s="172"/>
      <c r="X82" s="172"/>
      <c r="Y82" s="176"/>
      <c r="Z82" s="177"/>
      <c r="AA82" s="156"/>
      <c r="AB82" s="156"/>
      <c r="AC82" s="156"/>
      <c r="AE82" s="172"/>
      <c r="AF82" s="172"/>
      <c r="AG82" s="172"/>
      <c r="AH82" s="176"/>
      <c r="AI82" s="166"/>
      <c r="AJ82" s="156"/>
      <c r="AK82" s="156"/>
      <c r="AL82" s="156"/>
      <c r="AN82" s="172"/>
      <c r="AO82" s="172"/>
      <c r="AP82" s="172"/>
      <c r="AQ82" s="178"/>
      <c r="AR82" s="166"/>
      <c r="AS82" s="156"/>
      <c r="AT82" s="156"/>
      <c r="AU82" s="156"/>
      <c r="AV82" s="172"/>
      <c r="AW82" s="172"/>
      <c r="AX82" s="156"/>
      <c r="AY82" s="9"/>
      <c r="AZ82" s="156"/>
      <c r="BA82" s="156"/>
      <c r="BB82" s="170"/>
    </row>
    <row r="83" spans="1:56" x14ac:dyDescent="0.25">
      <c r="A83" s="317">
        <v>43484</v>
      </c>
      <c r="B83" s="182">
        <v>31</v>
      </c>
      <c r="C83" s="183"/>
      <c r="D83" s="224">
        <v>45</v>
      </c>
      <c r="E83" s="224">
        <v>48.6</v>
      </c>
      <c r="F83" s="224">
        <v>1167</v>
      </c>
      <c r="G83" s="352">
        <v>0.96299999999999997</v>
      </c>
      <c r="H83" s="226">
        <v>31</v>
      </c>
      <c r="I83" s="184">
        <v>1.5</v>
      </c>
      <c r="J83" s="184">
        <v>1.5</v>
      </c>
      <c r="K83" s="186">
        <v>39.1</v>
      </c>
      <c r="L83" s="330"/>
      <c r="M83" s="224">
        <v>222</v>
      </c>
      <c r="N83" s="224">
        <v>222.1</v>
      </c>
      <c r="O83" s="1164">
        <v>8663</v>
      </c>
      <c r="P83" s="352">
        <v>0.97499999999999998</v>
      </c>
      <c r="Q83" s="226">
        <v>31</v>
      </c>
      <c r="R83" s="184">
        <v>7.2</v>
      </c>
      <c r="S83" s="184">
        <v>7.2</v>
      </c>
      <c r="T83" s="186">
        <v>286.60000000000002</v>
      </c>
      <c r="U83" s="228"/>
      <c r="V83" s="229">
        <v>276</v>
      </c>
      <c r="W83" s="224">
        <v>48.6</v>
      </c>
      <c r="X83" s="224">
        <v>0</v>
      </c>
      <c r="Y83" s="352">
        <v>0</v>
      </c>
      <c r="Z83" s="319">
        <v>15</v>
      </c>
      <c r="AA83" s="184">
        <v>18.399999999999999</v>
      </c>
      <c r="AB83" s="227">
        <v>8.9</v>
      </c>
      <c r="AC83" s="186">
        <v>18.399999999999999</v>
      </c>
      <c r="AD83" s="330"/>
      <c r="AE83" s="224">
        <v>0</v>
      </c>
      <c r="AF83" s="224"/>
      <c r="AG83" s="224">
        <v>0</v>
      </c>
      <c r="AH83" s="352">
        <v>0</v>
      </c>
      <c r="AI83" s="226">
        <v>0</v>
      </c>
      <c r="AJ83" s="184">
        <v>0</v>
      </c>
      <c r="AK83" s="227">
        <v>0</v>
      </c>
      <c r="AL83" s="186">
        <v>0</v>
      </c>
      <c r="AM83" s="353"/>
      <c r="AN83" s="224">
        <v>142</v>
      </c>
      <c r="AO83" s="224">
        <v>122.7</v>
      </c>
      <c r="AP83" s="224">
        <v>202</v>
      </c>
      <c r="AQ83" s="352">
        <v>0.58899999999999997</v>
      </c>
      <c r="AR83" s="226">
        <v>15</v>
      </c>
      <c r="AS83" s="184">
        <v>8.8000000000000007</v>
      </c>
      <c r="AT83" s="227">
        <v>4.5999999999999996</v>
      </c>
      <c r="AU83" s="186">
        <v>21.5</v>
      </c>
      <c r="AV83" s="236">
        <v>685</v>
      </c>
      <c r="AW83" s="236"/>
      <c r="AX83" s="186">
        <v>22.1</v>
      </c>
      <c r="AY83" s="224">
        <v>10033</v>
      </c>
      <c r="AZ83" s="184">
        <v>323.60000000000002</v>
      </c>
      <c r="BA83" s="184"/>
      <c r="BB83" s="285"/>
    </row>
    <row r="84" spans="1:56" x14ac:dyDescent="0.25">
      <c r="A84" s="328">
        <f t="shared" ref="A84:A94" si="2">A83+30</f>
        <v>43514</v>
      </c>
      <c r="B84" s="204">
        <v>28</v>
      </c>
      <c r="C84" s="9"/>
      <c r="D84" s="172">
        <v>41</v>
      </c>
      <c r="E84" s="172">
        <v>42</v>
      </c>
      <c r="F84" s="172">
        <v>1007</v>
      </c>
      <c r="G84" s="176">
        <v>0.96099999999999997</v>
      </c>
      <c r="H84" s="166">
        <v>28</v>
      </c>
      <c r="I84" s="156">
        <v>1.5</v>
      </c>
      <c r="J84" s="179">
        <v>1.5</v>
      </c>
      <c r="K84" s="205">
        <v>37.4</v>
      </c>
      <c r="L84" s="170"/>
      <c r="M84" s="172">
        <v>190</v>
      </c>
      <c r="N84" s="172">
        <v>192.6</v>
      </c>
      <c r="O84" s="1161">
        <v>7511</v>
      </c>
      <c r="P84" s="176">
        <v>0.97499999999999998</v>
      </c>
      <c r="Q84" s="166">
        <v>28</v>
      </c>
      <c r="R84" s="156">
        <v>6.8</v>
      </c>
      <c r="S84" s="156">
        <v>6.8</v>
      </c>
      <c r="T84" s="205">
        <v>275</v>
      </c>
      <c r="U84" s="206" t="s">
        <v>106</v>
      </c>
      <c r="V84" s="187">
        <v>855</v>
      </c>
      <c r="W84" s="172">
        <v>42</v>
      </c>
      <c r="X84" s="172">
        <v>46</v>
      </c>
      <c r="Y84" s="176">
        <v>5.0999999999999997E-2</v>
      </c>
      <c r="Z84" s="177">
        <v>28</v>
      </c>
      <c r="AA84" s="156">
        <v>30.5</v>
      </c>
      <c r="AB84" s="179">
        <v>30.5</v>
      </c>
      <c r="AC84" s="205">
        <v>32.200000000000003</v>
      </c>
      <c r="AD84" s="170"/>
      <c r="AE84" s="172">
        <v>0</v>
      </c>
      <c r="AF84" s="172"/>
      <c r="AG84" s="172">
        <v>0</v>
      </c>
      <c r="AH84" s="176">
        <v>0</v>
      </c>
      <c r="AI84" s="166">
        <v>0</v>
      </c>
      <c r="AJ84" s="156">
        <v>0</v>
      </c>
      <c r="AK84" s="179">
        <v>0</v>
      </c>
      <c r="AL84" s="205">
        <v>0</v>
      </c>
      <c r="AM84" s="327"/>
      <c r="AN84" s="172">
        <v>104</v>
      </c>
      <c r="AO84" s="172">
        <v>105.7</v>
      </c>
      <c r="AP84" s="172">
        <v>140</v>
      </c>
      <c r="AQ84" s="176">
        <v>0.57399999999999995</v>
      </c>
      <c r="AR84" s="166">
        <v>11</v>
      </c>
      <c r="AS84" s="156">
        <v>13</v>
      </c>
      <c r="AT84" s="179">
        <v>3.7</v>
      </c>
      <c r="AU84" s="205">
        <v>30.5</v>
      </c>
      <c r="AV84" s="208">
        <v>1191</v>
      </c>
      <c r="AW84" s="208"/>
      <c r="AX84" s="205">
        <v>42.5</v>
      </c>
      <c r="AY84" s="172">
        <v>8704</v>
      </c>
      <c r="AZ84" s="156">
        <v>310.89999999999998</v>
      </c>
      <c r="BA84" s="156"/>
      <c r="BB84" s="288"/>
    </row>
    <row r="85" spans="1:56" x14ac:dyDescent="0.25">
      <c r="A85" s="328">
        <f t="shared" si="2"/>
        <v>43544</v>
      </c>
      <c r="B85" s="204">
        <v>31</v>
      </c>
      <c r="C85" s="9"/>
      <c r="D85" s="172">
        <v>42</v>
      </c>
      <c r="E85" s="172">
        <v>45</v>
      </c>
      <c r="F85" s="172">
        <v>1079</v>
      </c>
      <c r="G85" s="176">
        <v>0.96299999999999997</v>
      </c>
      <c r="H85" s="166">
        <v>31</v>
      </c>
      <c r="I85" s="156">
        <v>1.4</v>
      </c>
      <c r="J85" s="179">
        <v>1.4</v>
      </c>
      <c r="K85" s="205">
        <v>36.200000000000003</v>
      </c>
      <c r="L85" s="170"/>
      <c r="M85" s="172">
        <v>207</v>
      </c>
      <c r="N85" s="172">
        <v>219.5</v>
      </c>
      <c r="O85" s="1161">
        <v>8560</v>
      </c>
      <c r="P85" s="176">
        <v>0.97599999999999998</v>
      </c>
      <c r="Q85" s="166">
        <v>31</v>
      </c>
      <c r="R85" s="156">
        <v>6.7</v>
      </c>
      <c r="S85" s="156">
        <v>6.7</v>
      </c>
      <c r="T85" s="205">
        <v>282.8</v>
      </c>
      <c r="U85" s="206" t="s">
        <v>107</v>
      </c>
      <c r="V85" s="187">
        <v>775</v>
      </c>
      <c r="W85" s="172">
        <v>45</v>
      </c>
      <c r="X85" s="172">
        <v>157</v>
      </c>
      <c r="Y85" s="176">
        <v>0.16900000000000001</v>
      </c>
      <c r="Z85" s="177">
        <v>31</v>
      </c>
      <c r="AA85" s="156">
        <v>25</v>
      </c>
      <c r="AB85" s="179">
        <v>25</v>
      </c>
      <c r="AC85" s="205">
        <v>30.1</v>
      </c>
      <c r="AD85" s="170"/>
      <c r="AE85" s="172">
        <v>0</v>
      </c>
      <c r="AF85" s="172"/>
      <c r="AG85" s="172">
        <v>0</v>
      </c>
      <c r="AH85" s="176">
        <v>0</v>
      </c>
      <c r="AI85" s="166">
        <v>0</v>
      </c>
      <c r="AJ85" s="156">
        <v>0</v>
      </c>
      <c r="AK85" s="179">
        <v>0</v>
      </c>
      <c r="AL85" s="205">
        <v>0</v>
      </c>
      <c r="AM85" s="170"/>
      <c r="AN85" s="172">
        <v>140</v>
      </c>
      <c r="AO85" s="172">
        <v>148.19999999999999</v>
      </c>
      <c r="AP85" s="172">
        <v>148</v>
      </c>
      <c r="AQ85" s="176">
        <v>0.51500000000000001</v>
      </c>
      <c r="AR85" s="166">
        <v>12</v>
      </c>
      <c r="AS85" s="156">
        <v>10.7</v>
      </c>
      <c r="AT85" s="179">
        <v>4.5</v>
      </c>
      <c r="AU85" s="205">
        <v>22.1</v>
      </c>
      <c r="AV85" s="208">
        <v>1164</v>
      </c>
      <c r="AW85" s="208"/>
      <c r="AX85" s="205">
        <v>37.5</v>
      </c>
      <c r="AY85" s="172">
        <v>9944</v>
      </c>
      <c r="AZ85" s="156">
        <v>320.8</v>
      </c>
      <c r="BA85" s="156"/>
      <c r="BB85" s="288"/>
    </row>
    <row r="86" spans="1:56" x14ac:dyDescent="0.25">
      <c r="A86" s="328">
        <f t="shared" si="2"/>
        <v>43574</v>
      </c>
      <c r="B86" s="204">
        <v>30</v>
      </c>
      <c r="C86" s="9"/>
      <c r="D86" s="172">
        <v>43</v>
      </c>
      <c r="E86" s="172">
        <v>42.2</v>
      </c>
      <c r="F86" s="172">
        <v>1013</v>
      </c>
      <c r="G86" s="176">
        <v>0.95899999999999996</v>
      </c>
      <c r="H86" s="166">
        <v>30</v>
      </c>
      <c r="I86" s="179">
        <v>1.4</v>
      </c>
      <c r="J86" s="179">
        <v>1.4</v>
      </c>
      <c r="K86" s="205">
        <v>35.200000000000003</v>
      </c>
      <c r="L86" s="170"/>
      <c r="M86" s="172">
        <v>195</v>
      </c>
      <c r="N86" s="172">
        <v>192.4</v>
      </c>
      <c r="O86" s="1161">
        <v>7504</v>
      </c>
      <c r="P86" s="176">
        <v>0.97499999999999998</v>
      </c>
      <c r="Q86" s="166">
        <v>29</v>
      </c>
      <c r="R86" s="156">
        <v>6.5</v>
      </c>
      <c r="S86" s="179">
        <v>6.5</v>
      </c>
      <c r="T86" s="205">
        <v>256.60000000000002</v>
      </c>
      <c r="U86" s="206"/>
      <c r="V86" s="187">
        <v>782</v>
      </c>
      <c r="W86" s="172">
        <v>42.2</v>
      </c>
      <c r="X86" s="172">
        <v>578</v>
      </c>
      <c r="Y86" s="176">
        <v>0.42499999999999999</v>
      </c>
      <c r="Z86" s="177">
        <v>30</v>
      </c>
      <c r="AA86" s="156">
        <v>26.1</v>
      </c>
      <c r="AB86" s="179">
        <v>26.1</v>
      </c>
      <c r="AC86" s="205">
        <v>45.3</v>
      </c>
      <c r="AD86" s="170"/>
      <c r="AE86" s="172">
        <v>0</v>
      </c>
      <c r="AF86" s="172"/>
      <c r="AG86" s="172">
        <v>0</v>
      </c>
      <c r="AH86" s="176">
        <v>0</v>
      </c>
      <c r="AI86" s="166">
        <v>0</v>
      </c>
      <c r="AJ86" s="156">
        <v>0</v>
      </c>
      <c r="AK86" s="179">
        <v>0</v>
      </c>
      <c r="AL86" s="205">
        <v>0</v>
      </c>
      <c r="AM86" s="170"/>
      <c r="AN86" s="172">
        <v>144</v>
      </c>
      <c r="AO86" s="172">
        <v>141.80000000000001</v>
      </c>
      <c r="AP86" s="172">
        <v>188</v>
      </c>
      <c r="AQ86" s="176">
        <v>0.56599999999999995</v>
      </c>
      <c r="AR86" s="166">
        <v>12</v>
      </c>
      <c r="AS86" s="156">
        <v>13.1</v>
      </c>
      <c r="AT86" s="179">
        <v>4.8</v>
      </c>
      <c r="AU86" s="205">
        <v>30.2</v>
      </c>
      <c r="AV86" s="208">
        <v>1164</v>
      </c>
      <c r="AW86" s="208"/>
      <c r="AX86" s="205">
        <v>38.799999999999997</v>
      </c>
      <c r="AY86" s="172">
        <v>9283</v>
      </c>
      <c r="AZ86" s="156">
        <v>309.39999999999998</v>
      </c>
      <c r="BA86" s="156"/>
      <c r="BB86" s="288"/>
    </row>
    <row r="87" spans="1:56" x14ac:dyDescent="0.25">
      <c r="A87" s="328">
        <f t="shared" si="2"/>
        <v>43604</v>
      </c>
      <c r="B87" s="204">
        <v>31</v>
      </c>
      <c r="C87" s="9"/>
      <c r="D87" s="172">
        <v>44</v>
      </c>
      <c r="E87" s="172">
        <v>44.3</v>
      </c>
      <c r="F87" s="172">
        <v>1064</v>
      </c>
      <c r="G87" s="176">
        <v>0.96</v>
      </c>
      <c r="H87" s="166">
        <v>31</v>
      </c>
      <c r="I87" s="179">
        <v>1.4</v>
      </c>
      <c r="J87" s="179">
        <v>1.4</v>
      </c>
      <c r="K87" s="205">
        <v>35.700000000000003</v>
      </c>
      <c r="L87" s="170"/>
      <c r="M87" s="172">
        <v>196</v>
      </c>
      <c r="N87" s="172">
        <v>163.30000000000001</v>
      </c>
      <c r="O87" s="1161">
        <v>6222</v>
      </c>
      <c r="P87" s="176">
        <v>0.97</v>
      </c>
      <c r="Q87" s="166">
        <v>24</v>
      </c>
      <c r="R87" s="156">
        <v>8.5</v>
      </c>
      <c r="S87" s="179">
        <v>6.3</v>
      </c>
      <c r="T87" s="205">
        <v>279</v>
      </c>
      <c r="U87" s="206"/>
      <c r="V87" s="187">
        <v>818</v>
      </c>
      <c r="W87" s="172">
        <v>44.3</v>
      </c>
      <c r="X87" s="172">
        <v>872</v>
      </c>
      <c r="Y87" s="176">
        <v>0.51600000000000001</v>
      </c>
      <c r="Z87" s="177">
        <v>31</v>
      </c>
      <c r="AA87" s="156">
        <v>26.4</v>
      </c>
      <c r="AB87" s="179">
        <v>26.4</v>
      </c>
      <c r="AC87" s="205">
        <f>(W87+X87)/30.4</f>
        <v>30.141447368421051</v>
      </c>
      <c r="AD87" s="170"/>
      <c r="AE87" s="172">
        <v>0</v>
      </c>
      <c r="AF87" s="172"/>
      <c r="AG87" s="172">
        <v>0</v>
      </c>
      <c r="AH87" s="176">
        <v>0</v>
      </c>
      <c r="AI87" s="166">
        <v>0</v>
      </c>
      <c r="AJ87" s="156">
        <v>0</v>
      </c>
      <c r="AK87" s="179">
        <v>0</v>
      </c>
      <c r="AL87" s="205">
        <v>0</v>
      </c>
      <c r="AM87" s="170"/>
      <c r="AN87" s="172">
        <v>140</v>
      </c>
      <c r="AO87" s="172">
        <v>143.4</v>
      </c>
      <c r="AP87" s="172">
        <v>190</v>
      </c>
      <c r="AQ87" s="176">
        <v>0.57599999999999996</v>
      </c>
      <c r="AR87" s="166">
        <v>12</v>
      </c>
      <c r="AS87" s="156">
        <v>10.8</v>
      </c>
      <c r="AT87" s="179">
        <v>4.5</v>
      </c>
      <c r="AU87" s="205">
        <v>25.4</v>
      </c>
      <c r="AV87" s="208">
        <v>1198</v>
      </c>
      <c r="AW87" s="208"/>
      <c r="AX87" s="205">
        <v>38.700000000000003</v>
      </c>
      <c r="AY87" s="172">
        <v>8348</v>
      </c>
      <c r="AZ87" s="156">
        <v>269.3</v>
      </c>
      <c r="BA87" s="156"/>
      <c r="BB87" s="288"/>
    </row>
    <row r="88" spans="1:56" x14ac:dyDescent="0.25">
      <c r="A88" s="328">
        <f t="shared" si="2"/>
        <v>43634</v>
      </c>
      <c r="B88" s="204">
        <v>30</v>
      </c>
      <c r="C88" s="9"/>
      <c r="D88" s="172">
        <v>45</v>
      </c>
      <c r="E88" s="172">
        <v>44.8</v>
      </c>
      <c r="F88" s="172">
        <v>1075</v>
      </c>
      <c r="G88" s="176">
        <v>0.96</v>
      </c>
      <c r="H88" s="166">
        <v>30</v>
      </c>
      <c r="I88" s="179">
        <v>1.5</v>
      </c>
      <c r="J88" s="179">
        <v>1.5</v>
      </c>
      <c r="K88" s="205">
        <v>37.299999999999997</v>
      </c>
      <c r="L88" s="170"/>
      <c r="M88" s="172">
        <v>191</v>
      </c>
      <c r="N88" s="172">
        <v>191</v>
      </c>
      <c r="O88" s="1161">
        <v>7449</v>
      </c>
      <c r="P88" s="176">
        <v>0.97499999999999998</v>
      </c>
      <c r="Q88" s="166">
        <v>30</v>
      </c>
      <c r="R88" s="156">
        <v>6.4</v>
      </c>
      <c r="S88" s="179">
        <v>6.4</v>
      </c>
      <c r="T88" s="205">
        <v>254.7</v>
      </c>
      <c r="U88" s="206"/>
      <c r="V88" s="187">
        <v>795</v>
      </c>
      <c r="W88" s="172">
        <v>44.8</v>
      </c>
      <c r="X88" s="172">
        <v>823</v>
      </c>
      <c r="Y88" s="176">
        <v>0.50900000000000001</v>
      </c>
      <c r="Z88" s="177">
        <v>30</v>
      </c>
      <c r="AA88" s="156">
        <v>26.5</v>
      </c>
      <c r="AB88" s="179">
        <v>26.5</v>
      </c>
      <c r="AC88" s="205">
        <v>53.9</v>
      </c>
      <c r="AD88" s="170"/>
      <c r="AE88" s="172">
        <v>0</v>
      </c>
      <c r="AF88" s="172"/>
      <c r="AG88" s="172">
        <v>0</v>
      </c>
      <c r="AH88" s="176">
        <v>0</v>
      </c>
      <c r="AI88" s="166">
        <v>0</v>
      </c>
      <c r="AJ88" s="156">
        <v>0</v>
      </c>
      <c r="AK88" s="179">
        <v>0</v>
      </c>
      <c r="AL88" s="205">
        <v>0</v>
      </c>
      <c r="AM88" s="170"/>
      <c r="AN88" s="172">
        <v>130</v>
      </c>
      <c r="AO88" s="172">
        <v>129.5</v>
      </c>
      <c r="AP88" s="172">
        <v>172</v>
      </c>
      <c r="AQ88" s="176">
        <v>0.56899999999999995</v>
      </c>
      <c r="AR88" s="166">
        <v>10</v>
      </c>
      <c r="AS88" s="156">
        <v>11.8</v>
      </c>
      <c r="AT88" s="179">
        <v>4.3</v>
      </c>
      <c r="AU88" s="205">
        <v>27.4</v>
      </c>
      <c r="AV88" s="208">
        <v>1161</v>
      </c>
      <c r="AW88" s="208"/>
      <c r="AX88" s="205">
        <v>38.700000000000003</v>
      </c>
      <c r="AY88" s="172">
        <v>9518</v>
      </c>
      <c r="AZ88" s="156">
        <v>317.3</v>
      </c>
      <c r="BA88" s="156"/>
      <c r="BB88" s="288"/>
    </row>
    <row r="89" spans="1:56" x14ac:dyDescent="0.25">
      <c r="A89" s="328">
        <f t="shared" si="2"/>
        <v>43664</v>
      </c>
      <c r="B89" s="204">
        <v>31</v>
      </c>
      <c r="C89" s="9"/>
      <c r="D89" s="180">
        <v>44</v>
      </c>
      <c r="E89" s="180">
        <v>46.2</v>
      </c>
      <c r="F89" s="180">
        <v>1109</v>
      </c>
      <c r="G89" s="176">
        <v>0.96199999999999997</v>
      </c>
      <c r="H89" s="260">
        <v>31</v>
      </c>
      <c r="I89" s="179">
        <v>1.4</v>
      </c>
      <c r="J89" s="179">
        <v>1.4</v>
      </c>
      <c r="K89" s="205">
        <v>37.200000000000003</v>
      </c>
      <c r="L89" s="170"/>
      <c r="M89" s="172">
        <v>197</v>
      </c>
      <c r="N89" s="172">
        <v>209.4</v>
      </c>
      <c r="O89" s="1161">
        <v>8167</v>
      </c>
      <c r="P89" s="176">
        <v>0.97599999999999998</v>
      </c>
      <c r="Q89" s="166">
        <v>31</v>
      </c>
      <c r="R89" s="156">
        <v>6.6</v>
      </c>
      <c r="S89" s="179">
        <v>6.4</v>
      </c>
      <c r="T89" s="205">
        <v>278.8</v>
      </c>
      <c r="U89" s="206"/>
      <c r="V89" s="187">
        <v>667</v>
      </c>
      <c r="W89" s="172">
        <v>46.2</v>
      </c>
      <c r="X89" s="172">
        <v>695</v>
      </c>
      <c r="Y89" s="176">
        <v>0.51</v>
      </c>
      <c r="Z89" s="177">
        <v>31</v>
      </c>
      <c r="AA89" s="156">
        <v>21.5</v>
      </c>
      <c r="AB89" s="179">
        <v>21.5</v>
      </c>
      <c r="AC89" s="205">
        <v>43.9</v>
      </c>
      <c r="AD89" s="170"/>
      <c r="AE89" s="172">
        <v>0</v>
      </c>
      <c r="AF89" s="172"/>
      <c r="AG89" s="172">
        <v>0</v>
      </c>
      <c r="AH89" s="176">
        <v>0</v>
      </c>
      <c r="AI89" s="166">
        <v>0</v>
      </c>
      <c r="AJ89" s="156">
        <v>0</v>
      </c>
      <c r="AK89" s="179">
        <v>0</v>
      </c>
      <c r="AL89" s="205">
        <v>0</v>
      </c>
      <c r="AM89" s="170"/>
      <c r="AN89" s="172">
        <v>138</v>
      </c>
      <c r="AO89" s="172">
        <v>146.4</v>
      </c>
      <c r="AP89" s="172">
        <v>194</v>
      </c>
      <c r="AQ89" s="176">
        <v>0.58499999999999996</v>
      </c>
      <c r="AR89" s="166">
        <v>15</v>
      </c>
      <c r="AS89" s="156">
        <v>9.1999999999999993</v>
      </c>
      <c r="AT89" s="179">
        <v>4.4000000000000004</v>
      </c>
      <c r="AU89" s="205">
        <v>22.1</v>
      </c>
      <c r="AV89" s="208">
        <v>1046</v>
      </c>
      <c r="AW89" s="208"/>
      <c r="AX89" s="205">
        <v>33.700000000000003</v>
      </c>
      <c r="AY89" s="172">
        <v>10164</v>
      </c>
      <c r="AZ89" s="156">
        <v>327.9</v>
      </c>
      <c r="BA89" s="156"/>
      <c r="BB89" s="288"/>
    </row>
    <row r="90" spans="1:56" x14ac:dyDescent="0.25">
      <c r="A90" s="328">
        <f t="shared" si="2"/>
        <v>43694</v>
      </c>
      <c r="B90" s="204">
        <v>31</v>
      </c>
      <c r="C90" s="9"/>
      <c r="D90" s="180">
        <v>52</v>
      </c>
      <c r="E90" s="180">
        <v>44.5</v>
      </c>
      <c r="F90" s="180">
        <v>1069</v>
      </c>
      <c r="G90" s="176">
        <v>0.95399999999999996</v>
      </c>
      <c r="H90" s="260">
        <v>31</v>
      </c>
      <c r="I90" s="179">
        <v>1.7</v>
      </c>
      <c r="J90" s="179">
        <v>1.7</v>
      </c>
      <c r="K90" s="205">
        <v>36.200000000000003</v>
      </c>
      <c r="L90" s="170"/>
      <c r="M90" s="172">
        <v>216</v>
      </c>
      <c r="N90" s="172">
        <v>185.3</v>
      </c>
      <c r="O90" s="1161">
        <v>7725</v>
      </c>
      <c r="P90" s="176">
        <v>0.97299999999999998</v>
      </c>
      <c r="Q90" s="166">
        <v>29</v>
      </c>
      <c r="R90" s="156">
        <v>7.4</v>
      </c>
      <c r="S90" s="179">
        <v>7</v>
      </c>
      <c r="T90" s="205">
        <v>273.8</v>
      </c>
      <c r="U90" s="206"/>
      <c r="V90" s="187">
        <v>715</v>
      </c>
      <c r="W90" s="172">
        <v>44.5</v>
      </c>
      <c r="X90" s="172">
        <v>0</v>
      </c>
      <c r="Y90" s="176">
        <f t="shared" ref="Y90:Y120" si="3">X90/(W90+X90)</f>
        <v>0</v>
      </c>
      <c r="Z90" s="177">
        <v>30</v>
      </c>
      <c r="AA90" s="156">
        <v>28.6</v>
      </c>
      <c r="AB90" s="179">
        <v>23.1</v>
      </c>
      <c r="AC90" s="205">
        <v>28.6</v>
      </c>
      <c r="AD90" s="170"/>
      <c r="AE90" s="172">
        <v>0</v>
      </c>
      <c r="AF90" s="172"/>
      <c r="AG90" s="172">
        <v>0</v>
      </c>
      <c r="AH90" s="176">
        <v>0</v>
      </c>
      <c r="AI90" s="166">
        <v>0</v>
      </c>
      <c r="AJ90" s="156">
        <v>0</v>
      </c>
      <c r="AK90" s="179">
        <v>0</v>
      </c>
      <c r="AL90" s="205">
        <v>0</v>
      </c>
      <c r="AM90" s="170"/>
      <c r="AN90" s="172">
        <v>174</v>
      </c>
      <c r="AO90" s="172">
        <v>149</v>
      </c>
      <c r="AP90" s="172">
        <v>198</v>
      </c>
      <c r="AQ90" s="176">
        <v>0.53200000000000003</v>
      </c>
      <c r="AR90" s="166">
        <v>14</v>
      </c>
      <c r="AS90" s="156">
        <v>12.4</v>
      </c>
      <c r="AT90" s="179">
        <v>5.6</v>
      </c>
      <c r="AU90" s="205">
        <v>26.6</v>
      </c>
      <c r="AV90" s="208">
        <v>1157</v>
      </c>
      <c r="AW90" s="208"/>
      <c r="AX90" s="205">
        <v>37.299999999999997</v>
      </c>
      <c r="AY90" s="172">
        <v>8992</v>
      </c>
      <c r="AZ90" s="156">
        <v>290.10000000000002</v>
      </c>
      <c r="BA90" s="156"/>
      <c r="BB90" s="288"/>
    </row>
    <row r="91" spans="1:56" x14ac:dyDescent="0.25">
      <c r="A91" s="328">
        <f t="shared" si="2"/>
        <v>43724</v>
      </c>
      <c r="B91" s="204">
        <v>30</v>
      </c>
      <c r="C91" s="9"/>
      <c r="D91" s="172">
        <v>44</v>
      </c>
      <c r="E91" s="172">
        <v>41.5</v>
      </c>
      <c r="F91" s="172">
        <v>995</v>
      </c>
      <c r="G91" s="176">
        <v>0.95799999999999996</v>
      </c>
      <c r="H91" s="166">
        <v>30</v>
      </c>
      <c r="I91" s="179">
        <v>1.5</v>
      </c>
      <c r="J91" s="179">
        <v>1.5</v>
      </c>
      <c r="K91" s="205">
        <v>34.6</v>
      </c>
      <c r="L91" s="170"/>
      <c r="M91" s="172">
        <v>221</v>
      </c>
      <c r="N91" s="172">
        <v>207.4</v>
      </c>
      <c r="O91" s="1161">
        <v>8090</v>
      </c>
      <c r="P91" s="176">
        <v>0.97299999999999998</v>
      </c>
      <c r="Q91" s="166">
        <v>30</v>
      </c>
      <c r="R91" s="156">
        <v>7.4</v>
      </c>
      <c r="S91" s="179">
        <v>7.4</v>
      </c>
      <c r="T91" s="205">
        <v>277</v>
      </c>
      <c r="U91" s="206"/>
      <c r="V91" s="187">
        <v>600</v>
      </c>
      <c r="W91" s="172">
        <v>41.5</v>
      </c>
      <c r="X91" s="172">
        <v>0</v>
      </c>
      <c r="Y91" s="176">
        <f t="shared" si="3"/>
        <v>0</v>
      </c>
      <c r="Z91" s="177">
        <v>30</v>
      </c>
      <c r="AA91" s="156">
        <v>20</v>
      </c>
      <c r="AB91" s="179">
        <v>20</v>
      </c>
      <c r="AC91" s="205">
        <v>20</v>
      </c>
      <c r="AD91" s="170"/>
      <c r="AE91" s="172">
        <v>0</v>
      </c>
      <c r="AF91" s="172"/>
      <c r="AG91" s="172">
        <v>0</v>
      </c>
      <c r="AH91" s="176">
        <v>0</v>
      </c>
      <c r="AI91" s="166">
        <v>0</v>
      </c>
      <c r="AJ91" s="156">
        <v>0</v>
      </c>
      <c r="AK91" s="179">
        <v>0</v>
      </c>
      <c r="AL91" s="205">
        <v>0</v>
      </c>
      <c r="AM91" s="170"/>
      <c r="AN91" s="172">
        <v>145</v>
      </c>
      <c r="AO91" s="172">
        <v>135.9</v>
      </c>
      <c r="AP91" s="172">
        <v>180</v>
      </c>
      <c r="AQ91" s="176">
        <v>0.55400000000000005</v>
      </c>
      <c r="AR91" s="166">
        <v>13</v>
      </c>
      <c r="AS91" s="156">
        <v>11.2</v>
      </c>
      <c r="AT91" s="179">
        <v>4.8</v>
      </c>
      <c r="AU91" s="205">
        <v>25</v>
      </c>
      <c r="AV91" s="208">
        <v>1010</v>
      </c>
      <c r="AW91" s="208"/>
      <c r="AX91" s="205">
        <v>33.700000000000003</v>
      </c>
      <c r="AY91" s="172">
        <v>9265</v>
      </c>
      <c r="AZ91" s="156">
        <v>308.8</v>
      </c>
      <c r="BA91" s="156"/>
      <c r="BB91" s="288"/>
    </row>
    <row r="92" spans="1:56" x14ac:dyDescent="0.25">
      <c r="A92" s="328">
        <f t="shared" si="2"/>
        <v>43754</v>
      </c>
      <c r="B92" s="204">
        <v>31</v>
      </c>
      <c r="C92" s="9"/>
      <c r="D92" s="172">
        <v>44</v>
      </c>
      <c r="E92" s="172">
        <v>41.1</v>
      </c>
      <c r="F92" s="172">
        <v>982</v>
      </c>
      <c r="G92" s="176">
        <v>0.95699999999999996</v>
      </c>
      <c r="H92" s="166">
        <v>31</v>
      </c>
      <c r="I92" s="179">
        <v>1.4</v>
      </c>
      <c r="J92" s="179">
        <v>1.4</v>
      </c>
      <c r="K92" s="205">
        <v>33.1</v>
      </c>
      <c r="L92" s="170"/>
      <c r="M92" s="172">
        <v>220</v>
      </c>
      <c r="N92" s="172">
        <v>208.3</v>
      </c>
      <c r="O92" s="1161">
        <v>8082</v>
      </c>
      <c r="P92" s="176">
        <v>0.97399999999999998</v>
      </c>
      <c r="Q92" s="166">
        <v>31</v>
      </c>
      <c r="R92" s="156">
        <v>7.1</v>
      </c>
      <c r="S92" s="179">
        <v>7.1</v>
      </c>
      <c r="T92" s="205">
        <v>267.8</v>
      </c>
      <c r="U92" s="206"/>
      <c r="V92" s="187">
        <v>610</v>
      </c>
      <c r="W92" s="172">
        <v>41.1</v>
      </c>
      <c r="X92" s="172">
        <v>0</v>
      </c>
      <c r="Y92" s="176">
        <f t="shared" si="3"/>
        <v>0</v>
      </c>
      <c r="Z92" s="177">
        <v>31</v>
      </c>
      <c r="AA92" s="156">
        <v>19.7</v>
      </c>
      <c r="AB92" s="179">
        <v>19.7</v>
      </c>
      <c r="AC92" s="205">
        <v>19.7</v>
      </c>
      <c r="AD92" s="170"/>
      <c r="AE92" s="172">
        <v>0</v>
      </c>
      <c r="AF92" s="172"/>
      <c r="AG92" s="172">
        <v>0</v>
      </c>
      <c r="AH92" s="176">
        <v>0</v>
      </c>
      <c r="AI92" s="166">
        <v>0</v>
      </c>
      <c r="AJ92" s="156">
        <v>0</v>
      </c>
      <c r="AK92" s="179">
        <v>0</v>
      </c>
      <c r="AL92" s="205">
        <v>0</v>
      </c>
      <c r="AM92" s="170"/>
      <c r="AN92" s="172">
        <v>147</v>
      </c>
      <c r="AO92" s="172">
        <v>139.19999999999999</v>
      </c>
      <c r="AP92" s="172">
        <v>184</v>
      </c>
      <c r="AQ92" s="176">
        <v>0.55600000000000005</v>
      </c>
      <c r="AR92" s="166">
        <v>10</v>
      </c>
      <c r="AS92" s="156">
        <v>12.3</v>
      </c>
      <c r="AT92" s="179">
        <v>4.7</v>
      </c>
      <c r="AU92" s="205">
        <v>27.6</v>
      </c>
      <c r="AV92" s="208">
        <v>1021</v>
      </c>
      <c r="AW92" s="208"/>
      <c r="AX92" s="205">
        <v>32.9</v>
      </c>
      <c r="AY92" s="172">
        <v>9248</v>
      </c>
      <c r="AZ92" s="156">
        <v>298.3</v>
      </c>
      <c r="BA92" s="156"/>
      <c r="BB92" s="288"/>
    </row>
    <row r="93" spans="1:56" x14ac:dyDescent="0.25">
      <c r="A93" s="328">
        <f t="shared" si="2"/>
        <v>43784</v>
      </c>
      <c r="B93" s="204">
        <v>30</v>
      </c>
      <c r="C93" s="9"/>
      <c r="D93" s="172">
        <v>45</v>
      </c>
      <c r="E93" s="172">
        <v>41.4</v>
      </c>
      <c r="F93" s="172">
        <v>995</v>
      </c>
      <c r="G93" s="176">
        <v>0.95699999999999996</v>
      </c>
      <c r="H93" s="166">
        <v>30</v>
      </c>
      <c r="I93" s="179">
        <v>1.5</v>
      </c>
      <c r="J93" s="179">
        <v>1.5</v>
      </c>
      <c r="K93" s="205">
        <v>34.700000000000003</v>
      </c>
      <c r="L93" s="170"/>
      <c r="M93" s="172">
        <v>209</v>
      </c>
      <c r="N93" s="172">
        <v>190.8</v>
      </c>
      <c r="O93" s="1161">
        <v>7440</v>
      </c>
      <c r="P93" s="176">
        <v>0.97299999999999998</v>
      </c>
      <c r="Q93" s="166">
        <v>30</v>
      </c>
      <c r="R93" s="156">
        <v>7</v>
      </c>
      <c r="S93" s="179">
        <v>7</v>
      </c>
      <c r="T93" s="205">
        <v>255</v>
      </c>
      <c r="U93" s="206"/>
      <c r="V93" s="187">
        <v>613</v>
      </c>
      <c r="W93" s="172">
        <v>41.4</v>
      </c>
      <c r="X93" s="172">
        <v>0</v>
      </c>
      <c r="Y93" s="176">
        <f t="shared" si="3"/>
        <v>0</v>
      </c>
      <c r="Z93" s="177">
        <v>30</v>
      </c>
      <c r="AA93" s="156">
        <v>20.399999999999999</v>
      </c>
      <c r="AB93" s="179">
        <v>20.399999999999999</v>
      </c>
      <c r="AC93" s="205">
        <v>20.399999999999999</v>
      </c>
      <c r="AD93" s="170"/>
      <c r="AE93" s="172">
        <v>0</v>
      </c>
      <c r="AF93" s="172"/>
      <c r="AG93" s="172">
        <v>0</v>
      </c>
      <c r="AH93" s="176">
        <v>0</v>
      </c>
      <c r="AI93" s="166">
        <v>0</v>
      </c>
      <c r="AJ93" s="156">
        <v>0</v>
      </c>
      <c r="AK93" s="179">
        <v>0</v>
      </c>
      <c r="AL93" s="205">
        <v>0</v>
      </c>
      <c r="AM93" s="170"/>
      <c r="AN93" s="172">
        <v>158</v>
      </c>
      <c r="AO93" s="172">
        <v>144.5</v>
      </c>
      <c r="AP93" s="172">
        <v>192</v>
      </c>
      <c r="AQ93" s="176">
        <v>0.54900000000000004</v>
      </c>
      <c r="AR93" s="166">
        <v>13</v>
      </c>
      <c r="AS93" s="156">
        <v>12.2</v>
      </c>
      <c r="AT93" s="179">
        <v>5.3</v>
      </c>
      <c r="AU93" s="205">
        <v>26.9</v>
      </c>
      <c r="AV93" s="208">
        <v>1025</v>
      </c>
      <c r="AW93" s="208"/>
      <c r="AX93" s="205">
        <v>34.200000000000003</v>
      </c>
      <c r="AY93" s="172">
        <v>8627</v>
      </c>
      <c r="AZ93" s="156">
        <v>287.60000000000002</v>
      </c>
      <c r="BA93" s="156"/>
      <c r="BB93" s="288"/>
    </row>
    <row r="94" spans="1:56" ht="15.75" thickBot="1" x14ac:dyDescent="0.3">
      <c r="A94" s="328">
        <f t="shared" si="2"/>
        <v>43814</v>
      </c>
      <c r="B94" s="272">
        <v>31</v>
      </c>
      <c r="C94" s="215"/>
      <c r="D94" s="172">
        <v>56</v>
      </c>
      <c r="E94" s="172">
        <v>44.2</v>
      </c>
      <c r="F94" s="216">
        <v>980</v>
      </c>
      <c r="G94" s="275">
        <v>0.94599999999999995</v>
      </c>
      <c r="H94" s="217">
        <v>31</v>
      </c>
      <c r="I94" s="247">
        <v>1.8</v>
      </c>
      <c r="J94" s="247">
        <v>1.8</v>
      </c>
      <c r="K94" s="219">
        <v>33.4</v>
      </c>
      <c r="L94" s="309"/>
      <c r="M94" s="216">
        <v>280</v>
      </c>
      <c r="N94" s="216">
        <v>219.4</v>
      </c>
      <c r="O94" s="1168">
        <v>7895</v>
      </c>
      <c r="P94" s="275">
        <v>0.96599999999999997</v>
      </c>
      <c r="Q94" s="217">
        <v>31</v>
      </c>
      <c r="R94" s="218">
        <v>9</v>
      </c>
      <c r="S94" s="247">
        <v>9</v>
      </c>
      <c r="T94" s="219">
        <v>263.7</v>
      </c>
      <c r="U94" s="220"/>
      <c r="V94" s="249">
        <v>696</v>
      </c>
      <c r="W94" s="216">
        <v>44.7</v>
      </c>
      <c r="X94" s="216">
        <v>0</v>
      </c>
      <c r="Y94" s="275">
        <f t="shared" si="3"/>
        <v>0</v>
      </c>
      <c r="Z94" s="276">
        <v>31</v>
      </c>
      <c r="AA94" s="218">
        <v>22.5</v>
      </c>
      <c r="AB94" s="247">
        <v>22.5</v>
      </c>
      <c r="AC94" s="219">
        <v>22.5</v>
      </c>
      <c r="AD94" s="309"/>
      <c r="AE94" s="216">
        <v>0</v>
      </c>
      <c r="AF94" s="216"/>
      <c r="AG94" s="216">
        <v>0</v>
      </c>
      <c r="AH94" s="275">
        <v>0</v>
      </c>
      <c r="AI94" s="217">
        <v>0</v>
      </c>
      <c r="AJ94" s="218">
        <v>0</v>
      </c>
      <c r="AK94" s="247">
        <v>0</v>
      </c>
      <c r="AL94" s="219">
        <v>0</v>
      </c>
      <c r="AM94" s="309"/>
      <c r="AN94" s="216">
        <v>181</v>
      </c>
      <c r="AO94" s="216">
        <v>142.30000000000001</v>
      </c>
      <c r="AP94" s="216">
        <v>174</v>
      </c>
      <c r="AQ94" s="275">
        <v>0.49</v>
      </c>
      <c r="AR94" s="217">
        <v>13</v>
      </c>
      <c r="AS94" s="218">
        <v>13.9</v>
      </c>
      <c r="AT94" s="247">
        <v>5.8</v>
      </c>
      <c r="AU94" s="219">
        <v>27.3</v>
      </c>
      <c r="AV94" s="278">
        <v>1213</v>
      </c>
      <c r="AW94" s="278"/>
      <c r="AX94" s="219">
        <v>39.1</v>
      </c>
      <c r="AY94" s="216">
        <v>9049</v>
      </c>
      <c r="AZ94" s="218">
        <v>291.89999999999998</v>
      </c>
      <c r="BA94" s="218"/>
      <c r="BB94" s="311"/>
    </row>
    <row r="95" spans="1:56" ht="15.75" thickBot="1" x14ac:dyDescent="0.3">
      <c r="B95" s="9"/>
      <c r="C95" s="9"/>
      <c r="D95" s="172"/>
      <c r="E95" s="172"/>
      <c r="F95" s="172"/>
      <c r="G95" s="166"/>
      <c r="H95" s="166"/>
      <c r="I95" s="156"/>
      <c r="J95" s="156"/>
      <c r="K95" s="156"/>
      <c r="M95" s="178">
        <f>AVERAGE(M83:M94)</f>
        <v>212</v>
      </c>
      <c r="N95" s="178"/>
      <c r="P95" s="173"/>
      <c r="Q95" s="166"/>
      <c r="R95" s="156"/>
      <c r="S95" s="156"/>
      <c r="T95" s="156"/>
      <c r="U95" s="187"/>
      <c r="V95" s="187"/>
      <c r="W95" s="172"/>
      <c r="X95" s="172"/>
      <c r="Y95" s="176"/>
      <c r="Z95" s="177"/>
      <c r="AA95" s="156"/>
      <c r="AB95" s="156"/>
      <c r="AC95" s="156"/>
      <c r="AE95" s="172"/>
      <c r="AF95" s="172"/>
      <c r="AG95" s="172"/>
      <c r="AH95" s="176"/>
      <c r="AI95" s="166"/>
      <c r="AJ95" s="156"/>
      <c r="AK95" s="156"/>
      <c r="AL95" s="156"/>
      <c r="AN95" s="172">
        <f>AVERAGE(AN83:AN94)</f>
        <v>145.25</v>
      </c>
      <c r="AO95" s="172">
        <f>AVERAGE(AO83:AO94)</f>
        <v>137.38333333333335</v>
      </c>
      <c r="AP95" s="172"/>
      <c r="AQ95" s="178"/>
      <c r="AR95" s="172">
        <f>AVERAGE(AR83:AR94)</f>
        <v>12.5</v>
      </c>
      <c r="AS95" s="156"/>
      <c r="AT95" s="156"/>
      <c r="AU95" s="156"/>
      <c r="AV95" s="172"/>
      <c r="AW95" s="172"/>
      <c r="AX95" s="156"/>
      <c r="AY95" s="9"/>
      <c r="AZ95" s="156"/>
      <c r="BA95" s="156"/>
      <c r="BB95" s="170"/>
    </row>
    <row r="96" spans="1:56" x14ac:dyDescent="0.25">
      <c r="A96" s="317">
        <v>43850</v>
      </c>
      <c r="B96" s="182">
        <v>31</v>
      </c>
      <c r="C96" s="183"/>
      <c r="D96" s="224">
        <v>42</v>
      </c>
      <c r="E96" s="224">
        <v>41</v>
      </c>
      <c r="F96" s="224">
        <v>958</v>
      </c>
      <c r="G96" s="352">
        <v>0.95799999999999996</v>
      </c>
      <c r="H96" s="226">
        <v>31</v>
      </c>
      <c r="I96" s="184">
        <v>1.4</v>
      </c>
      <c r="J96" s="184">
        <v>1.4</v>
      </c>
      <c r="K96" s="186">
        <v>32.299999999999997</v>
      </c>
      <c r="L96" s="233"/>
      <c r="M96" s="224">
        <v>233</v>
      </c>
      <c r="N96" s="224">
        <v>229.7</v>
      </c>
      <c r="O96" s="1164">
        <v>9089</v>
      </c>
      <c r="P96" s="352">
        <f>O96/(N96+O96)</f>
        <v>0.97535063903763397</v>
      </c>
      <c r="Q96" s="226">
        <v>31</v>
      </c>
      <c r="R96" s="184">
        <v>7.5</v>
      </c>
      <c r="S96" s="184">
        <v>7.5</v>
      </c>
      <c r="T96" s="186">
        <v>300.7</v>
      </c>
      <c r="U96" s="228"/>
      <c r="V96" s="229">
        <v>606</v>
      </c>
      <c r="W96" s="224">
        <v>597.1</v>
      </c>
      <c r="X96" s="224">
        <v>0</v>
      </c>
      <c r="Y96" s="352">
        <f t="shared" si="3"/>
        <v>0</v>
      </c>
      <c r="Z96" s="319">
        <v>31</v>
      </c>
      <c r="AA96" s="184">
        <v>19.5</v>
      </c>
      <c r="AB96" s="227">
        <v>19.5</v>
      </c>
      <c r="AC96" s="186">
        <v>19.5</v>
      </c>
      <c r="AD96" s="330"/>
      <c r="AE96" s="224">
        <v>0</v>
      </c>
      <c r="AF96" s="224"/>
      <c r="AG96" s="224">
        <v>0</v>
      </c>
      <c r="AH96" s="352">
        <v>0</v>
      </c>
      <c r="AI96" s="226">
        <v>0</v>
      </c>
      <c r="AJ96" s="184">
        <v>0</v>
      </c>
      <c r="AK96" s="227">
        <v>0</v>
      </c>
      <c r="AL96" s="186">
        <v>0</v>
      </c>
      <c r="AM96" s="353"/>
      <c r="AN96" s="224">
        <v>145</v>
      </c>
      <c r="AO96" s="224">
        <v>142.66999999999999</v>
      </c>
      <c r="AP96" s="224">
        <v>189</v>
      </c>
      <c r="AQ96" s="352">
        <v>0.56599999999999995</v>
      </c>
      <c r="AR96" s="226">
        <v>14</v>
      </c>
      <c r="AS96" s="184">
        <v>10.4</v>
      </c>
      <c r="AT96" s="227">
        <v>4.7</v>
      </c>
      <c r="AU96" s="186">
        <v>23.9</v>
      </c>
      <c r="AV96" s="236">
        <v>1026</v>
      </c>
      <c r="AW96" s="236"/>
      <c r="AX96" s="186">
        <v>33.1</v>
      </c>
      <c r="AY96" s="224">
        <v>10236</v>
      </c>
      <c r="AZ96" s="184">
        <v>330.2</v>
      </c>
      <c r="BA96" s="184"/>
      <c r="BB96" s="285">
        <v>1.01</v>
      </c>
      <c r="BD96">
        <v>1.1000000000000001</v>
      </c>
    </row>
    <row r="97" spans="1:56" x14ac:dyDescent="0.25">
      <c r="A97" s="328">
        <f t="shared" ref="A97:A107" si="4">A96+30</f>
        <v>43880</v>
      </c>
      <c r="B97" s="204">
        <v>29</v>
      </c>
      <c r="C97" s="9"/>
      <c r="D97" s="172">
        <v>34</v>
      </c>
      <c r="E97" s="172">
        <v>34</v>
      </c>
      <c r="F97" s="172">
        <v>746</v>
      </c>
      <c r="G97" s="176">
        <v>0.95599999999999996</v>
      </c>
      <c r="H97" s="166">
        <v>27</v>
      </c>
      <c r="I97" s="156">
        <v>1.2</v>
      </c>
      <c r="J97" s="179">
        <v>1.2</v>
      </c>
      <c r="K97" s="205">
        <v>27.9</v>
      </c>
      <c r="L97" s="231"/>
      <c r="M97" s="172">
        <v>215</v>
      </c>
      <c r="N97" s="172">
        <v>217.3</v>
      </c>
      <c r="O97" s="1161">
        <v>7753</v>
      </c>
      <c r="P97" s="176">
        <f t="shared" ref="P97:P107" si="5">O97/(N97+O97)</f>
        <v>0.97273628345231666</v>
      </c>
      <c r="Q97" s="166">
        <v>29</v>
      </c>
      <c r="R97" s="156">
        <v>7.4</v>
      </c>
      <c r="S97" s="156">
        <v>7.4</v>
      </c>
      <c r="T97" s="205">
        <v>274.8</v>
      </c>
      <c r="U97" s="206"/>
      <c r="V97" s="187">
        <v>618</v>
      </c>
      <c r="W97" s="172">
        <v>623.29999999999995</v>
      </c>
      <c r="X97" s="172">
        <v>0</v>
      </c>
      <c r="Y97" s="176">
        <f t="shared" si="3"/>
        <v>0</v>
      </c>
      <c r="Z97" s="177">
        <v>29</v>
      </c>
      <c r="AA97" s="156">
        <v>21.3</v>
      </c>
      <c r="AB97" s="179">
        <v>21.3</v>
      </c>
      <c r="AC97" s="205">
        <v>21.3</v>
      </c>
      <c r="AD97" s="170"/>
      <c r="AE97" s="172">
        <v>0</v>
      </c>
      <c r="AF97" s="172"/>
      <c r="AG97" s="172">
        <v>0</v>
      </c>
      <c r="AH97" s="176">
        <v>0</v>
      </c>
      <c r="AI97" s="166">
        <v>0</v>
      </c>
      <c r="AJ97" s="156">
        <v>0</v>
      </c>
      <c r="AK97" s="179">
        <v>0</v>
      </c>
      <c r="AL97" s="205">
        <v>0</v>
      </c>
      <c r="AM97" s="327"/>
      <c r="AN97" s="172">
        <v>118</v>
      </c>
      <c r="AO97" s="172">
        <v>119.1</v>
      </c>
      <c r="AP97" s="172">
        <v>134</v>
      </c>
      <c r="AQ97" s="176">
        <v>0.53200000000000003</v>
      </c>
      <c r="AR97" s="166">
        <v>13</v>
      </c>
      <c r="AS97" s="156">
        <v>9.1</v>
      </c>
      <c r="AT97" s="179">
        <v>4.0999999999999996</v>
      </c>
      <c r="AU97" s="205">
        <v>19.399999999999999</v>
      </c>
      <c r="AV97" s="208">
        <v>985</v>
      </c>
      <c r="AW97" s="208"/>
      <c r="AX97" s="205">
        <v>34</v>
      </c>
      <c r="AY97" s="172">
        <v>8633</v>
      </c>
      <c r="AZ97" s="156">
        <v>297.7</v>
      </c>
      <c r="BA97" s="156"/>
      <c r="BB97" s="288">
        <v>0.99</v>
      </c>
      <c r="BD97">
        <v>1.01</v>
      </c>
    </row>
    <row r="98" spans="1:56" x14ac:dyDescent="0.25">
      <c r="A98" s="328">
        <f t="shared" si="4"/>
        <v>43910</v>
      </c>
      <c r="B98" s="204">
        <v>31</v>
      </c>
      <c r="C98" s="9"/>
      <c r="D98" s="172">
        <v>33</v>
      </c>
      <c r="E98" s="172">
        <v>30.6</v>
      </c>
      <c r="F98" s="172">
        <v>824</v>
      </c>
      <c r="G98" s="176">
        <v>0.96099999999999997</v>
      </c>
      <c r="H98" s="166">
        <v>30</v>
      </c>
      <c r="I98" s="156">
        <v>1.1000000000000001</v>
      </c>
      <c r="J98" s="179">
        <v>1.1000000000000001</v>
      </c>
      <c r="K98" s="205">
        <v>28.6</v>
      </c>
      <c r="L98" s="231"/>
      <c r="M98" s="172">
        <v>129</v>
      </c>
      <c r="N98" s="172">
        <v>120.4</v>
      </c>
      <c r="O98" s="1161">
        <v>5017</v>
      </c>
      <c r="P98" s="176">
        <f t="shared" si="5"/>
        <v>0.97656402071086545</v>
      </c>
      <c r="Q98" s="166">
        <v>18</v>
      </c>
      <c r="R98" s="156">
        <v>7.2</v>
      </c>
      <c r="S98" s="156">
        <v>4.2</v>
      </c>
      <c r="T98" s="205">
        <v>285.89999999999998</v>
      </c>
      <c r="U98" s="206"/>
      <c r="V98" s="187">
        <v>694</v>
      </c>
      <c r="W98" s="172">
        <v>649.4</v>
      </c>
      <c r="X98" s="172">
        <v>0</v>
      </c>
      <c r="Y98" s="176">
        <f t="shared" si="3"/>
        <v>0</v>
      </c>
      <c r="Z98" s="177">
        <v>30</v>
      </c>
      <c r="AA98" s="156">
        <v>23.1</v>
      </c>
      <c r="AB98" s="179">
        <v>22.4</v>
      </c>
      <c r="AC98" s="205">
        <v>23.1</v>
      </c>
      <c r="AD98" s="170"/>
      <c r="AE98" s="172">
        <v>0</v>
      </c>
      <c r="AF98" s="172"/>
      <c r="AG98" s="172">
        <v>0</v>
      </c>
      <c r="AH98" s="176">
        <v>0</v>
      </c>
      <c r="AI98" s="166">
        <v>0</v>
      </c>
      <c r="AJ98" s="156">
        <v>0</v>
      </c>
      <c r="AK98" s="179">
        <v>0</v>
      </c>
      <c r="AL98" s="205">
        <v>0</v>
      </c>
      <c r="AM98" s="170"/>
      <c r="AN98" s="172">
        <v>166</v>
      </c>
      <c r="AO98" s="172">
        <v>155.1</v>
      </c>
      <c r="AP98" s="172">
        <v>230</v>
      </c>
      <c r="AQ98" s="176">
        <v>0.58099999999999996</v>
      </c>
      <c r="AR98" s="166">
        <v>15</v>
      </c>
      <c r="AS98" s="156">
        <v>11.1</v>
      </c>
      <c r="AT98" s="179">
        <v>5.4</v>
      </c>
      <c r="AU98" s="205">
        <v>26.4</v>
      </c>
      <c r="AV98" s="208">
        <v>1022</v>
      </c>
      <c r="AW98" s="208"/>
      <c r="AX98" s="205">
        <v>33</v>
      </c>
      <c r="AY98" s="172">
        <v>6071</v>
      </c>
      <c r="AZ98" s="156">
        <v>195.8</v>
      </c>
      <c r="BA98" s="156"/>
      <c r="BB98" s="288">
        <v>1.07</v>
      </c>
      <c r="BD98">
        <v>1.02</v>
      </c>
    </row>
    <row r="99" spans="1:56" x14ac:dyDescent="0.25">
      <c r="A99" s="328">
        <f t="shared" si="4"/>
        <v>43940</v>
      </c>
      <c r="B99" s="204">
        <v>30</v>
      </c>
      <c r="C99" s="9"/>
      <c r="D99" s="172">
        <v>31</v>
      </c>
      <c r="E99" s="172">
        <v>30.1</v>
      </c>
      <c r="F99" s="172">
        <v>1074</v>
      </c>
      <c r="G99" s="176">
        <v>0.97199999999999998</v>
      </c>
      <c r="H99" s="166">
        <v>30</v>
      </c>
      <c r="I99" s="179">
        <v>1</v>
      </c>
      <c r="J99" s="179">
        <v>1</v>
      </c>
      <c r="K99" s="205">
        <v>36.799999999999997</v>
      </c>
      <c r="L99" s="231"/>
      <c r="M99" s="172">
        <v>0</v>
      </c>
      <c r="N99" s="172">
        <v>0.3</v>
      </c>
      <c r="O99" s="1161">
        <v>15</v>
      </c>
      <c r="P99" s="176">
        <f t="shared" si="5"/>
        <v>0.98039215686274506</v>
      </c>
      <c r="Q99" s="166">
        <v>1</v>
      </c>
      <c r="R99" s="156">
        <v>0</v>
      </c>
      <c r="S99" s="179">
        <v>0</v>
      </c>
      <c r="T99" s="205">
        <v>15</v>
      </c>
      <c r="U99" s="206"/>
      <c r="V99" s="187">
        <v>671</v>
      </c>
      <c r="W99" s="172">
        <v>648</v>
      </c>
      <c r="X99" s="172">
        <v>0</v>
      </c>
      <c r="Y99" s="176">
        <f t="shared" si="3"/>
        <v>0</v>
      </c>
      <c r="Z99" s="177">
        <v>30</v>
      </c>
      <c r="AA99" s="156">
        <v>22.4</v>
      </c>
      <c r="AB99" s="179">
        <v>22.4</v>
      </c>
      <c r="AC99" s="205">
        <v>22.4</v>
      </c>
      <c r="AD99" s="170"/>
      <c r="AE99" s="172">
        <v>0</v>
      </c>
      <c r="AF99" s="172"/>
      <c r="AG99" s="172">
        <v>0</v>
      </c>
      <c r="AH99" s="176">
        <v>0</v>
      </c>
      <c r="AI99" s="166">
        <v>0</v>
      </c>
      <c r="AJ99" s="156">
        <v>0</v>
      </c>
      <c r="AK99" s="179">
        <v>0</v>
      </c>
      <c r="AL99" s="205">
        <v>0</v>
      </c>
      <c r="AM99" s="170"/>
      <c r="AN99" s="172">
        <v>142</v>
      </c>
      <c r="AO99" s="172">
        <v>137.5</v>
      </c>
      <c r="AP99" s="172">
        <v>271</v>
      </c>
      <c r="AQ99" s="176">
        <v>0.65600000000000003</v>
      </c>
      <c r="AR99" s="166">
        <v>10</v>
      </c>
      <c r="AS99" s="156">
        <v>14.2</v>
      </c>
      <c r="AT99" s="179">
        <v>4.7</v>
      </c>
      <c r="AU99" s="205">
        <v>41.3</v>
      </c>
      <c r="AV99" s="208">
        <v>844</v>
      </c>
      <c r="AW99" s="208"/>
      <c r="AX99" s="205">
        <v>28.1</v>
      </c>
      <c r="AY99" s="172">
        <v>1360</v>
      </c>
      <c r="AZ99" s="156">
        <v>45.3</v>
      </c>
      <c r="BA99" s="156"/>
      <c r="BB99" s="288">
        <v>1.04</v>
      </c>
      <c r="BD99">
        <v>0.93</v>
      </c>
    </row>
    <row r="100" spans="1:56" x14ac:dyDescent="0.25">
      <c r="A100" s="328">
        <f t="shared" si="4"/>
        <v>43970</v>
      </c>
      <c r="B100" s="204">
        <v>31</v>
      </c>
      <c r="C100" s="9"/>
      <c r="D100" s="172">
        <v>39</v>
      </c>
      <c r="E100" s="172">
        <v>39.200000000000003</v>
      </c>
      <c r="F100" s="172">
        <v>1131</v>
      </c>
      <c r="G100" s="176">
        <v>0.96699999999999997</v>
      </c>
      <c r="H100" s="166">
        <v>31</v>
      </c>
      <c r="I100" s="179">
        <v>1.3</v>
      </c>
      <c r="J100" s="179">
        <v>1.3</v>
      </c>
      <c r="K100" s="205">
        <v>37.700000000000003</v>
      </c>
      <c r="L100" s="231"/>
      <c r="M100" s="172">
        <v>37</v>
      </c>
      <c r="N100" s="172">
        <v>37</v>
      </c>
      <c r="O100" s="1161">
        <v>1737</v>
      </c>
      <c r="P100" s="176">
        <f t="shared" si="5"/>
        <v>0.97914317925591887</v>
      </c>
      <c r="Q100" s="166">
        <v>7</v>
      </c>
      <c r="R100" s="156">
        <v>6.2</v>
      </c>
      <c r="S100" s="179">
        <v>1.2</v>
      </c>
      <c r="T100" s="205">
        <v>295.7</v>
      </c>
      <c r="U100" s="206"/>
      <c r="V100" s="187">
        <v>626</v>
      </c>
      <c r="W100" s="172">
        <v>622.20000000000005</v>
      </c>
      <c r="X100" s="172">
        <v>0</v>
      </c>
      <c r="Y100" s="176">
        <f t="shared" si="3"/>
        <v>0</v>
      </c>
      <c r="Z100" s="177">
        <v>31</v>
      </c>
      <c r="AA100" s="156">
        <v>20.2</v>
      </c>
      <c r="AB100" s="179">
        <v>20.2</v>
      </c>
      <c r="AC100" s="205">
        <v>20.2</v>
      </c>
      <c r="AD100" s="170"/>
      <c r="AE100" s="172">
        <v>0</v>
      </c>
      <c r="AF100" s="172"/>
      <c r="AG100" s="172">
        <v>0</v>
      </c>
      <c r="AH100" s="176">
        <v>0</v>
      </c>
      <c r="AI100" s="166">
        <v>0</v>
      </c>
      <c r="AJ100" s="156">
        <v>0</v>
      </c>
      <c r="AK100" s="179">
        <v>0</v>
      </c>
      <c r="AL100" s="205">
        <v>0</v>
      </c>
      <c r="AM100" s="170"/>
      <c r="AN100" s="172">
        <v>128</v>
      </c>
      <c r="AO100" s="172">
        <v>126.9</v>
      </c>
      <c r="AP100" s="172">
        <v>203</v>
      </c>
      <c r="AQ100" s="176">
        <v>0.61299999999999999</v>
      </c>
      <c r="AR100" s="166">
        <v>13</v>
      </c>
      <c r="AS100" s="156">
        <v>9.8000000000000007</v>
      </c>
      <c r="AT100" s="179">
        <v>4.0999999999999996</v>
      </c>
      <c r="AU100" s="205">
        <v>25.5</v>
      </c>
      <c r="AV100" s="208">
        <v>830</v>
      </c>
      <c r="AW100" s="208"/>
      <c r="AX100" s="205">
        <v>26.8</v>
      </c>
      <c r="AY100" s="172">
        <v>3071</v>
      </c>
      <c r="AZ100" s="156">
        <v>99.1</v>
      </c>
      <c r="BA100" s="156"/>
      <c r="BB100" s="288">
        <v>1.01</v>
      </c>
      <c r="BD100">
        <v>1.1000000000000001</v>
      </c>
    </row>
    <row r="101" spans="1:56" x14ac:dyDescent="0.25">
      <c r="A101" s="328">
        <f t="shared" si="4"/>
        <v>44000</v>
      </c>
      <c r="B101" s="204">
        <v>30</v>
      </c>
      <c r="C101" s="9"/>
      <c r="D101" s="172">
        <v>51</v>
      </c>
      <c r="E101" s="172">
        <v>38.4</v>
      </c>
      <c r="F101" s="172">
        <v>1000</v>
      </c>
      <c r="G101" s="176">
        <v>0.95099999999999996</v>
      </c>
      <c r="H101" s="166">
        <v>29</v>
      </c>
      <c r="I101" s="179">
        <v>1.7</v>
      </c>
      <c r="J101" s="179">
        <v>1.7</v>
      </c>
      <c r="K101" s="205">
        <v>36.200000000000003</v>
      </c>
      <c r="L101" s="231"/>
      <c r="M101" s="172">
        <v>15</v>
      </c>
      <c r="N101" s="172">
        <v>11.1</v>
      </c>
      <c r="O101" s="1161">
        <v>467</v>
      </c>
      <c r="P101" s="176">
        <f t="shared" si="5"/>
        <v>0.97678309976992261</v>
      </c>
      <c r="Q101" s="166">
        <v>2</v>
      </c>
      <c r="R101" s="156">
        <v>7.5</v>
      </c>
      <c r="S101" s="179">
        <v>0.5</v>
      </c>
      <c r="T101" s="205">
        <v>241</v>
      </c>
      <c r="U101" s="206"/>
      <c r="V101" s="187">
        <v>750</v>
      </c>
      <c r="W101" s="172">
        <v>567.6</v>
      </c>
      <c r="X101" s="172">
        <v>0</v>
      </c>
      <c r="Y101" s="176">
        <f t="shared" si="3"/>
        <v>0</v>
      </c>
      <c r="Z101" s="177">
        <v>30</v>
      </c>
      <c r="AA101" s="156">
        <v>25</v>
      </c>
      <c r="AB101" s="179">
        <v>25</v>
      </c>
      <c r="AC101" s="205">
        <v>25</v>
      </c>
      <c r="AD101" s="170"/>
      <c r="AE101" s="172">
        <v>0</v>
      </c>
      <c r="AF101" s="172"/>
      <c r="AG101" s="172">
        <v>0</v>
      </c>
      <c r="AH101" s="176">
        <v>0</v>
      </c>
      <c r="AI101" s="166">
        <v>0</v>
      </c>
      <c r="AJ101" s="156">
        <v>0</v>
      </c>
      <c r="AK101" s="179">
        <v>0</v>
      </c>
      <c r="AL101" s="205">
        <v>0</v>
      </c>
      <c r="AM101" s="170"/>
      <c r="AN101" s="172">
        <v>192</v>
      </c>
      <c r="AO101" s="172">
        <v>145.6</v>
      </c>
      <c r="AP101" s="172">
        <v>190</v>
      </c>
      <c r="AQ101" s="176">
        <v>0.497</v>
      </c>
      <c r="AR101" s="166">
        <v>14</v>
      </c>
      <c r="AS101" s="156">
        <v>13.7</v>
      </c>
      <c r="AT101" s="179">
        <v>6.4</v>
      </c>
      <c r="AU101" s="205">
        <v>27.3</v>
      </c>
      <c r="AV101" s="208">
        <v>1008</v>
      </c>
      <c r="AW101" s="208"/>
      <c r="AX101" s="205">
        <v>33.6</v>
      </c>
      <c r="AY101" s="172">
        <v>1657</v>
      </c>
      <c r="AZ101" s="156">
        <v>55.2</v>
      </c>
      <c r="BA101" s="156"/>
      <c r="BB101" s="288">
        <v>1.32</v>
      </c>
      <c r="BD101">
        <v>1.1399999999999999</v>
      </c>
    </row>
    <row r="102" spans="1:56" x14ac:dyDescent="0.25">
      <c r="A102" s="328">
        <f t="shared" si="4"/>
        <v>44030</v>
      </c>
      <c r="B102" s="204">
        <v>31</v>
      </c>
      <c r="C102" s="9"/>
      <c r="D102" s="180">
        <v>42</v>
      </c>
      <c r="E102" s="180">
        <v>41</v>
      </c>
      <c r="F102" s="180">
        <v>1234</v>
      </c>
      <c r="G102" s="176">
        <v>0.96699999999999997</v>
      </c>
      <c r="H102" s="260">
        <v>31</v>
      </c>
      <c r="I102" s="179">
        <v>1.4</v>
      </c>
      <c r="J102" s="179">
        <v>1.4</v>
      </c>
      <c r="K102" s="205">
        <v>41.2</v>
      </c>
      <c r="L102" s="231"/>
      <c r="M102" s="172">
        <v>45</v>
      </c>
      <c r="N102" s="172">
        <v>44.8</v>
      </c>
      <c r="O102" s="1161">
        <v>1747</v>
      </c>
      <c r="P102" s="176">
        <f t="shared" si="5"/>
        <v>0.97499720950999003</v>
      </c>
      <c r="Q102" s="166">
        <v>7</v>
      </c>
      <c r="R102" s="156">
        <v>6.4</v>
      </c>
      <c r="S102" s="179">
        <v>1.4</v>
      </c>
      <c r="T102" s="205">
        <v>255.9</v>
      </c>
      <c r="U102" s="206"/>
      <c r="V102" s="187">
        <v>572</v>
      </c>
      <c r="W102" s="172">
        <v>555.79999999999995</v>
      </c>
      <c r="X102" s="172">
        <v>0</v>
      </c>
      <c r="Y102" s="176">
        <f t="shared" si="3"/>
        <v>0</v>
      </c>
      <c r="Z102" s="177">
        <v>31</v>
      </c>
      <c r="AA102" s="156">
        <v>18.5</v>
      </c>
      <c r="AB102" s="179">
        <v>18.5</v>
      </c>
      <c r="AC102" s="205">
        <v>18.5</v>
      </c>
      <c r="AD102" s="170"/>
      <c r="AE102" s="172">
        <v>0</v>
      </c>
      <c r="AF102" s="172"/>
      <c r="AG102" s="172">
        <v>0</v>
      </c>
      <c r="AH102" s="176">
        <v>0</v>
      </c>
      <c r="AI102" s="166">
        <v>0</v>
      </c>
      <c r="AJ102" s="156">
        <v>0</v>
      </c>
      <c r="AK102" s="179">
        <v>0</v>
      </c>
      <c r="AL102" s="205">
        <v>0</v>
      </c>
      <c r="AM102" s="170"/>
      <c r="AN102" s="172">
        <v>153</v>
      </c>
      <c r="AO102" s="172">
        <v>148.4</v>
      </c>
      <c r="AP102" s="172">
        <v>246</v>
      </c>
      <c r="AQ102" s="176">
        <v>0.61699999999999999</v>
      </c>
      <c r="AR102" s="166">
        <v>16</v>
      </c>
      <c r="AS102" s="156">
        <v>9.6</v>
      </c>
      <c r="AT102" s="179">
        <v>4.9000000000000004</v>
      </c>
      <c r="AU102" s="205">
        <v>24.9</v>
      </c>
      <c r="AV102" s="208">
        <v>812</v>
      </c>
      <c r="AW102" s="208"/>
      <c r="AX102" s="205">
        <v>26.2</v>
      </c>
      <c r="AY102" s="172">
        <v>3227</v>
      </c>
      <c r="AZ102" s="156">
        <v>104.1</v>
      </c>
      <c r="BA102" s="156"/>
      <c r="BB102" s="288">
        <v>1.03</v>
      </c>
      <c r="BD102">
        <v>1.1000000000000001</v>
      </c>
    </row>
    <row r="103" spans="1:56" x14ac:dyDescent="0.25">
      <c r="A103" s="328">
        <f t="shared" si="4"/>
        <v>44060</v>
      </c>
      <c r="B103" s="204">
        <v>31</v>
      </c>
      <c r="C103" s="9"/>
      <c r="D103" s="180">
        <v>40</v>
      </c>
      <c r="E103" s="180">
        <v>35.200000000000003</v>
      </c>
      <c r="F103" s="180">
        <v>679</v>
      </c>
      <c r="G103" s="176">
        <v>0.94399999999999995</v>
      </c>
      <c r="H103" s="260">
        <v>28</v>
      </c>
      <c r="I103" s="179">
        <v>1.3</v>
      </c>
      <c r="J103" s="179">
        <v>1.3</v>
      </c>
      <c r="K103" s="205">
        <v>25.7</v>
      </c>
      <c r="L103" s="231"/>
      <c r="M103" s="172">
        <v>27</v>
      </c>
      <c r="N103" s="172">
        <v>23.8</v>
      </c>
      <c r="O103" s="1161">
        <v>744</v>
      </c>
      <c r="P103" s="176">
        <f t="shared" si="5"/>
        <v>0.96900234436051058</v>
      </c>
      <c r="Q103" s="166">
        <v>3</v>
      </c>
      <c r="R103" s="156">
        <v>9</v>
      </c>
      <c r="S103" s="179">
        <v>0.9</v>
      </c>
      <c r="T103" s="205">
        <v>257</v>
      </c>
      <c r="U103" s="206"/>
      <c r="V103" s="187">
        <v>608</v>
      </c>
      <c r="W103" s="172">
        <v>530.29999999999995</v>
      </c>
      <c r="X103" s="172">
        <v>0</v>
      </c>
      <c r="Y103" s="176">
        <f t="shared" si="3"/>
        <v>0</v>
      </c>
      <c r="Z103" s="177">
        <v>31</v>
      </c>
      <c r="AA103" s="156">
        <v>19.600000000000001</v>
      </c>
      <c r="AB103" s="179">
        <v>19.600000000000001</v>
      </c>
      <c r="AC103" s="205">
        <v>19.600000000000001</v>
      </c>
      <c r="AD103" s="170"/>
      <c r="AE103" s="172">
        <v>0</v>
      </c>
      <c r="AF103" s="172"/>
      <c r="AG103" s="172">
        <v>0</v>
      </c>
      <c r="AH103" s="176">
        <v>0</v>
      </c>
      <c r="AI103" s="166">
        <v>0</v>
      </c>
      <c r="AJ103" s="156">
        <v>0</v>
      </c>
      <c r="AK103" s="179">
        <v>0</v>
      </c>
      <c r="AL103" s="205">
        <v>0</v>
      </c>
      <c r="AM103" s="170"/>
      <c r="AN103" s="172">
        <v>169</v>
      </c>
      <c r="AO103" s="172">
        <v>147.5</v>
      </c>
      <c r="AP103" s="172">
        <v>157</v>
      </c>
      <c r="AQ103" s="176">
        <v>0.48199999999999998</v>
      </c>
      <c r="AR103" s="166">
        <v>15</v>
      </c>
      <c r="AS103" s="156">
        <v>11.3</v>
      </c>
      <c r="AT103" s="179">
        <v>5.5</v>
      </c>
      <c r="AU103" s="205">
        <v>21.7</v>
      </c>
      <c r="AV103" s="208">
        <v>844</v>
      </c>
      <c r="AW103" s="208"/>
      <c r="AX103" s="205">
        <v>27.2</v>
      </c>
      <c r="AY103" s="172">
        <v>1580</v>
      </c>
      <c r="AZ103" s="156">
        <v>51</v>
      </c>
      <c r="BA103" s="156"/>
      <c r="BB103" s="288">
        <v>1.31</v>
      </c>
      <c r="BD103">
        <v>1.19</v>
      </c>
    </row>
    <row r="104" spans="1:56" x14ac:dyDescent="0.25">
      <c r="A104" s="328">
        <f t="shared" si="4"/>
        <v>44090</v>
      </c>
      <c r="B104" s="204">
        <v>30</v>
      </c>
      <c r="C104" s="9"/>
      <c r="D104" s="172">
        <v>25</v>
      </c>
      <c r="E104" s="172">
        <v>26.3</v>
      </c>
      <c r="F104" s="172">
        <v>917</v>
      </c>
      <c r="G104" s="176">
        <v>0.97299999999999998</v>
      </c>
      <c r="H104" s="166">
        <v>30</v>
      </c>
      <c r="I104" s="179">
        <v>0.8</v>
      </c>
      <c r="J104" s="179">
        <v>0.8</v>
      </c>
      <c r="K104" s="205">
        <v>31.4</v>
      </c>
      <c r="L104" s="231"/>
      <c r="M104" s="172">
        <v>29</v>
      </c>
      <c r="N104" s="172">
        <v>30.5</v>
      </c>
      <c r="O104" s="1161">
        <v>1727</v>
      </c>
      <c r="P104" s="176">
        <f t="shared" si="5"/>
        <v>0.98264580369843524</v>
      </c>
      <c r="Q104" s="166">
        <v>6</v>
      </c>
      <c r="R104" s="156">
        <v>4.9000000000000004</v>
      </c>
      <c r="S104" s="179">
        <v>1</v>
      </c>
      <c r="T104" s="205">
        <v>292.7</v>
      </c>
      <c r="U104" s="206"/>
      <c r="V104" s="187">
        <v>487</v>
      </c>
      <c r="W104" s="172">
        <v>505.8</v>
      </c>
      <c r="X104" s="172">
        <v>0</v>
      </c>
      <c r="Y104" s="176">
        <f t="shared" si="3"/>
        <v>0</v>
      </c>
      <c r="Z104" s="177">
        <v>30</v>
      </c>
      <c r="AA104" s="156">
        <v>16.2</v>
      </c>
      <c r="AB104" s="179">
        <v>16.2</v>
      </c>
      <c r="AC104" s="205">
        <v>16.2</v>
      </c>
      <c r="AD104" s="170"/>
      <c r="AE104" s="172">
        <v>0</v>
      </c>
      <c r="AF104" s="172"/>
      <c r="AG104" s="172">
        <v>0</v>
      </c>
      <c r="AH104" s="176">
        <v>0</v>
      </c>
      <c r="AI104" s="166">
        <v>0</v>
      </c>
      <c r="AJ104" s="156">
        <v>0</v>
      </c>
      <c r="AK104" s="179">
        <v>0</v>
      </c>
      <c r="AL104" s="205">
        <v>0</v>
      </c>
      <c r="AM104" s="170"/>
      <c r="AN104" s="172">
        <v>146</v>
      </c>
      <c r="AO104" s="172">
        <v>151.80000000000001</v>
      </c>
      <c r="AP104" s="172">
        <v>292</v>
      </c>
      <c r="AQ104" s="176">
        <v>0.66700000000000004</v>
      </c>
      <c r="AR104" s="166">
        <v>15</v>
      </c>
      <c r="AS104" s="156">
        <v>9.6999999999999993</v>
      </c>
      <c r="AT104" s="179">
        <v>4.9000000000000004</v>
      </c>
      <c r="AU104" s="205">
        <v>29.2</v>
      </c>
      <c r="AV104" s="208">
        <v>687</v>
      </c>
      <c r="AW104" s="208"/>
      <c r="AX104" s="205">
        <v>22.9</v>
      </c>
      <c r="AY104" s="172">
        <v>2936</v>
      </c>
      <c r="AZ104" s="156">
        <v>97.9</v>
      </c>
      <c r="BA104" s="156"/>
      <c r="BB104" s="288">
        <v>0.96</v>
      </c>
      <c r="BD104">
        <v>1.04</v>
      </c>
    </row>
    <row r="105" spans="1:56" x14ac:dyDescent="0.25">
      <c r="A105" s="328">
        <f t="shared" si="4"/>
        <v>44120</v>
      </c>
      <c r="B105" s="204">
        <v>31</v>
      </c>
      <c r="C105" s="9"/>
      <c r="D105" s="172">
        <v>35</v>
      </c>
      <c r="E105" s="172">
        <v>33.6</v>
      </c>
      <c r="F105" s="172">
        <v>971</v>
      </c>
      <c r="G105" s="176">
        <v>0.96499999999999997</v>
      </c>
      <c r="H105" s="166">
        <v>31</v>
      </c>
      <c r="I105" s="179">
        <v>1.1000000000000001</v>
      </c>
      <c r="J105" s="179">
        <v>1.1000000000000001</v>
      </c>
      <c r="K105" s="205">
        <v>32.5</v>
      </c>
      <c r="L105" s="231"/>
      <c r="M105" s="172">
        <v>99</v>
      </c>
      <c r="N105" s="172">
        <v>95.4</v>
      </c>
      <c r="O105" s="1161">
        <v>4487</v>
      </c>
      <c r="P105" s="176">
        <f t="shared" si="5"/>
        <v>0.97918121508379896</v>
      </c>
      <c r="Q105" s="166">
        <v>19</v>
      </c>
      <c r="R105" s="156">
        <v>5.2</v>
      </c>
      <c r="S105" s="179">
        <v>3.2</v>
      </c>
      <c r="T105" s="205">
        <v>241.4</v>
      </c>
      <c r="U105" s="206"/>
      <c r="V105" s="187">
        <v>524</v>
      </c>
      <c r="W105" s="172">
        <v>505.1</v>
      </c>
      <c r="X105" s="172">
        <v>0</v>
      </c>
      <c r="Y105" s="176">
        <f t="shared" si="3"/>
        <v>0</v>
      </c>
      <c r="Z105" s="177">
        <v>31</v>
      </c>
      <c r="AA105" s="156">
        <v>16.899999999999999</v>
      </c>
      <c r="AB105" s="179">
        <v>16.899999999999999</v>
      </c>
      <c r="AC105" s="205">
        <v>16.899999999999999</v>
      </c>
      <c r="AD105" s="170"/>
      <c r="AE105" s="172">
        <v>0</v>
      </c>
      <c r="AF105" s="172"/>
      <c r="AG105" s="172">
        <v>0</v>
      </c>
      <c r="AH105" s="176">
        <v>0</v>
      </c>
      <c r="AI105" s="166">
        <v>0</v>
      </c>
      <c r="AJ105" s="156">
        <v>0</v>
      </c>
      <c r="AK105" s="179">
        <v>0</v>
      </c>
      <c r="AL105" s="205">
        <v>0</v>
      </c>
      <c r="AM105" s="170"/>
      <c r="AN105" s="172">
        <v>151</v>
      </c>
      <c r="AO105" s="172">
        <v>145.19999999999999</v>
      </c>
      <c r="AP105" s="172">
        <v>232</v>
      </c>
      <c r="AQ105" s="176">
        <v>0.60599999999999998</v>
      </c>
      <c r="AR105" s="166">
        <v>15</v>
      </c>
      <c r="AS105" s="156">
        <v>10.1</v>
      </c>
      <c r="AT105" s="179">
        <v>4.9000000000000004</v>
      </c>
      <c r="AU105" s="205">
        <v>25.5</v>
      </c>
      <c r="AV105" s="208">
        <v>809</v>
      </c>
      <c r="AW105" s="208"/>
      <c r="AX105" s="205">
        <v>26.1</v>
      </c>
      <c r="AY105" s="172">
        <v>5690</v>
      </c>
      <c r="AZ105" s="156">
        <v>183.5</v>
      </c>
      <c r="BA105" s="156"/>
      <c r="BB105" s="288">
        <v>1.04</v>
      </c>
      <c r="BD105">
        <v>1.1200000000000001</v>
      </c>
    </row>
    <row r="106" spans="1:56" x14ac:dyDescent="0.25">
      <c r="A106" s="328">
        <f t="shared" si="4"/>
        <v>44150</v>
      </c>
      <c r="B106" s="204">
        <v>30</v>
      </c>
      <c r="C106" s="9"/>
      <c r="D106" s="172">
        <v>46</v>
      </c>
      <c r="E106" s="172">
        <v>43.9</v>
      </c>
      <c r="F106" s="172">
        <v>1048</v>
      </c>
      <c r="G106" s="176">
        <v>0.95799999999999996</v>
      </c>
      <c r="H106" s="166">
        <v>30</v>
      </c>
      <c r="I106" s="179">
        <v>1.5</v>
      </c>
      <c r="J106" s="179">
        <v>1.5</v>
      </c>
      <c r="K106" s="205">
        <v>36.5</v>
      </c>
      <c r="L106" s="231"/>
      <c r="M106" s="172">
        <v>145</v>
      </c>
      <c r="N106" s="172">
        <v>137.5</v>
      </c>
      <c r="O106" s="1161">
        <v>5537</v>
      </c>
      <c r="P106" s="176">
        <f t="shared" si="5"/>
        <v>0.97576879020177987</v>
      </c>
      <c r="Q106" s="166">
        <v>21</v>
      </c>
      <c r="R106" s="156">
        <v>6.9</v>
      </c>
      <c r="S106" s="179">
        <v>4.8</v>
      </c>
      <c r="T106" s="205">
        <v>270.60000000000002</v>
      </c>
      <c r="U106" s="206"/>
      <c r="V106" s="187">
        <v>490</v>
      </c>
      <c r="W106" s="172">
        <v>490.3</v>
      </c>
      <c r="X106" s="172">
        <v>0</v>
      </c>
      <c r="Y106" s="176">
        <f t="shared" si="3"/>
        <v>0</v>
      </c>
      <c r="Z106" s="177">
        <v>30</v>
      </c>
      <c r="AA106" s="156">
        <v>16.3</v>
      </c>
      <c r="AB106" s="179">
        <v>16.3</v>
      </c>
      <c r="AC106" s="205">
        <v>16.3</v>
      </c>
      <c r="AD106" s="170"/>
      <c r="AE106" s="172">
        <v>0</v>
      </c>
      <c r="AF106" s="172"/>
      <c r="AG106" s="172">
        <v>0</v>
      </c>
      <c r="AH106" s="176">
        <v>0</v>
      </c>
      <c r="AI106" s="166">
        <v>0</v>
      </c>
      <c r="AJ106" s="156">
        <v>0</v>
      </c>
      <c r="AK106" s="179">
        <v>0</v>
      </c>
      <c r="AL106" s="205">
        <v>0</v>
      </c>
      <c r="AM106" s="170"/>
      <c r="AN106" s="172">
        <v>158</v>
      </c>
      <c r="AO106" s="172">
        <v>149.69999999999999</v>
      </c>
      <c r="AP106" s="172">
        <v>184</v>
      </c>
      <c r="AQ106" s="176">
        <v>0.53800000000000003</v>
      </c>
      <c r="AR106" s="166">
        <v>14</v>
      </c>
      <c r="AS106" s="156">
        <v>11.3</v>
      </c>
      <c r="AT106" s="179">
        <v>5.3</v>
      </c>
      <c r="AU106" s="205">
        <v>24.4</v>
      </c>
      <c r="AV106" s="208">
        <v>839</v>
      </c>
      <c r="AW106" s="208"/>
      <c r="AX106" s="205">
        <v>28</v>
      </c>
      <c r="AY106" s="172">
        <v>6769</v>
      </c>
      <c r="AZ106" s="156">
        <v>225.6</v>
      </c>
      <c r="BA106" s="156"/>
      <c r="BB106" s="288">
        <v>1.05</v>
      </c>
      <c r="BD106">
        <v>1.02</v>
      </c>
    </row>
    <row r="107" spans="1:56" ht="15.75" thickBot="1" x14ac:dyDescent="0.3">
      <c r="A107" s="328">
        <f t="shared" si="4"/>
        <v>44180</v>
      </c>
      <c r="B107" s="272">
        <v>31</v>
      </c>
      <c r="C107" s="215"/>
      <c r="D107" s="216">
        <v>23</v>
      </c>
      <c r="E107" s="216">
        <v>24.3</v>
      </c>
      <c r="F107" s="216">
        <v>583</v>
      </c>
      <c r="G107" s="275">
        <v>0.96199999999999997</v>
      </c>
      <c r="H107" s="217">
        <v>31</v>
      </c>
      <c r="I107" s="247">
        <v>0.7</v>
      </c>
      <c r="J107" s="247">
        <v>0.7</v>
      </c>
      <c r="K107" s="219">
        <v>19.5</v>
      </c>
      <c r="L107" s="310"/>
      <c r="M107" s="216">
        <v>196</v>
      </c>
      <c r="N107" s="216">
        <v>207.5</v>
      </c>
      <c r="O107" s="1168">
        <v>8091</v>
      </c>
      <c r="P107" s="275">
        <f t="shared" si="5"/>
        <v>0.97499548111104417</v>
      </c>
      <c r="Q107" s="217">
        <v>30</v>
      </c>
      <c r="R107" s="218">
        <v>6.5</v>
      </c>
      <c r="S107" s="247">
        <v>6.3</v>
      </c>
      <c r="T107" s="219">
        <v>276.2</v>
      </c>
      <c r="U107" s="220"/>
      <c r="V107" s="249">
        <v>450</v>
      </c>
      <c r="W107" s="216">
        <v>476.1</v>
      </c>
      <c r="X107" s="216">
        <v>0</v>
      </c>
      <c r="Y107" s="275">
        <f t="shared" si="3"/>
        <v>0</v>
      </c>
      <c r="Z107" s="276">
        <v>31</v>
      </c>
      <c r="AA107" s="218">
        <v>14.5</v>
      </c>
      <c r="AB107" s="247">
        <v>14.5</v>
      </c>
      <c r="AC107" s="219">
        <v>14.5</v>
      </c>
      <c r="AD107" s="309"/>
      <c r="AE107" s="216">
        <v>0</v>
      </c>
      <c r="AF107" s="216"/>
      <c r="AG107" s="216">
        <v>0</v>
      </c>
      <c r="AH107" s="275">
        <v>0</v>
      </c>
      <c r="AI107" s="217">
        <v>0</v>
      </c>
      <c r="AJ107" s="218">
        <v>0</v>
      </c>
      <c r="AK107" s="247">
        <v>0</v>
      </c>
      <c r="AL107" s="219">
        <v>0</v>
      </c>
      <c r="AM107" s="309"/>
      <c r="AN107" s="216">
        <v>141</v>
      </c>
      <c r="AO107" s="216">
        <v>149.30000000000001</v>
      </c>
      <c r="AP107" s="216">
        <v>198</v>
      </c>
      <c r="AQ107" s="275">
        <v>0.58399999999999996</v>
      </c>
      <c r="AR107" s="217">
        <v>14</v>
      </c>
      <c r="AS107" s="218">
        <v>10.1</v>
      </c>
      <c r="AT107" s="247">
        <v>4.5</v>
      </c>
      <c r="AU107" s="219">
        <v>24.2</v>
      </c>
      <c r="AV107" s="278">
        <v>810</v>
      </c>
      <c r="AW107" s="278"/>
      <c r="AX107" s="219">
        <v>26.1</v>
      </c>
      <c r="AY107" s="216">
        <v>8872</v>
      </c>
      <c r="AZ107" s="218">
        <v>286.2</v>
      </c>
      <c r="BA107" s="218"/>
      <c r="BB107" s="311">
        <v>0.94</v>
      </c>
      <c r="BD107">
        <v>0.92</v>
      </c>
    </row>
    <row r="108" spans="1:56" ht="15.75" thickBot="1" x14ac:dyDescent="0.3">
      <c r="B108" s="9"/>
      <c r="C108" s="9"/>
      <c r="D108" s="172"/>
      <c r="E108" s="172"/>
      <c r="F108" s="172"/>
      <c r="G108" s="166"/>
      <c r="H108" s="166"/>
      <c r="I108" s="156"/>
      <c r="J108" s="156"/>
      <c r="K108" s="156"/>
      <c r="M108" s="172">
        <f>AVERAGE(M96:M107)</f>
        <v>97.5</v>
      </c>
      <c r="N108" s="172">
        <f>AVERAGE(N96:N107)</f>
        <v>96.274999999999977</v>
      </c>
      <c r="P108" s="173"/>
      <c r="Q108" s="166"/>
      <c r="R108" s="156"/>
      <c r="S108" s="156"/>
      <c r="T108" s="156"/>
      <c r="U108" s="187"/>
      <c r="V108" s="187"/>
      <c r="W108" s="172"/>
      <c r="X108" s="172"/>
      <c r="Y108" s="176"/>
      <c r="Z108" s="177"/>
      <c r="AA108" s="156"/>
      <c r="AB108" s="156"/>
      <c r="AC108" s="156"/>
      <c r="AE108" s="172"/>
      <c r="AF108" s="172"/>
      <c r="AG108" s="172"/>
      <c r="AH108" s="176"/>
      <c r="AI108" s="166"/>
      <c r="AJ108" s="156"/>
      <c r="AK108" s="156"/>
      <c r="AL108" s="156"/>
      <c r="AN108" s="172">
        <f>AVERAGE(AN96:AN107)</f>
        <v>150.75</v>
      </c>
      <c r="AO108" s="172">
        <f>AVERAGE(AO96:AO107)</f>
        <v>143.23083333333332</v>
      </c>
      <c r="AP108" s="172"/>
      <c r="AQ108" s="178"/>
      <c r="AR108" s="166">
        <f>AVERAGE(AR96:AR107)</f>
        <v>14</v>
      </c>
      <c r="AS108" s="156"/>
      <c r="AT108" s="156"/>
      <c r="AU108" s="156"/>
      <c r="AV108" s="172"/>
      <c r="AW108" s="172"/>
      <c r="AX108" s="156"/>
      <c r="AY108" s="9"/>
      <c r="AZ108" s="156"/>
      <c r="BA108" s="156"/>
      <c r="BB108" s="170"/>
    </row>
    <row r="109" spans="1:56" x14ac:dyDescent="0.25">
      <c r="A109" s="317">
        <v>44217</v>
      </c>
      <c r="B109" s="182">
        <v>31</v>
      </c>
      <c r="C109" s="183"/>
      <c r="D109" s="224">
        <v>24</v>
      </c>
      <c r="E109" s="224">
        <v>30.6</v>
      </c>
      <c r="F109" s="224">
        <v>208</v>
      </c>
      <c r="G109" s="352">
        <v>0.89500000000000002</v>
      </c>
      <c r="H109" s="226">
        <v>29</v>
      </c>
      <c r="I109" s="184">
        <v>0.8</v>
      </c>
      <c r="J109" s="184">
        <v>0.8</v>
      </c>
      <c r="K109" s="186">
        <v>8</v>
      </c>
      <c r="L109" s="330"/>
      <c r="M109" s="224">
        <v>157</v>
      </c>
      <c r="N109" s="224">
        <v>197.2</v>
      </c>
      <c r="O109" s="1164">
        <v>2178</v>
      </c>
      <c r="P109" s="352">
        <f>O109/(N109+O109)</f>
        <v>0.91697541259683402</v>
      </c>
      <c r="Q109" s="226">
        <v>21</v>
      </c>
      <c r="R109" s="184">
        <v>7.5</v>
      </c>
      <c r="S109" s="184">
        <v>5.0999999999999996</v>
      </c>
      <c r="T109" s="186">
        <v>111.2</v>
      </c>
      <c r="U109" s="228"/>
      <c r="V109" s="229">
        <v>384</v>
      </c>
      <c r="W109" s="224">
        <v>482.2</v>
      </c>
      <c r="X109" s="224">
        <v>0</v>
      </c>
      <c r="Y109" s="352">
        <f t="shared" si="3"/>
        <v>0</v>
      </c>
      <c r="Z109" s="319">
        <v>30</v>
      </c>
      <c r="AA109" s="184">
        <v>12.8</v>
      </c>
      <c r="AB109" s="227">
        <v>12.4</v>
      </c>
      <c r="AC109" s="186">
        <v>12.8</v>
      </c>
      <c r="AD109" s="330"/>
      <c r="AE109" s="224">
        <v>0</v>
      </c>
      <c r="AF109" s="224"/>
      <c r="AG109" s="224">
        <v>0</v>
      </c>
      <c r="AH109" s="352">
        <v>0</v>
      </c>
      <c r="AI109" s="226">
        <v>0</v>
      </c>
      <c r="AJ109" s="184">
        <v>0</v>
      </c>
      <c r="AK109" s="227">
        <v>0</v>
      </c>
      <c r="AL109" s="186">
        <v>0</v>
      </c>
      <c r="AM109" s="353"/>
      <c r="AN109" s="224">
        <v>121</v>
      </c>
      <c r="AO109" s="224">
        <v>152.47999999999999</v>
      </c>
      <c r="AP109" s="224">
        <v>57</v>
      </c>
      <c r="AQ109" s="352">
        <v>0.32</v>
      </c>
      <c r="AR109" s="226">
        <v>21</v>
      </c>
      <c r="AS109" s="184">
        <v>5.8</v>
      </c>
      <c r="AT109" s="227">
        <v>3.9</v>
      </c>
      <c r="AU109" s="186">
        <v>8.5</v>
      </c>
      <c r="AV109" s="236">
        <v>686</v>
      </c>
      <c r="AW109" s="236"/>
      <c r="AX109" s="186">
        <v>22.1</v>
      </c>
      <c r="AY109" s="224">
        <v>2443</v>
      </c>
      <c r="AZ109" s="184">
        <v>78.8</v>
      </c>
      <c r="BA109" s="184"/>
      <c r="BB109" s="285">
        <v>0.84</v>
      </c>
      <c r="BD109">
        <v>0.89</v>
      </c>
    </row>
    <row r="110" spans="1:56" x14ac:dyDescent="0.25">
      <c r="A110" s="328">
        <f t="shared" ref="A110:A120" si="6">A109+30</f>
        <v>44247</v>
      </c>
      <c r="B110" s="204">
        <v>28</v>
      </c>
      <c r="C110" s="9"/>
      <c r="D110" s="172">
        <v>39</v>
      </c>
      <c r="E110" s="172">
        <v>38.9</v>
      </c>
      <c r="F110" s="172">
        <v>1085</v>
      </c>
      <c r="G110" s="176">
        <v>0.96499999999999997</v>
      </c>
      <c r="H110" s="166">
        <v>27</v>
      </c>
      <c r="I110" s="156">
        <v>1.4</v>
      </c>
      <c r="J110" s="179">
        <v>1.4</v>
      </c>
      <c r="K110" s="205">
        <v>41.7</v>
      </c>
      <c r="L110" s="170"/>
      <c r="M110" s="172">
        <v>86</v>
      </c>
      <c r="N110" s="172">
        <v>84.4</v>
      </c>
      <c r="O110" s="1161">
        <v>3829</v>
      </c>
      <c r="P110" s="176">
        <f t="shared" ref="P110:P120" si="7">O110/(N110+O110)</f>
        <v>0.97843307609751107</v>
      </c>
      <c r="Q110" s="166">
        <v>13</v>
      </c>
      <c r="R110" s="156">
        <v>6.6</v>
      </c>
      <c r="S110" s="156">
        <v>3.1</v>
      </c>
      <c r="T110" s="205">
        <v>301.10000000000002</v>
      </c>
      <c r="U110" s="206"/>
      <c r="V110" s="187">
        <v>421</v>
      </c>
      <c r="W110" s="172">
        <v>415.1</v>
      </c>
      <c r="X110" s="172">
        <v>0</v>
      </c>
      <c r="Y110" s="176">
        <f t="shared" si="3"/>
        <v>0</v>
      </c>
      <c r="Z110" s="177">
        <v>28</v>
      </c>
      <c r="AA110" s="156">
        <v>15</v>
      </c>
      <c r="AB110" s="179">
        <v>15</v>
      </c>
      <c r="AC110" s="205">
        <v>15</v>
      </c>
      <c r="AD110" s="170"/>
      <c r="AE110" s="172">
        <v>0</v>
      </c>
      <c r="AF110" s="172"/>
      <c r="AG110" s="172">
        <v>0</v>
      </c>
      <c r="AH110" s="176">
        <v>0</v>
      </c>
      <c r="AI110" s="166">
        <v>0</v>
      </c>
      <c r="AJ110" s="156">
        <v>0</v>
      </c>
      <c r="AK110" s="179">
        <v>0</v>
      </c>
      <c r="AL110" s="205">
        <v>0</v>
      </c>
      <c r="AM110" s="327"/>
      <c r="AN110" s="172">
        <v>141</v>
      </c>
      <c r="AO110" s="172">
        <v>139.4</v>
      </c>
      <c r="AP110" s="172">
        <v>215</v>
      </c>
      <c r="AQ110" s="176">
        <v>0.60299999999999998</v>
      </c>
      <c r="AR110" s="166">
        <v>14</v>
      </c>
      <c r="AS110" s="156">
        <v>10.1</v>
      </c>
      <c r="AT110" s="179">
        <v>5.0999999999999996</v>
      </c>
      <c r="AU110" s="205">
        <v>25.4</v>
      </c>
      <c r="AV110" s="208">
        <v>688</v>
      </c>
      <c r="AW110" s="208"/>
      <c r="AX110" s="205">
        <v>24.6</v>
      </c>
      <c r="AY110" s="172">
        <v>5129</v>
      </c>
      <c r="AZ110" s="156">
        <v>183.2</v>
      </c>
      <c r="BA110" s="156"/>
      <c r="BB110" s="288">
        <v>1.01</v>
      </c>
      <c r="BD110">
        <v>1.05</v>
      </c>
    </row>
    <row r="111" spans="1:56" x14ac:dyDescent="0.25">
      <c r="A111" s="328">
        <f t="shared" si="6"/>
        <v>44277</v>
      </c>
      <c r="B111" s="204">
        <v>31</v>
      </c>
      <c r="C111" s="9"/>
      <c r="D111" s="172">
        <v>25</v>
      </c>
      <c r="E111" s="172">
        <v>28</v>
      </c>
      <c r="F111" s="172">
        <v>863</v>
      </c>
      <c r="G111" s="176">
        <v>0.97199999999999998</v>
      </c>
      <c r="H111" s="166">
        <v>31</v>
      </c>
      <c r="I111" s="156">
        <v>0.8</v>
      </c>
      <c r="J111" s="179">
        <v>0.8</v>
      </c>
      <c r="K111" s="205">
        <v>28.6</v>
      </c>
      <c r="L111" s="170"/>
      <c r="M111" s="172">
        <v>139</v>
      </c>
      <c r="N111" s="172">
        <v>157.4</v>
      </c>
      <c r="O111" s="1161">
        <v>7882</v>
      </c>
      <c r="P111" s="176">
        <f t="shared" si="7"/>
        <v>0.98042142448441427</v>
      </c>
      <c r="Q111" s="166">
        <v>26</v>
      </c>
      <c r="R111" s="156">
        <v>5.3</v>
      </c>
      <c r="S111" s="156">
        <v>4.5</v>
      </c>
      <c r="T111" s="205">
        <v>308.5</v>
      </c>
      <c r="U111" s="206"/>
      <c r="V111" s="187">
        <v>434</v>
      </c>
      <c r="W111" s="172">
        <v>491.6</v>
      </c>
      <c r="X111" s="172">
        <v>0</v>
      </c>
      <c r="Y111" s="176">
        <f t="shared" si="3"/>
        <v>0</v>
      </c>
      <c r="Z111" s="177">
        <v>30</v>
      </c>
      <c r="AA111" s="156">
        <v>14.5</v>
      </c>
      <c r="AB111" s="179">
        <v>14</v>
      </c>
      <c r="AC111" s="205">
        <v>14.5</v>
      </c>
      <c r="AD111" s="170"/>
      <c r="AE111" s="172">
        <v>0</v>
      </c>
      <c r="AF111" s="172"/>
      <c r="AG111" s="172">
        <v>0</v>
      </c>
      <c r="AH111" s="176">
        <v>0</v>
      </c>
      <c r="AI111" s="166">
        <v>0</v>
      </c>
      <c r="AJ111" s="156">
        <v>0</v>
      </c>
      <c r="AK111" s="179">
        <v>0</v>
      </c>
      <c r="AL111" s="205">
        <v>0</v>
      </c>
      <c r="AM111" s="355" t="s">
        <v>108</v>
      </c>
      <c r="AN111" s="172">
        <v>231</v>
      </c>
      <c r="AO111" s="172">
        <v>261.39999999999998</v>
      </c>
      <c r="AP111" s="172">
        <v>445</v>
      </c>
      <c r="AQ111" s="176">
        <v>0.65900000000000003</v>
      </c>
      <c r="AR111" s="166">
        <v>20</v>
      </c>
      <c r="AS111" s="156">
        <v>11.5</v>
      </c>
      <c r="AT111" s="179">
        <v>7.4</v>
      </c>
      <c r="AU111" s="205">
        <v>33.799999999999997</v>
      </c>
      <c r="AV111" s="208">
        <v>828</v>
      </c>
      <c r="AW111" s="208"/>
      <c r="AX111" s="205">
        <v>26.7</v>
      </c>
      <c r="AY111" s="172">
        <v>9190</v>
      </c>
      <c r="AZ111" s="156">
        <v>296.5</v>
      </c>
      <c r="BA111" s="156"/>
      <c r="BB111" s="288">
        <v>0.88</v>
      </c>
      <c r="BD111">
        <v>0.9</v>
      </c>
    </row>
    <row r="112" spans="1:56" x14ac:dyDescent="0.25">
      <c r="A112" s="328">
        <f t="shared" si="6"/>
        <v>44307</v>
      </c>
      <c r="B112" s="204">
        <v>30</v>
      </c>
      <c r="C112" s="9"/>
      <c r="D112" s="172">
        <v>34</v>
      </c>
      <c r="E112" s="172">
        <v>45.6</v>
      </c>
      <c r="F112" s="172">
        <v>1335</v>
      </c>
      <c r="G112" s="176">
        <v>0.97499999999999998</v>
      </c>
      <c r="H112" s="166">
        <v>30</v>
      </c>
      <c r="I112" s="179">
        <v>1.1000000000000001</v>
      </c>
      <c r="J112" s="179">
        <v>1.1000000000000001</v>
      </c>
      <c r="K112" s="205">
        <v>45.6</v>
      </c>
      <c r="L112" s="170"/>
      <c r="M112" s="172">
        <v>121</v>
      </c>
      <c r="N112" s="172">
        <v>161.5</v>
      </c>
      <c r="O112" s="1161">
        <v>7683</v>
      </c>
      <c r="P112" s="176">
        <f t="shared" si="7"/>
        <v>0.97941232710816495</v>
      </c>
      <c r="Q112" s="166">
        <v>27</v>
      </c>
      <c r="R112" s="156">
        <v>4.5</v>
      </c>
      <c r="S112" s="179">
        <v>4</v>
      </c>
      <c r="T112" s="205">
        <v>289.10000000000002</v>
      </c>
      <c r="U112" s="206"/>
      <c r="V112" s="187">
        <v>347</v>
      </c>
      <c r="W112" s="172">
        <v>461.9</v>
      </c>
      <c r="X112" s="172">
        <v>0</v>
      </c>
      <c r="Y112" s="176">
        <f t="shared" si="3"/>
        <v>0</v>
      </c>
      <c r="Z112" s="177">
        <v>30</v>
      </c>
      <c r="AA112" s="156">
        <v>11.6</v>
      </c>
      <c r="AB112" s="179">
        <v>11.6</v>
      </c>
      <c r="AC112" s="205">
        <v>11.6</v>
      </c>
      <c r="AD112" s="170"/>
      <c r="AE112" s="172">
        <v>0</v>
      </c>
      <c r="AF112" s="172"/>
      <c r="AG112" s="172">
        <v>0</v>
      </c>
      <c r="AH112" s="176">
        <v>0</v>
      </c>
      <c r="AI112" s="166">
        <v>0</v>
      </c>
      <c r="AJ112" s="156">
        <v>0</v>
      </c>
      <c r="AK112" s="179">
        <v>0</v>
      </c>
      <c r="AL112" s="205">
        <v>0</v>
      </c>
      <c r="AM112" s="170"/>
      <c r="AN112" s="172">
        <v>182</v>
      </c>
      <c r="AO112" s="172">
        <v>241.8</v>
      </c>
      <c r="AP112" s="172">
        <v>391</v>
      </c>
      <c r="AQ112" s="176">
        <v>0.68300000000000005</v>
      </c>
      <c r="AR112" s="166">
        <v>20</v>
      </c>
      <c r="AS112" s="156">
        <v>9.1</v>
      </c>
      <c r="AT112" s="179">
        <v>6.1</v>
      </c>
      <c r="AU112" s="205">
        <v>28.6</v>
      </c>
      <c r="AV112" s="208">
        <v>685</v>
      </c>
      <c r="AW112" s="208"/>
      <c r="AX112" s="205">
        <v>22.8</v>
      </c>
      <c r="AY112" s="172">
        <v>9409</v>
      </c>
      <c r="AZ112" s="156">
        <v>313.60000000000002</v>
      </c>
      <c r="BA112" s="156"/>
      <c r="BB112" s="288">
        <v>0.75</v>
      </c>
      <c r="BD112">
        <v>0.88</v>
      </c>
    </row>
    <row r="113" spans="1:56" x14ac:dyDescent="0.25">
      <c r="A113" s="328">
        <f t="shared" si="6"/>
        <v>44337</v>
      </c>
      <c r="B113" s="204">
        <v>31</v>
      </c>
      <c r="C113" s="9"/>
      <c r="D113" s="172">
        <v>10</v>
      </c>
      <c r="E113" s="172">
        <v>9.9</v>
      </c>
      <c r="F113" s="172">
        <v>291</v>
      </c>
      <c r="G113" s="176">
        <v>0.96699999999999997</v>
      </c>
      <c r="H113" s="166">
        <v>17</v>
      </c>
      <c r="I113" s="179">
        <v>0.3</v>
      </c>
      <c r="J113" s="179">
        <v>0.3</v>
      </c>
      <c r="K113" s="205">
        <v>17.7</v>
      </c>
      <c r="L113" s="170"/>
      <c r="M113" s="172">
        <v>127</v>
      </c>
      <c r="N113" s="172">
        <v>124.6</v>
      </c>
      <c r="O113" s="1161">
        <v>6532</v>
      </c>
      <c r="P113" s="176">
        <f t="shared" si="7"/>
        <v>0.98128173542048491</v>
      </c>
      <c r="Q113" s="166">
        <v>22</v>
      </c>
      <c r="R113" s="156">
        <v>5.8</v>
      </c>
      <c r="S113" s="179">
        <v>4.0999999999999996</v>
      </c>
      <c r="T113" s="205">
        <v>302.7</v>
      </c>
      <c r="U113" s="206"/>
      <c r="V113" s="187">
        <v>457</v>
      </c>
      <c r="W113" s="172">
        <v>456.8</v>
      </c>
      <c r="X113" s="172">
        <v>0</v>
      </c>
      <c r="Y113" s="176">
        <f t="shared" si="3"/>
        <v>0</v>
      </c>
      <c r="Z113" s="177">
        <v>30</v>
      </c>
      <c r="AA113" s="156">
        <v>15.2</v>
      </c>
      <c r="AB113" s="179">
        <v>14.7</v>
      </c>
      <c r="AC113" s="205">
        <v>15.2</v>
      </c>
      <c r="AD113" s="170"/>
      <c r="AE113" s="172">
        <v>0</v>
      </c>
      <c r="AF113" s="172"/>
      <c r="AG113" s="172">
        <v>0</v>
      </c>
      <c r="AH113" s="176">
        <v>0</v>
      </c>
      <c r="AI113" s="166">
        <v>0</v>
      </c>
      <c r="AJ113" s="156">
        <v>0</v>
      </c>
      <c r="AK113" s="179">
        <v>0</v>
      </c>
      <c r="AL113" s="205">
        <v>0</v>
      </c>
      <c r="AM113" s="170"/>
      <c r="AN113" s="172">
        <v>242</v>
      </c>
      <c r="AO113" s="172">
        <v>237.9</v>
      </c>
      <c r="AP113" s="172">
        <v>424</v>
      </c>
      <c r="AQ113" s="176">
        <v>0.63700000000000001</v>
      </c>
      <c r="AR113" s="166">
        <v>21</v>
      </c>
      <c r="AS113" s="156">
        <v>11.5</v>
      </c>
      <c r="AT113" s="179">
        <v>7.8</v>
      </c>
      <c r="AU113" s="205">
        <v>31.7</v>
      </c>
      <c r="AV113" s="208">
        <v>835</v>
      </c>
      <c r="AW113" s="208"/>
      <c r="AX113" s="205">
        <v>26.9</v>
      </c>
      <c r="AY113" s="172">
        <v>7247</v>
      </c>
      <c r="AZ113" s="156">
        <v>233.8</v>
      </c>
      <c r="BA113" s="156"/>
      <c r="BB113" s="288">
        <v>1.02</v>
      </c>
      <c r="BD113">
        <v>0.97</v>
      </c>
    </row>
    <row r="114" spans="1:56" x14ac:dyDescent="0.25">
      <c r="A114" s="328">
        <f t="shared" si="6"/>
        <v>44367</v>
      </c>
      <c r="B114" s="204">
        <v>30</v>
      </c>
      <c r="C114" s="9"/>
      <c r="D114" s="172">
        <v>9</v>
      </c>
      <c r="E114" s="172">
        <v>8.4</v>
      </c>
      <c r="F114" s="172">
        <v>247</v>
      </c>
      <c r="G114" s="176">
        <v>0.96599999999999997</v>
      </c>
      <c r="H114" s="166">
        <v>29</v>
      </c>
      <c r="I114" s="179">
        <v>0.3</v>
      </c>
      <c r="J114" s="179">
        <v>0.3</v>
      </c>
      <c r="K114" s="205">
        <v>8.8000000000000007</v>
      </c>
      <c r="L114" s="170"/>
      <c r="M114" s="172">
        <v>137</v>
      </c>
      <c r="N114" s="172">
        <v>131.6</v>
      </c>
      <c r="O114" s="1161">
        <v>6309</v>
      </c>
      <c r="P114" s="176">
        <f t="shared" si="7"/>
        <v>0.97956712107567612</v>
      </c>
      <c r="Q114" s="166">
        <v>21</v>
      </c>
      <c r="R114" s="156">
        <v>6.5</v>
      </c>
      <c r="S114" s="179">
        <v>4.5999999999999996</v>
      </c>
      <c r="T114" s="205">
        <v>306.89999999999998</v>
      </c>
      <c r="U114" s="206"/>
      <c r="V114" s="187">
        <v>465</v>
      </c>
      <c r="W114" s="172">
        <v>448.3</v>
      </c>
      <c r="X114" s="172">
        <v>0</v>
      </c>
      <c r="Y114" s="176">
        <f t="shared" si="3"/>
        <v>0</v>
      </c>
      <c r="Z114" s="177">
        <v>30</v>
      </c>
      <c r="AA114" s="156">
        <v>15.5</v>
      </c>
      <c r="AB114" s="179">
        <v>15.5</v>
      </c>
      <c r="AC114" s="205">
        <v>15.5</v>
      </c>
      <c r="AD114" s="170"/>
      <c r="AE114" s="172">
        <v>0</v>
      </c>
      <c r="AF114" s="172"/>
      <c r="AG114" s="172">
        <v>0</v>
      </c>
      <c r="AH114" s="176">
        <v>0</v>
      </c>
      <c r="AI114" s="166">
        <v>0</v>
      </c>
      <c r="AJ114" s="156">
        <v>0</v>
      </c>
      <c r="AK114" s="179">
        <v>0</v>
      </c>
      <c r="AL114" s="205">
        <v>0</v>
      </c>
      <c r="AM114" s="170"/>
      <c r="AN114" s="172">
        <v>227</v>
      </c>
      <c r="AO114" s="172">
        <v>218.3</v>
      </c>
      <c r="AP114" s="172">
        <v>356</v>
      </c>
      <c r="AQ114" s="176">
        <v>0.61099999999999999</v>
      </c>
      <c r="AR114" s="166">
        <v>21</v>
      </c>
      <c r="AS114" s="156">
        <v>10.8</v>
      </c>
      <c r="AT114" s="179">
        <v>7.6</v>
      </c>
      <c r="AU114" s="205">
        <v>27.7</v>
      </c>
      <c r="AV114" s="208">
        <v>837</v>
      </c>
      <c r="AW114" s="208"/>
      <c r="AX114" s="205">
        <v>27.9</v>
      </c>
      <c r="AY114" s="172">
        <v>6912</v>
      </c>
      <c r="AZ114" s="156">
        <v>230.4</v>
      </c>
      <c r="BA114" s="156"/>
      <c r="BB114" s="288">
        <v>1.04</v>
      </c>
      <c r="BD114">
        <v>0.93</v>
      </c>
    </row>
    <row r="115" spans="1:56" ht="15.75" thickBot="1" x14ac:dyDescent="0.3">
      <c r="A115" s="328">
        <f t="shared" si="6"/>
        <v>44397</v>
      </c>
      <c r="B115" s="204">
        <v>31</v>
      </c>
      <c r="C115" s="9"/>
      <c r="D115" s="180">
        <v>47.9</v>
      </c>
      <c r="E115" s="180">
        <v>44.6</v>
      </c>
      <c r="F115" s="180">
        <v>1212</v>
      </c>
      <c r="G115" s="176">
        <v>0.96799999999999997</v>
      </c>
      <c r="H115" s="260">
        <v>31</v>
      </c>
      <c r="I115" s="179">
        <v>1.3</v>
      </c>
      <c r="J115" s="179">
        <v>1.3</v>
      </c>
      <c r="K115" s="205">
        <v>40.4</v>
      </c>
      <c r="L115" s="170"/>
      <c r="M115" s="172">
        <v>152.1</v>
      </c>
      <c r="N115" s="172">
        <v>141.69999999999999</v>
      </c>
      <c r="O115" s="1161">
        <v>6149</v>
      </c>
      <c r="P115" s="176">
        <f t="shared" si="7"/>
        <v>0.9774746848522422</v>
      </c>
      <c r="Q115" s="166">
        <v>25</v>
      </c>
      <c r="R115" s="156">
        <v>5</v>
      </c>
      <c r="S115" s="179">
        <v>4.0999999999999996</v>
      </c>
      <c r="T115" s="205">
        <v>251</v>
      </c>
      <c r="U115" s="354"/>
      <c r="V115" s="187">
        <v>399</v>
      </c>
      <c r="W115" s="172">
        <v>405.5</v>
      </c>
      <c r="X115" s="172">
        <v>0</v>
      </c>
      <c r="Y115" s="176">
        <f t="shared" si="3"/>
        <v>0</v>
      </c>
      <c r="Z115" s="177">
        <v>31</v>
      </c>
      <c r="AA115" s="156">
        <v>12.9</v>
      </c>
      <c r="AB115" s="179">
        <v>12.9</v>
      </c>
      <c r="AC115" s="205">
        <v>12.9</v>
      </c>
      <c r="AD115" s="170"/>
      <c r="AE115" s="172">
        <v>0</v>
      </c>
      <c r="AF115" s="172"/>
      <c r="AG115" s="172">
        <v>0</v>
      </c>
      <c r="AH115" s="176">
        <v>0</v>
      </c>
      <c r="AI115" s="166">
        <v>0</v>
      </c>
      <c r="AJ115" s="156">
        <v>0</v>
      </c>
      <c r="AK115" s="179">
        <v>0</v>
      </c>
      <c r="AL115" s="205">
        <v>0</v>
      </c>
      <c r="AM115" s="170"/>
      <c r="AN115" s="172">
        <v>180</v>
      </c>
      <c r="AO115" s="172">
        <v>213.4</v>
      </c>
      <c r="AP115" s="172">
        <v>299</v>
      </c>
      <c r="AQ115" s="176">
        <v>0.625</v>
      </c>
      <c r="AR115" s="166">
        <v>22</v>
      </c>
      <c r="AS115" s="156">
        <v>8.1999999999999993</v>
      </c>
      <c r="AT115" s="179">
        <v>5.8</v>
      </c>
      <c r="AU115" s="205">
        <v>21.8</v>
      </c>
      <c r="AV115" s="208">
        <v>744</v>
      </c>
      <c r="AW115" s="208"/>
      <c r="AX115" s="205">
        <v>24</v>
      </c>
      <c r="AY115" s="172">
        <v>7660</v>
      </c>
      <c r="AZ115" s="156">
        <v>247.1</v>
      </c>
      <c r="BA115" s="156"/>
      <c r="BB115" s="288">
        <v>1.07</v>
      </c>
      <c r="BD115">
        <v>0.95</v>
      </c>
    </row>
    <row r="116" spans="1:56" x14ac:dyDescent="0.25">
      <c r="A116" s="328">
        <f t="shared" si="6"/>
        <v>44427</v>
      </c>
      <c r="B116" s="204">
        <v>31</v>
      </c>
      <c r="C116" s="9"/>
      <c r="D116" s="180">
        <v>41.5</v>
      </c>
      <c r="E116" s="180">
        <v>51.1</v>
      </c>
      <c r="F116" s="180">
        <v>1278</v>
      </c>
      <c r="G116" s="176">
        <v>0.96899999999999997</v>
      </c>
      <c r="H116" s="260">
        <v>31</v>
      </c>
      <c r="I116" s="179">
        <v>1.3</v>
      </c>
      <c r="J116" s="179">
        <v>1.3</v>
      </c>
      <c r="K116" s="205">
        <v>42.5</v>
      </c>
      <c r="L116" s="170"/>
      <c r="M116" s="172">
        <v>158.9</v>
      </c>
      <c r="N116" s="172">
        <v>195.5</v>
      </c>
      <c r="O116" s="1161">
        <v>7947</v>
      </c>
      <c r="P116" s="176">
        <f t="shared" si="7"/>
        <v>0.97599017500767582</v>
      </c>
      <c r="Q116" s="166">
        <v>28</v>
      </c>
      <c r="R116" s="156">
        <v>5.6</v>
      </c>
      <c r="S116" s="179">
        <v>5.0999999999999996</v>
      </c>
      <c r="T116" s="205">
        <v>261.42</v>
      </c>
      <c r="U116" s="206"/>
      <c r="V116" s="187">
        <v>310</v>
      </c>
      <c r="W116" s="172">
        <v>386.3</v>
      </c>
      <c r="X116" s="172">
        <v>0</v>
      </c>
      <c r="Y116" s="176">
        <f t="shared" si="3"/>
        <v>0</v>
      </c>
      <c r="Z116" s="177">
        <v>31</v>
      </c>
      <c r="AA116" s="156">
        <v>10</v>
      </c>
      <c r="AB116" s="179">
        <v>10</v>
      </c>
      <c r="AC116" s="205">
        <v>10</v>
      </c>
      <c r="AD116" s="170"/>
      <c r="AE116" s="172">
        <v>0</v>
      </c>
      <c r="AF116" s="172"/>
      <c r="AG116" s="172">
        <v>0</v>
      </c>
      <c r="AH116" s="176">
        <v>0</v>
      </c>
      <c r="AI116" s="166">
        <v>0</v>
      </c>
      <c r="AJ116" s="156">
        <v>0</v>
      </c>
      <c r="AK116" s="179">
        <v>0</v>
      </c>
      <c r="AL116" s="205">
        <v>0</v>
      </c>
      <c r="AM116" s="170"/>
      <c r="AN116" s="172">
        <v>180</v>
      </c>
      <c r="AO116" s="172">
        <v>224.2</v>
      </c>
      <c r="AP116" s="172">
        <v>310</v>
      </c>
      <c r="AQ116" s="176">
        <v>0.63300000000000001</v>
      </c>
      <c r="AR116" s="166">
        <v>20</v>
      </c>
      <c r="AS116" s="156">
        <v>9</v>
      </c>
      <c r="AT116" s="179">
        <v>5.8</v>
      </c>
      <c r="AU116" s="205">
        <v>15.8</v>
      </c>
      <c r="AV116" s="208">
        <f>E116+N116+W116+AF116+AO116</f>
        <v>857.09999999999991</v>
      </c>
      <c r="AW116" s="208"/>
      <c r="AX116" s="205">
        <v>22.2</v>
      </c>
      <c r="AY116" s="172">
        <f>F116+O116+X116+AG116+AP116</f>
        <v>9535</v>
      </c>
      <c r="AZ116" s="156">
        <v>307.60000000000002</v>
      </c>
      <c r="BA116" s="156"/>
      <c r="BB116" s="288">
        <v>0.8</v>
      </c>
      <c r="BD116">
        <v>0.91</v>
      </c>
    </row>
    <row r="117" spans="1:56" x14ac:dyDescent="0.25">
      <c r="A117" s="328">
        <f t="shared" si="6"/>
        <v>44457</v>
      </c>
      <c r="B117" s="204">
        <v>30</v>
      </c>
      <c r="C117" s="9"/>
      <c r="D117" s="172">
        <v>28</v>
      </c>
      <c r="E117" s="172">
        <v>29.4</v>
      </c>
      <c r="F117" s="172">
        <v>703</v>
      </c>
      <c r="G117" s="176">
        <v>0.96</v>
      </c>
      <c r="H117" s="166">
        <v>24</v>
      </c>
      <c r="I117" s="179">
        <v>1.2</v>
      </c>
      <c r="J117" s="179">
        <v>0.9</v>
      </c>
      <c r="K117" s="205">
        <v>30.46</v>
      </c>
      <c r="L117" s="170"/>
      <c r="M117" s="172">
        <v>241.7</v>
      </c>
      <c r="N117" s="172">
        <v>255</v>
      </c>
      <c r="O117" s="1161">
        <v>9898</v>
      </c>
      <c r="P117" s="176">
        <f t="shared" si="7"/>
        <v>0.97488427065891858</v>
      </c>
      <c r="Q117" s="166">
        <v>30</v>
      </c>
      <c r="R117" s="156">
        <v>8.06</v>
      </c>
      <c r="S117" s="179">
        <v>8.1</v>
      </c>
      <c r="T117" s="205">
        <v>338</v>
      </c>
      <c r="U117" s="206"/>
      <c r="V117" s="187">
        <v>363.7</v>
      </c>
      <c r="W117" s="172">
        <v>383.6</v>
      </c>
      <c r="X117" s="172">
        <v>0</v>
      </c>
      <c r="Y117" s="176">
        <f t="shared" si="3"/>
        <v>0</v>
      </c>
      <c r="Z117" s="177">
        <v>30</v>
      </c>
      <c r="AA117" s="156">
        <v>12.1</v>
      </c>
      <c r="AB117" s="179">
        <v>12.1</v>
      </c>
      <c r="AC117" s="205">
        <v>12.1</v>
      </c>
      <c r="AD117" s="170"/>
      <c r="AE117" s="172">
        <v>0</v>
      </c>
      <c r="AF117" s="172"/>
      <c r="AG117" s="172">
        <v>0</v>
      </c>
      <c r="AH117" s="176">
        <v>0</v>
      </c>
      <c r="AI117" s="166">
        <v>0</v>
      </c>
      <c r="AJ117" s="156">
        <v>0</v>
      </c>
      <c r="AK117" s="179">
        <v>0</v>
      </c>
      <c r="AL117" s="205">
        <v>0</v>
      </c>
      <c r="AM117" s="170"/>
      <c r="AN117" s="172">
        <v>201.7</v>
      </c>
      <c r="AO117" s="172">
        <v>212.7</v>
      </c>
      <c r="AP117" s="172">
        <v>281</v>
      </c>
      <c r="AQ117" s="176">
        <v>0.56999999999999995</v>
      </c>
      <c r="AR117" s="166">
        <v>21</v>
      </c>
      <c r="AS117" s="156">
        <v>9.6</v>
      </c>
      <c r="AT117" s="179">
        <v>6.7</v>
      </c>
      <c r="AU117" s="205">
        <v>23</v>
      </c>
      <c r="AV117" s="207">
        <f>E117+N117+W117+AF117+AO117</f>
        <v>880.7</v>
      </c>
      <c r="AW117" s="208"/>
      <c r="AX117" s="205">
        <v>27.8</v>
      </c>
      <c r="AY117" s="172">
        <f>F117+O117+X117+AG117+AP117</f>
        <v>10882</v>
      </c>
      <c r="AZ117" s="156">
        <v>362.7</v>
      </c>
      <c r="BA117" s="156"/>
      <c r="BB117" s="288">
        <v>0.95</v>
      </c>
    </row>
    <row r="118" spans="1:56" x14ac:dyDescent="0.25">
      <c r="A118" s="328">
        <f t="shared" si="6"/>
        <v>44487</v>
      </c>
      <c r="B118" s="204">
        <v>31</v>
      </c>
      <c r="C118" s="9"/>
      <c r="D118" s="172">
        <v>44.6</v>
      </c>
      <c r="E118" s="172">
        <v>49.2</v>
      </c>
      <c r="F118" s="172">
        <v>1227</v>
      </c>
      <c r="G118" s="176">
        <v>0.96299999999999997</v>
      </c>
      <c r="H118" s="166">
        <v>31</v>
      </c>
      <c r="I118" s="179">
        <f>E118/H118</f>
        <v>1.5870967741935484</v>
      </c>
      <c r="J118" s="179">
        <v>1.4</v>
      </c>
      <c r="K118" s="205">
        <f>(1227+45)/31</f>
        <v>41.032258064516128</v>
      </c>
      <c r="L118" s="170"/>
      <c r="M118" s="172">
        <v>121</v>
      </c>
      <c r="N118" s="172">
        <v>133.30000000000001</v>
      </c>
      <c r="O118" s="1161">
        <v>9089</v>
      </c>
      <c r="P118" s="176">
        <f t="shared" si="7"/>
        <v>0.98554590503453599</v>
      </c>
      <c r="Q118" s="166">
        <v>28</v>
      </c>
      <c r="R118" s="156">
        <v>4.3</v>
      </c>
      <c r="S118" s="179">
        <v>3.9</v>
      </c>
      <c r="T118" s="205">
        <v>297</v>
      </c>
      <c r="U118" s="206"/>
      <c r="V118" s="187">
        <v>351.3</v>
      </c>
      <c r="W118" s="172">
        <v>387.4</v>
      </c>
      <c r="X118" s="172">
        <v>0</v>
      </c>
      <c r="Y118" s="176">
        <f t="shared" si="3"/>
        <v>0</v>
      </c>
      <c r="Z118" s="177">
        <v>31</v>
      </c>
      <c r="AA118" s="156">
        <v>11.3</v>
      </c>
      <c r="AB118" s="179">
        <v>11.3</v>
      </c>
      <c r="AC118" s="205">
        <v>11.3</v>
      </c>
      <c r="AD118" s="170"/>
      <c r="AE118" s="172">
        <v>0</v>
      </c>
      <c r="AF118" s="172"/>
      <c r="AG118" s="172">
        <v>0</v>
      </c>
      <c r="AH118" s="176">
        <v>0</v>
      </c>
      <c r="AI118" s="166">
        <v>0</v>
      </c>
      <c r="AJ118" s="156">
        <v>0</v>
      </c>
      <c r="AK118" s="179">
        <v>0</v>
      </c>
      <c r="AL118" s="205">
        <v>0</v>
      </c>
      <c r="AM118" s="170"/>
      <c r="AN118" s="172">
        <v>170</v>
      </c>
      <c r="AO118" s="172">
        <v>187.5</v>
      </c>
      <c r="AP118" s="172">
        <v>266.5</v>
      </c>
      <c r="AQ118" s="176">
        <v>0.63700000000000001</v>
      </c>
      <c r="AR118" s="166">
        <v>18</v>
      </c>
      <c r="AS118" s="156">
        <v>9.4</v>
      </c>
      <c r="AT118" s="179">
        <v>5.48</v>
      </c>
      <c r="AU118" s="205">
        <v>14.1</v>
      </c>
      <c r="AV118" s="207">
        <f>E118+N118+W118+AF118+AO118</f>
        <v>757.4</v>
      </c>
      <c r="AW118" s="208"/>
      <c r="AX118" s="205">
        <v>22.16</v>
      </c>
      <c r="AY118" s="172">
        <f>F118+O118+X118+AG118+AP118</f>
        <v>10582.5</v>
      </c>
      <c r="AZ118" s="156">
        <v>341.4</v>
      </c>
      <c r="BA118" s="156"/>
      <c r="BB118" s="288">
        <v>0.91</v>
      </c>
    </row>
    <row r="119" spans="1:56" x14ac:dyDescent="0.25">
      <c r="A119" s="328">
        <f t="shared" si="6"/>
        <v>44517</v>
      </c>
      <c r="B119" s="204">
        <v>30</v>
      </c>
      <c r="C119" s="9"/>
      <c r="D119" s="172">
        <v>48</v>
      </c>
      <c r="E119" s="172">
        <v>51.4</v>
      </c>
      <c r="F119" s="172">
        <v>1278</v>
      </c>
      <c r="G119" s="176">
        <v>0.96</v>
      </c>
      <c r="H119" s="166">
        <v>31</v>
      </c>
      <c r="I119" s="179">
        <v>1.55</v>
      </c>
      <c r="J119" s="179">
        <v>1.55</v>
      </c>
      <c r="K119" s="205">
        <v>42.7</v>
      </c>
      <c r="M119" s="172">
        <v>46.11</v>
      </c>
      <c r="N119" s="172">
        <v>49.3</v>
      </c>
      <c r="O119" s="1161">
        <v>3357</v>
      </c>
      <c r="P119" s="176">
        <f t="shared" si="7"/>
        <v>0.98552681795496577</v>
      </c>
      <c r="Q119" s="166">
        <v>11</v>
      </c>
      <c r="R119" s="156">
        <v>4.2</v>
      </c>
      <c r="S119" s="179">
        <v>1.48</v>
      </c>
      <c r="T119" s="205">
        <v>309.36</v>
      </c>
      <c r="U119" s="206"/>
      <c r="V119" s="187">
        <v>324.97000000000003</v>
      </c>
      <c r="W119" s="172">
        <v>347.7</v>
      </c>
      <c r="X119" s="172">
        <v>0</v>
      </c>
      <c r="Y119" s="176">
        <f t="shared" si="3"/>
        <v>0</v>
      </c>
      <c r="Z119" s="177">
        <v>25</v>
      </c>
      <c r="AA119" s="156">
        <v>13</v>
      </c>
      <c r="AB119" s="179">
        <v>10.48</v>
      </c>
      <c r="AC119" s="205">
        <v>13</v>
      </c>
      <c r="AD119" s="170"/>
      <c r="AE119" s="172">
        <v>0</v>
      </c>
      <c r="AF119" s="172"/>
      <c r="AG119" s="172">
        <v>0</v>
      </c>
      <c r="AH119" s="176">
        <v>0</v>
      </c>
      <c r="AI119" s="166">
        <v>0</v>
      </c>
      <c r="AJ119" s="156">
        <v>0</v>
      </c>
      <c r="AK119" s="179">
        <v>0</v>
      </c>
      <c r="AL119" s="205">
        <v>0</v>
      </c>
      <c r="AM119" s="170"/>
      <c r="AN119" s="172">
        <v>223.3</v>
      </c>
      <c r="AO119" s="172">
        <v>238.9</v>
      </c>
      <c r="AP119" s="172">
        <v>328.1</v>
      </c>
      <c r="AQ119" s="176">
        <v>0.56999999999999995</v>
      </c>
      <c r="AR119" s="166">
        <v>28</v>
      </c>
      <c r="AS119" s="156">
        <v>7.96</v>
      </c>
      <c r="AT119" s="179">
        <v>7.2</v>
      </c>
      <c r="AU119" s="205">
        <v>19.7</v>
      </c>
      <c r="AV119" s="207">
        <f>E119+N119+W119+AF119+AO119</f>
        <v>687.3</v>
      </c>
      <c r="AW119" s="208"/>
      <c r="AX119" s="205">
        <v>20.71</v>
      </c>
      <c r="AY119" s="172">
        <f>F119+O119+X119+AG119+AP119</f>
        <v>4963.1000000000004</v>
      </c>
      <c r="AZ119" s="156">
        <v>160.1</v>
      </c>
      <c r="BA119" s="156"/>
      <c r="BB119" s="288">
        <v>0.93</v>
      </c>
    </row>
    <row r="120" spans="1:56" ht="15.75" thickBot="1" x14ac:dyDescent="0.3">
      <c r="A120" s="328">
        <f t="shared" si="6"/>
        <v>44547</v>
      </c>
      <c r="B120" s="272">
        <v>31</v>
      </c>
      <c r="C120" s="215"/>
      <c r="D120" s="216">
        <v>53</v>
      </c>
      <c r="E120" s="216">
        <v>50.4</v>
      </c>
      <c r="F120" s="216">
        <v>1451</v>
      </c>
      <c r="G120" s="275">
        <v>0.96</v>
      </c>
      <c r="H120" s="217">
        <v>31</v>
      </c>
      <c r="I120" s="247">
        <v>1.71</v>
      </c>
      <c r="J120" s="247">
        <v>1.7</v>
      </c>
      <c r="K120" s="219">
        <v>48.52</v>
      </c>
      <c r="L120" s="309"/>
      <c r="M120" s="216">
        <v>25.5</v>
      </c>
      <c r="N120" s="216">
        <v>24.3</v>
      </c>
      <c r="O120" s="1168">
        <v>1910</v>
      </c>
      <c r="P120" s="275">
        <f t="shared" si="7"/>
        <v>0.98743731582484617</v>
      </c>
      <c r="Q120" s="217">
        <v>10</v>
      </c>
      <c r="R120" s="218">
        <v>2.6</v>
      </c>
      <c r="S120" s="247">
        <v>0.8</v>
      </c>
      <c r="T120" s="219">
        <v>193.6</v>
      </c>
      <c r="U120" s="220"/>
      <c r="V120" s="249">
        <v>414.3</v>
      </c>
      <c r="W120" s="216">
        <v>394</v>
      </c>
      <c r="X120" s="216">
        <v>0</v>
      </c>
      <c r="Y120" s="275">
        <f t="shared" si="3"/>
        <v>0</v>
      </c>
      <c r="Z120" s="276">
        <v>31</v>
      </c>
      <c r="AA120" s="218">
        <v>13.35</v>
      </c>
      <c r="AB120" s="247">
        <v>13.35</v>
      </c>
      <c r="AC120" s="219">
        <v>13.35</v>
      </c>
      <c r="AD120" s="309"/>
      <c r="AE120" s="216">
        <v>0</v>
      </c>
      <c r="AF120" s="216"/>
      <c r="AG120" s="216">
        <v>0</v>
      </c>
      <c r="AH120" s="275">
        <v>0</v>
      </c>
      <c r="AI120" s="217">
        <v>0</v>
      </c>
      <c r="AJ120" s="218">
        <v>0</v>
      </c>
      <c r="AK120" s="247">
        <v>0</v>
      </c>
      <c r="AL120" s="219">
        <v>0</v>
      </c>
      <c r="AM120" s="309"/>
      <c r="AN120" s="216">
        <v>218.9</v>
      </c>
      <c r="AO120" s="216">
        <v>208.2</v>
      </c>
      <c r="AP120" s="216">
        <v>330.7</v>
      </c>
      <c r="AQ120" s="275">
        <v>0.56999999999999995</v>
      </c>
      <c r="AR120" s="217">
        <v>26</v>
      </c>
      <c r="AS120" s="218">
        <v>8.42</v>
      </c>
      <c r="AT120" s="247">
        <v>7.06</v>
      </c>
      <c r="AU120" s="219">
        <v>21.16</v>
      </c>
      <c r="AV120" s="356">
        <f>E120+N120+W120+AF120+AO120</f>
        <v>676.9</v>
      </c>
      <c r="AW120" s="278"/>
      <c r="AX120" s="219">
        <v>22.96</v>
      </c>
      <c r="AY120" s="357">
        <f>F120+O120+X120+AG120+AP120</f>
        <v>3691.7</v>
      </c>
      <c r="AZ120" s="218">
        <v>119.1</v>
      </c>
      <c r="BA120" s="218"/>
      <c r="BB120" s="311">
        <v>1.05</v>
      </c>
    </row>
    <row r="121" spans="1:56" ht="15.75" thickBot="1" x14ac:dyDescent="0.3">
      <c r="A121" s="328"/>
      <c r="B121" s="204"/>
      <c r="C121" s="9"/>
      <c r="D121" s="172"/>
      <c r="E121" s="172"/>
      <c r="F121" s="172"/>
      <c r="G121" s="176"/>
      <c r="H121" s="166"/>
      <c r="I121" s="179"/>
      <c r="J121" s="179"/>
      <c r="K121" s="205"/>
      <c r="L121" s="170"/>
      <c r="M121" s="172"/>
      <c r="N121" s="172"/>
      <c r="P121" s="176"/>
      <c r="Q121" s="166"/>
      <c r="R121" s="156"/>
      <c r="S121" s="179"/>
      <c r="T121" s="205"/>
      <c r="U121" s="187"/>
      <c r="V121" s="187"/>
      <c r="W121" s="172"/>
      <c r="X121" s="172"/>
      <c r="Y121" s="176"/>
      <c r="Z121" s="177"/>
      <c r="AA121" s="156"/>
      <c r="AB121" s="179"/>
      <c r="AC121" s="205"/>
      <c r="AD121" s="170"/>
      <c r="AE121" s="172"/>
      <c r="AF121" s="172"/>
      <c r="AG121" s="172"/>
      <c r="AH121" s="176"/>
      <c r="AI121" s="166"/>
      <c r="AJ121" s="156"/>
      <c r="AK121" s="179"/>
      <c r="AL121" s="205"/>
      <c r="AM121" s="170"/>
      <c r="AN121" s="172">
        <f>AVERAGE(AN109:AN120)</f>
        <v>193.15833333333333</v>
      </c>
      <c r="AO121" s="172">
        <f>AVERAGE(AO109:AO120)</f>
        <v>211.34833333333333</v>
      </c>
      <c r="AP121" s="172"/>
      <c r="AQ121" s="176"/>
      <c r="AR121" s="172">
        <f>AVERAGE(AR109:AR120)</f>
        <v>21</v>
      </c>
      <c r="AS121" s="156"/>
      <c r="AT121" s="179"/>
      <c r="AU121" s="205"/>
      <c r="AV121" s="207"/>
      <c r="AW121" s="208"/>
      <c r="AX121" s="205"/>
      <c r="AY121" s="358"/>
      <c r="AZ121" s="156"/>
      <c r="BA121" s="156"/>
      <c r="BB121" s="288"/>
    </row>
    <row r="122" spans="1:56" x14ac:dyDescent="0.25">
      <c r="A122" s="317">
        <v>44582</v>
      </c>
      <c r="B122" s="182">
        <v>31</v>
      </c>
      <c r="C122" s="183"/>
      <c r="D122" s="224">
        <v>55.4</v>
      </c>
      <c r="E122" s="224">
        <v>52.4</v>
      </c>
      <c r="F122" s="224">
        <v>1286</v>
      </c>
      <c r="G122" s="352">
        <v>0.89500000000000002</v>
      </c>
      <c r="H122" s="226">
        <v>31</v>
      </c>
      <c r="I122" s="184">
        <f>E122/H122</f>
        <v>1.6903225806451612</v>
      </c>
      <c r="J122" s="227">
        <f>E122/B122</f>
        <v>1.6903225806451612</v>
      </c>
      <c r="K122" s="186">
        <f>(E122+F122)/H122</f>
        <v>43.174193548387102</v>
      </c>
      <c r="L122" s="359" t="s">
        <v>109</v>
      </c>
      <c r="M122" s="224">
        <v>24.8</v>
      </c>
      <c r="N122" s="224">
        <v>23.8</v>
      </c>
      <c r="O122" s="1164">
        <v>1265</v>
      </c>
      <c r="P122" s="352">
        <f>O122/(N122+O122)</f>
        <v>0.98153320918684051</v>
      </c>
      <c r="Q122" s="226">
        <v>5</v>
      </c>
      <c r="R122" s="184">
        <f>N122/Q122</f>
        <v>4.76</v>
      </c>
      <c r="S122" s="184">
        <f>N122/B122</f>
        <v>0.76774193548387104</v>
      </c>
      <c r="T122" s="186">
        <f>(N122+O122)/Q122</f>
        <v>257.76</v>
      </c>
      <c r="U122" s="228"/>
      <c r="V122" s="229">
        <v>400.6</v>
      </c>
      <c r="W122" s="224">
        <v>378.8</v>
      </c>
      <c r="X122" s="224">
        <v>0</v>
      </c>
      <c r="Y122" s="352">
        <f t="shared" ref="Y122:Y146" si="8">X122/(W122+X122)</f>
        <v>0</v>
      </c>
      <c r="Z122" s="319">
        <v>30</v>
      </c>
      <c r="AA122" s="184">
        <f>W122/Z122</f>
        <v>12.626666666666667</v>
      </c>
      <c r="AB122" s="227">
        <f t="shared" ref="AB122:AB133" si="9">W122/B122</f>
        <v>12.219354838709679</v>
      </c>
      <c r="AC122" s="186">
        <f>(W122+X122)/Z122</f>
        <v>12.626666666666667</v>
      </c>
      <c r="AD122" s="330"/>
      <c r="AE122" s="224">
        <v>0</v>
      </c>
      <c r="AF122" s="224"/>
      <c r="AG122" s="224">
        <v>0</v>
      </c>
      <c r="AH122" s="352">
        <v>0</v>
      </c>
      <c r="AI122" s="226">
        <v>0</v>
      </c>
      <c r="AJ122" s="184">
        <v>0</v>
      </c>
      <c r="AK122" s="227">
        <v>0</v>
      </c>
      <c r="AL122" s="186">
        <v>0</v>
      </c>
      <c r="AM122" s="331"/>
      <c r="AN122" s="224">
        <v>202.6</v>
      </c>
      <c r="AO122" s="224">
        <v>191.6</v>
      </c>
      <c r="AP122" s="224">
        <v>259.60000000000002</v>
      </c>
      <c r="AQ122" s="176">
        <f t="shared" ref="AQ122:AQ131" si="10">AP122/(AO122+AP122)</f>
        <v>0.57535460992907805</v>
      </c>
      <c r="AR122" s="226">
        <v>19</v>
      </c>
      <c r="AS122" s="184">
        <f>AO122/AR122</f>
        <v>10.08421052631579</v>
      </c>
      <c r="AT122" s="184">
        <f t="shared" ref="AT122:AT132" si="11">AO122/B122</f>
        <v>6.1806451612903226</v>
      </c>
      <c r="AU122" s="186">
        <f>(AO122+AP122)/AR122</f>
        <v>23.747368421052634</v>
      </c>
      <c r="AV122" s="360">
        <f t="shared" ref="AV122:AV131" si="12">E122+N122+W122+AF122+AO122</f>
        <v>646.6</v>
      </c>
      <c r="AW122" s="360"/>
      <c r="AX122" s="329">
        <f t="shared" ref="AX122:AX133" si="13">AV122/B122</f>
        <v>20.858064516129033</v>
      </c>
      <c r="AY122" s="361">
        <f t="shared" ref="AY122:AY131" si="14">F122+O122+X122+AG122+AP122</f>
        <v>2810.6</v>
      </c>
      <c r="AZ122" s="329">
        <f t="shared" ref="AZ122:AZ133" si="15">AY122/B122</f>
        <v>90.664516129032251</v>
      </c>
      <c r="BA122" s="184"/>
      <c r="BB122" s="285">
        <v>1.06</v>
      </c>
    </row>
    <row r="123" spans="1:56" x14ac:dyDescent="0.25">
      <c r="A123" s="328">
        <f t="shared" ref="A123:A133" si="16">A122+30</f>
        <v>44612</v>
      </c>
      <c r="B123" s="204">
        <v>28</v>
      </c>
      <c r="C123" s="9"/>
      <c r="D123" s="172">
        <v>47</v>
      </c>
      <c r="E123" s="172">
        <v>41</v>
      </c>
      <c r="F123" s="172">
        <v>1266</v>
      </c>
      <c r="G123" s="176">
        <v>0.96499999999999997</v>
      </c>
      <c r="H123" s="166">
        <v>24</v>
      </c>
      <c r="I123" s="156">
        <f>E123/H123</f>
        <v>1.7083333333333333</v>
      </c>
      <c r="J123" s="179">
        <f>E123/B123</f>
        <v>1.4642857142857142</v>
      </c>
      <c r="K123" s="205">
        <f>(E123+F123)/H123</f>
        <v>54.458333333333336</v>
      </c>
      <c r="L123" s="231"/>
      <c r="M123" s="316">
        <v>129</v>
      </c>
      <c r="N123" s="316">
        <v>112.4</v>
      </c>
      <c r="O123" s="1161">
        <v>2362</v>
      </c>
      <c r="P123" s="176">
        <f t="shared" ref="P123:P133" si="17">O123/(N123+O123)</f>
        <v>0.95457484642741675</v>
      </c>
      <c r="Q123" s="166">
        <v>8</v>
      </c>
      <c r="R123" s="156">
        <f>N123/Q123</f>
        <v>14.05</v>
      </c>
      <c r="S123" s="156">
        <f>N123/B123</f>
        <v>4.0142857142857142</v>
      </c>
      <c r="T123" s="205">
        <f>(N123+O123)/Q123</f>
        <v>309.3</v>
      </c>
      <c r="U123" s="206"/>
      <c r="V123" s="187">
        <v>286.60000000000002</v>
      </c>
      <c r="W123" s="172">
        <v>249.9</v>
      </c>
      <c r="X123" s="172">
        <v>0</v>
      </c>
      <c r="Y123" s="176">
        <f t="shared" si="8"/>
        <v>0</v>
      </c>
      <c r="Z123" s="177">
        <v>25</v>
      </c>
      <c r="AA123" s="156">
        <f>W123/Z123</f>
        <v>9.9960000000000004</v>
      </c>
      <c r="AB123" s="179">
        <f t="shared" si="9"/>
        <v>8.9250000000000007</v>
      </c>
      <c r="AC123" s="205">
        <f>(W123+X123)/Z123</f>
        <v>9.9960000000000004</v>
      </c>
      <c r="AD123" s="170"/>
      <c r="AE123" s="172">
        <v>0</v>
      </c>
      <c r="AF123" s="172"/>
      <c r="AG123" s="172">
        <v>0</v>
      </c>
      <c r="AH123" s="176">
        <v>0</v>
      </c>
      <c r="AI123" s="166">
        <v>0</v>
      </c>
      <c r="AJ123" s="156">
        <v>0</v>
      </c>
      <c r="AK123" s="179">
        <v>0</v>
      </c>
      <c r="AL123" s="205">
        <v>0</v>
      </c>
      <c r="AM123" s="313"/>
      <c r="AN123" s="172">
        <v>213.7</v>
      </c>
      <c r="AO123" s="172">
        <v>186.4</v>
      </c>
      <c r="AP123" s="172">
        <v>318</v>
      </c>
      <c r="AQ123" s="176">
        <f t="shared" si="10"/>
        <v>0.6304520222045995</v>
      </c>
      <c r="AR123" s="166">
        <v>18</v>
      </c>
      <c r="AS123" s="156">
        <f t="shared" ref="AS123:AS132" si="18">AO123/AR123</f>
        <v>10.355555555555556</v>
      </c>
      <c r="AT123" s="156">
        <f t="shared" si="11"/>
        <v>6.6571428571428575</v>
      </c>
      <c r="AU123" s="205">
        <f t="shared" ref="AU123:AU132" si="19">(AO123+AP123)/AR123</f>
        <v>28.022222222222222</v>
      </c>
      <c r="AV123" s="362">
        <f t="shared" si="12"/>
        <v>589.70000000000005</v>
      </c>
      <c r="AW123" s="362"/>
      <c r="AX123" s="332">
        <f t="shared" si="13"/>
        <v>21.060714285714287</v>
      </c>
      <c r="AY123" s="207">
        <f t="shared" si="14"/>
        <v>3946</v>
      </c>
      <c r="AZ123" s="332">
        <f t="shared" si="15"/>
        <v>140.92857142857142</v>
      </c>
      <c r="BA123" s="156"/>
      <c r="BB123" s="363">
        <v>1.4</v>
      </c>
    </row>
    <row r="124" spans="1:56" x14ac:dyDescent="0.25">
      <c r="A124" s="328">
        <f t="shared" si="16"/>
        <v>44642</v>
      </c>
      <c r="B124" s="204">
        <v>31</v>
      </c>
      <c r="C124" s="9"/>
      <c r="D124" s="172">
        <v>46</v>
      </c>
      <c r="E124" s="172">
        <v>45.4</v>
      </c>
      <c r="F124" s="172">
        <v>1416</v>
      </c>
      <c r="G124" s="176">
        <v>0.97199999999999998</v>
      </c>
      <c r="H124" s="166">
        <v>28</v>
      </c>
      <c r="I124" s="156">
        <f t="shared" ref="I124:I133" si="20">E124/H124</f>
        <v>1.6214285714285714</v>
      </c>
      <c r="J124" s="179">
        <f t="shared" ref="J124:J133" si="21">E124/B124</f>
        <v>1.4645161290322579</v>
      </c>
      <c r="K124" s="205">
        <f t="shared" ref="K124:K133" si="22">(E124+F124)/H124</f>
        <v>52.192857142857143</v>
      </c>
      <c r="L124" s="231"/>
      <c r="M124" s="172">
        <v>54</v>
      </c>
      <c r="N124" s="172">
        <v>52.9</v>
      </c>
      <c r="O124" s="1161">
        <v>6805</v>
      </c>
      <c r="P124" s="176">
        <f t="shared" si="17"/>
        <v>0.99228626839119849</v>
      </c>
      <c r="Q124" s="166">
        <v>22</v>
      </c>
      <c r="R124" s="156">
        <f t="shared" ref="R124:R133" si="23">N124/Q124</f>
        <v>2.4045454545454543</v>
      </c>
      <c r="S124" s="156">
        <f t="shared" ref="S124:S133" si="24">N124/B124</f>
        <v>1.7064516129032257</v>
      </c>
      <c r="T124" s="205">
        <f t="shared" ref="T124:T133" si="25">(N124+O124)/Q124</f>
        <v>311.72272727272724</v>
      </c>
      <c r="U124" s="206"/>
      <c r="V124" s="187">
        <v>368.7</v>
      </c>
      <c r="W124" s="172">
        <v>368.7</v>
      </c>
      <c r="X124" s="172">
        <v>0</v>
      </c>
      <c r="Y124" s="176">
        <f t="shared" si="8"/>
        <v>0</v>
      </c>
      <c r="Z124" s="177"/>
      <c r="AA124" s="156" t="e">
        <f t="shared" ref="AA124:AA133" si="26">W124/Z124</f>
        <v>#DIV/0!</v>
      </c>
      <c r="AB124" s="179">
        <f t="shared" si="9"/>
        <v>11.893548387096773</v>
      </c>
      <c r="AC124" s="205" t="e">
        <f t="shared" ref="AC124:AC133" si="27">(W124+X124)/Z124</f>
        <v>#DIV/0!</v>
      </c>
      <c r="AD124" s="170"/>
      <c r="AE124" s="172">
        <v>0</v>
      </c>
      <c r="AF124" s="172"/>
      <c r="AG124" s="172">
        <v>0</v>
      </c>
      <c r="AH124" s="176">
        <v>0</v>
      </c>
      <c r="AI124" s="166">
        <v>0</v>
      </c>
      <c r="AJ124" s="156">
        <v>0</v>
      </c>
      <c r="AK124" s="179">
        <v>0</v>
      </c>
      <c r="AL124" s="205">
        <v>0</v>
      </c>
      <c r="AM124" s="231" t="s">
        <v>107</v>
      </c>
      <c r="AN124" s="172">
        <v>211.5</v>
      </c>
      <c r="AO124" s="172">
        <v>211.6</v>
      </c>
      <c r="AP124" s="172">
        <v>359</v>
      </c>
      <c r="AQ124" s="176">
        <f t="shared" si="10"/>
        <v>0.62916228531370488</v>
      </c>
      <c r="AR124" s="166">
        <v>19</v>
      </c>
      <c r="AS124" s="156">
        <f t="shared" si="18"/>
        <v>11.136842105263158</v>
      </c>
      <c r="AT124" s="156">
        <f t="shared" si="11"/>
        <v>6.8258064516129027</v>
      </c>
      <c r="AU124" s="205">
        <f t="shared" si="19"/>
        <v>30.031578947368423</v>
      </c>
      <c r="AV124" s="362">
        <f t="shared" si="12"/>
        <v>678.6</v>
      </c>
      <c r="AW124" s="362"/>
      <c r="AX124" s="332">
        <f t="shared" si="13"/>
        <v>21.890322580645162</v>
      </c>
      <c r="AY124" s="207">
        <f t="shared" si="14"/>
        <v>8580</v>
      </c>
      <c r="AZ124" s="332">
        <f t="shared" si="15"/>
        <v>276.77419354838707</v>
      </c>
      <c r="BA124" s="156"/>
      <c r="BB124" s="288"/>
    </row>
    <row r="125" spans="1:56" x14ac:dyDescent="0.25">
      <c r="A125" s="328">
        <f t="shared" si="16"/>
        <v>44672</v>
      </c>
      <c r="B125" s="204">
        <v>30</v>
      </c>
      <c r="C125" s="9"/>
      <c r="D125" s="172">
        <v>57</v>
      </c>
      <c r="E125" s="172">
        <v>66.400000000000006</v>
      </c>
      <c r="F125" s="172">
        <v>1661</v>
      </c>
      <c r="G125" s="176">
        <v>0.97499999999999998</v>
      </c>
      <c r="H125" s="166">
        <v>30</v>
      </c>
      <c r="I125" s="156">
        <f t="shared" si="20"/>
        <v>2.2133333333333334</v>
      </c>
      <c r="J125" s="179">
        <f t="shared" si="21"/>
        <v>2.2133333333333334</v>
      </c>
      <c r="K125" s="205">
        <f t="shared" si="22"/>
        <v>57.580000000000005</v>
      </c>
      <c r="L125" s="231"/>
      <c r="M125" s="172">
        <v>70</v>
      </c>
      <c r="N125" s="172">
        <v>53.7</v>
      </c>
      <c r="O125" s="1161">
        <v>8476</v>
      </c>
      <c r="P125" s="176">
        <f t="shared" si="17"/>
        <v>0.99370435068056318</v>
      </c>
      <c r="Q125" s="166">
        <v>26</v>
      </c>
      <c r="R125" s="156">
        <f t="shared" si="23"/>
        <v>2.0653846153846156</v>
      </c>
      <c r="S125" s="156">
        <f t="shared" si="24"/>
        <v>1.79</v>
      </c>
      <c r="T125" s="205">
        <f t="shared" si="25"/>
        <v>328.06538461538463</v>
      </c>
      <c r="U125" s="206"/>
      <c r="V125" s="187">
        <v>344.49</v>
      </c>
      <c r="W125" s="172">
        <v>327.10000000000002</v>
      </c>
      <c r="X125" s="172">
        <v>0</v>
      </c>
      <c r="Y125" s="176">
        <f t="shared" si="8"/>
        <v>0</v>
      </c>
      <c r="Z125" s="177"/>
      <c r="AA125" s="156" t="e">
        <f t="shared" si="26"/>
        <v>#DIV/0!</v>
      </c>
      <c r="AB125" s="179">
        <f t="shared" si="9"/>
        <v>10.903333333333334</v>
      </c>
      <c r="AC125" s="205" t="e">
        <f t="shared" si="27"/>
        <v>#DIV/0!</v>
      </c>
      <c r="AD125" s="170"/>
      <c r="AE125" s="172">
        <v>0</v>
      </c>
      <c r="AF125" s="172"/>
      <c r="AG125" s="172">
        <v>0</v>
      </c>
      <c r="AH125" s="176">
        <v>0</v>
      </c>
      <c r="AI125" s="166">
        <v>0</v>
      </c>
      <c r="AJ125" s="156">
        <v>0</v>
      </c>
      <c r="AK125" s="179">
        <v>0</v>
      </c>
      <c r="AL125" s="205">
        <v>0</v>
      </c>
      <c r="AM125" s="231"/>
      <c r="AN125" s="172">
        <v>217.8</v>
      </c>
      <c r="AO125" s="172">
        <v>206.8</v>
      </c>
      <c r="AP125" s="172">
        <v>353.4</v>
      </c>
      <c r="AQ125" s="176">
        <f t="shared" si="10"/>
        <v>0.6308461263834344</v>
      </c>
      <c r="AR125" s="166">
        <v>16</v>
      </c>
      <c r="AS125" s="156">
        <f t="shared" si="18"/>
        <v>12.925000000000001</v>
      </c>
      <c r="AT125" s="156">
        <f t="shared" si="11"/>
        <v>6.8933333333333335</v>
      </c>
      <c r="AU125" s="205">
        <f t="shared" si="19"/>
        <v>35.012500000000003</v>
      </c>
      <c r="AV125" s="362">
        <f t="shared" si="12"/>
        <v>654</v>
      </c>
      <c r="AW125" s="362"/>
      <c r="AX125" s="332">
        <f t="shared" si="13"/>
        <v>21.8</v>
      </c>
      <c r="AY125" s="207">
        <f t="shared" si="14"/>
        <v>10490.4</v>
      </c>
      <c r="AZ125" s="332">
        <f t="shared" si="15"/>
        <v>349.68</v>
      </c>
      <c r="BA125" s="156"/>
      <c r="BB125" s="288"/>
    </row>
    <row r="126" spans="1:56" x14ac:dyDescent="0.25">
      <c r="A126" s="328">
        <f t="shared" si="16"/>
        <v>44702</v>
      </c>
      <c r="B126" s="204">
        <v>31</v>
      </c>
      <c r="C126" s="9"/>
      <c r="D126" s="172">
        <v>29</v>
      </c>
      <c r="E126" s="172">
        <v>55.2</v>
      </c>
      <c r="F126" s="172">
        <v>1637</v>
      </c>
      <c r="G126" s="176">
        <v>0.96699999999999997</v>
      </c>
      <c r="H126" s="166">
        <v>31</v>
      </c>
      <c r="I126" s="156">
        <f t="shared" si="20"/>
        <v>1.7806451612903227</v>
      </c>
      <c r="J126" s="179">
        <f t="shared" si="21"/>
        <v>1.7806451612903227</v>
      </c>
      <c r="K126" s="205">
        <f t="shared" si="22"/>
        <v>54.587096774193547</v>
      </c>
      <c r="L126" s="231"/>
      <c r="M126" s="172">
        <v>20</v>
      </c>
      <c r="N126" s="172">
        <v>37.299999999999997</v>
      </c>
      <c r="O126" s="1161">
        <v>4555</v>
      </c>
      <c r="P126" s="176">
        <f t="shared" si="17"/>
        <v>0.99187770833786992</v>
      </c>
      <c r="Q126" s="166">
        <v>18</v>
      </c>
      <c r="R126" s="156">
        <f t="shared" si="23"/>
        <v>2.072222222222222</v>
      </c>
      <c r="S126" s="156">
        <f t="shared" si="24"/>
        <v>1.2032258064516128</v>
      </c>
      <c r="T126" s="205">
        <f t="shared" si="25"/>
        <v>255.12777777777779</v>
      </c>
      <c r="U126" s="206"/>
      <c r="V126" s="187">
        <v>188.41</v>
      </c>
      <c r="W126" s="172">
        <v>358.3</v>
      </c>
      <c r="X126" s="172">
        <v>0</v>
      </c>
      <c r="Y126" s="176">
        <f t="shared" si="8"/>
        <v>0</v>
      </c>
      <c r="Z126" s="177"/>
      <c r="AA126" s="156" t="e">
        <f t="shared" si="26"/>
        <v>#DIV/0!</v>
      </c>
      <c r="AB126" s="179">
        <f t="shared" si="9"/>
        <v>11.558064516129033</v>
      </c>
      <c r="AC126" s="205" t="e">
        <f t="shared" si="27"/>
        <v>#DIV/0!</v>
      </c>
      <c r="AD126" s="170"/>
      <c r="AE126" s="172">
        <v>0</v>
      </c>
      <c r="AF126" s="172"/>
      <c r="AG126" s="172">
        <v>0</v>
      </c>
      <c r="AH126" s="176">
        <v>0</v>
      </c>
      <c r="AI126" s="166">
        <v>0</v>
      </c>
      <c r="AJ126" s="156">
        <v>0</v>
      </c>
      <c r="AK126" s="179">
        <v>0</v>
      </c>
      <c r="AL126" s="205">
        <v>0</v>
      </c>
      <c r="AM126" s="231"/>
      <c r="AN126" s="172">
        <v>99.7</v>
      </c>
      <c r="AO126" s="172">
        <v>189.7</v>
      </c>
      <c r="AP126" s="172">
        <v>310.3</v>
      </c>
      <c r="AQ126" s="176">
        <f t="shared" si="10"/>
        <v>0.62060000000000004</v>
      </c>
      <c r="AR126" s="166">
        <v>19</v>
      </c>
      <c r="AS126" s="156">
        <f t="shared" si="18"/>
        <v>9.9842105263157883</v>
      </c>
      <c r="AT126" s="156">
        <f t="shared" si="11"/>
        <v>6.1193548387096772</v>
      </c>
      <c r="AU126" s="205">
        <f t="shared" si="19"/>
        <v>26.315789473684209</v>
      </c>
      <c r="AV126" s="362">
        <f t="shared" si="12"/>
        <v>640.5</v>
      </c>
      <c r="AW126" s="362"/>
      <c r="AX126" s="332">
        <f t="shared" si="13"/>
        <v>20.661290322580644</v>
      </c>
      <c r="AY126" s="207">
        <f t="shared" si="14"/>
        <v>6502.3</v>
      </c>
      <c r="AZ126" s="332">
        <f t="shared" si="15"/>
        <v>209.7516129032258</v>
      </c>
      <c r="BA126" s="156"/>
      <c r="BB126" s="288"/>
    </row>
    <row r="127" spans="1:56" x14ac:dyDescent="0.25">
      <c r="A127" s="328">
        <f t="shared" si="16"/>
        <v>44732</v>
      </c>
      <c r="B127" s="204">
        <v>30</v>
      </c>
      <c r="C127" s="9"/>
      <c r="D127" s="172">
        <v>82</v>
      </c>
      <c r="E127" s="172">
        <v>52.9</v>
      </c>
      <c r="F127" s="172">
        <v>1502</v>
      </c>
      <c r="G127" s="176">
        <v>0.96599999999999997</v>
      </c>
      <c r="H127" s="166">
        <v>28</v>
      </c>
      <c r="I127" s="156">
        <f t="shared" si="20"/>
        <v>1.8892857142857142</v>
      </c>
      <c r="J127" s="179">
        <f t="shared" si="21"/>
        <v>1.7633333333333332</v>
      </c>
      <c r="K127" s="205">
        <f t="shared" si="22"/>
        <v>55.532142857142858</v>
      </c>
      <c r="L127" s="231"/>
      <c r="M127" s="172">
        <v>120</v>
      </c>
      <c r="N127" s="172">
        <v>77.56</v>
      </c>
      <c r="O127" s="1161">
        <v>9073</v>
      </c>
      <c r="P127" s="176">
        <f t="shared" si="17"/>
        <v>0.99152401601650619</v>
      </c>
      <c r="Q127" s="166">
        <v>30</v>
      </c>
      <c r="R127" s="156">
        <f t="shared" si="23"/>
        <v>2.5853333333333333</v>
      </c>
      <c r="S127" s="156">
        <f t="shared" si="24"/>
        <v>2.5853333333333333</v>
      </c>
      <c r="T127" s="205">
        <f t="shared" si="25"/>
        <v>305.01866666666666</v>
      </c>
      <c r="U127" s="206"/>
      <c r="V127" s="187">
        <v>514.1</v>
      </c>
      <c r="W127" s="172">
        <v>333.1</v>
      </c>
      <c r="X127" s="172">
        <v>0</v>
      </c>
      <c r="Y127" s="176">
        <f t="shared" si="8"/>
        <v>0</v>
      </c>
      <c r="Z127" s="177"/>
      <c r="AA127" s="156" t="e">
        <f t="shared" si="26"/>
        <v>#DIV/0!</v>
      </c>
      <c r="AB127" s="179">
        <f t="shared" si="9"/>
        <v>11.103333333333333</v>
      </c>
      <c r="AC127" s="205" t="e">
        <f t="shared" si="27"/>
        <v>#DIV/0!</v>
      </c>
      <c r="AD127" s="170"/>
      <c r="AE127" s="172">
        <v>0</v>
      </c>
      <c r="AF127" s="172"/>
      <c r="AG127" s="172">
        <v>0</v>
      </c>
      <c r="AH127" s="176">
        <v>0</v>
      </c>
      <c r="AI127" s="166">
        <v>0</v>
      </c>
      <c r="AJ127" s="156">
        <v>0</v>
      </c>
      <c r="AK127" s="179">
        <v>0</v>
      </c>
      <c r="AL127" s="205">
        <v>0</v>
      </c>
      <c r="AM127" s="231"/>
      <c r="AN127" s="172">
        <v>131.80000000000001</v>
      </c>
      <c r="AO127" s="172">
        <v>85.44</v>
      </c>
      <c r="AP127" s="172">
        <v>133.80000000000001</v>
      </c>
      <c r="AQ127" s="176">
        <f t="shared" si="10"/>
        <v>0.61029009304871373</v>
      </c>
      <c r="AR127" s="166">
        <v>13</v>
      </c>
      <c r="AS127" s="156">
        <f t="shared" si="18"/>
        <v>6.5723076923076924</v>
      </c>
      <c r="AT127" s="156">
        <f t="shared" si="11"/>
        <v>2.8479999999999999</v>
      </c>
      <c r="AU127" s="205">
        <f t="shared" si="19"/>
        <v>16.864615384615384</v>
      </c>
      <c r="AV127" s="362">
        <f t="shared" si="12"/>
        <v>549</v>
      </c>
      <c r="AW127" s="362"/>
      <c r="AX127" s="332">
        <f t="shared" si="13"/>
        <v>18.3</v>
      </c>
      <c r="AY127" s="207">
        <f t="shared" si="14"/>
        <v>10708.8</v>
      </c>
      <c r="AZ127" s="332">
        <f t="shared" si="15"/>
        <v>356.96</v>
      </c>
      <c r="BA127" s="156"/>
      <c r="BB127" s="288"/>
    </row>
    <row r="128" spans="1:56" x14ac:dyDescent="0.25">
      <c r="A128" s="328">
        <f t="shared" si="16"/>
        <v>44762</v>
      </c>
      <c r="B128" s="204">
        <v>31</v>
      </c>
      <c r="C128" s="9"/>
      <c r="D128" s="180">
        <v>54</v>
      </c>
      <c r="E128" s="180">
        <v>55.2</v>
      </c>
      <c r="F128" s="180">
        <v>1359</v>
      </c>
      <c r="G128" s="176">
        <v>0.96799999999999997</v>
      </c>
      <c r="H128" s="260">
        <v>31</v>
      </c>
      <c r="I128" s="156">
        <f t="shared" si="20"/>
        <v>1.7806451612903227</v>
      </c>
      <c r="J128" s="179">
        <f t="shared" si="21"/>
        <v>1.7806451612903227</v>
      </c>
      <c r="K128" s="205">
        <f t="shared" si="22"/>
        <v>45.619354838709675</v>
      </c>
      <c r="L128" s="231"/>
      <c r="M128" s="172">
        <v>64</v>
      </c>
      <c r="N128" s="172">
        <v>65.790000000000006</v>
      </c>
      <c r="O128" s="1161">
        <v>6679</v>
      </c>
      <c r="P128" s="176">
        <f t="shared" si="17"/>
        <v>0.99024580453950384</v>
      </c>
      <c r="Q128" s="166">
        <v>24</v>
      </c>
      <c r="R128" s="156">
        <f t="shared" si="23"/>
        <v>2.7412500000000004</v>
      </c>
      <c r="S128" s="156">
        <f t="shared" si="24"/>
        <v>2.1222580645161293</v>
      </c>
      <c r="T128" s="205">
        <f t="shared" si="25"/>
        <v>281.03291666666667</v>
      </c>
      <c r="U128" s="206"/>
      <c r="V128" s="187">
        <v>329.3</v>
      </c>
      <c r="W128" s="172">
        <v>338.85</v>
      </c>
      <c r="X128" s="172">
        <v>0</v>
      </c>
      <c r="Y128" s="176">
        <f t="shared" si="8"/>
        <v>0</v>
      </c>
      <c r="Z128" s="177"/>
      <c r="AA128" s="156" t="e">
        <f t="shared" si="26"/>
        <v>#DIV/0!</v>
      </c>
      <c r="AB128" s="179">
        <f t="shared" si="9"/>
        <v>10.930645161290323</v>
      </c>
      <c r="AC128" s="205" t="e">
        <f t="shared" si="27"/>
        <v>#DIV/0!</v>
      </c>
      <c r="AD128" s="170"/>
      <c r="AE128" s="172">
        <v>0</v>
      </c>
      <c r="AF128" s="172"/>
      <c r="AG128" s="172">
        <v>0</v>
      </c>
      <c r="AH128" s="176">
        <v>0</v>
      </c>
      <c r="AI128" s="166">
        <v>0</v>
      </c>
      <c r="AJ128" s="156">
        <v>0</v>
      </c>
      <c r="AK128" s="179">
        <v>0</v>
      </c>
      <c r="AL128" s="205">
        <v>0</v>
      </c>
      <c r="AM128" s="231"/>
      <c r="AN128" s="172">
        <v>217.1</v>
      </c>
      <c r="AO128" s="172">
        <v>223.3</v>
      </c>
      <c r="AP128" s="172">
        <v>303.60000000000002</v>
      </c>
      <c r="AQ128" s="176">
        <f t="shared" si="10"/>
        <v>0.57620041753653439</v>
      </c>
      <c r="AR128" s="166">
        <v>18</v>
      </c>
      <c r="AS128" s="156">
        <f t="shared" si="18"/>
        <v>12.405555555555557</v>
      </c>
      <c r="AT128" s="156">
        <f t="shared" si="11"/>
        <v>7.2032258064516137</v>
      </c>
      <c r="AU128" s="205">
        <f t="shared" si="19"/>
        <v>29.272222222222226</v>
      </c>
      <c r="AV128" s="362">
        <f t="shared" si="12"/>
        <v>683.1400000000001</v>
      </c>
      <c r="AW128" s="362"/>
      <c r="AX128" s="332">
        <f t="shared" si="13"/>
        <v>22.036774193548389</v>
      </c>
      <c r="AY128" s="207">
        <f t="shared" si="14"/>
        <v>8341.6</v>
      </c>
      <c r="AZ128" s="332">
        <f t="shared" si="15"/>
        <v>269.08387096774197</v>
      </c>
      <c r="BA128" s="156"/>
      <c r="BB128" s="288"/>
    </row>
    <row r="129" spans="1:54" x14ac:dyDescent="0.25">
      <c r="A129" s="328">
        <f t="shared" si="16"/>
        <v>44792</v>
      </c>
      <c r="B129" s="204">
        <v>31</v>
      </c>
      <c r="C129" s="9"/>
      <c r="D129" s="180">
        <v>40</v>
      </c>
      <c r="E129" s="180">
        <v>55.2</v>
      </c>
      <c r="F129" s="180">
        <v>1537</v>
      </c>
      <c r="G129" s="176">
        <v>0.96899999999999997</v>
      </c>
      <c r="H129" s="260">
        <v>31</v>
      </c>
      <c r="I129" s="156">
        <f t="shared" si="20"/>
        <v>1.7806451612903227</v>
      </c>
      <c r="J129" s="179">
        <f t="shared" si="21"/>
        <v>1.7806451612903227</v>
      </c>
      <c r="K129" s="205">
        <f t="shared" si="22"/>
        <v>51.361290322580643</v>
      </c>
      <c r="L129" s="231"/>
      <c r="M129" s="172">
        <v>59</v>
      </c>
      <c r="N129" s="172">
        <v>79.5</v>
      </c>
      <c r="O129" s="1161">
        <v>9126</v>
      </c>
      <c r="P129" s="176">
        <f t="shared" si="17"/>
        <v>0.99136385856281573</v>
      </c>
      <c r="Q129" s="166">
        <v>28</v>
      </c>
      <c r="R129" s="156">
        <f t="shared" si="23"/>
        <v>2.8392857142857144</v>
      </c>
      <c r="S129" s="156">
        <f t="shared" si="24"/>
        <v>2.564516129032258</v>
      </c>
      <c r="T129" s="205">
        <f t="shared" si="25"/>
        <v>328.76785714285717</v>
      </c>
      <c r="U129" s="206"/>
      <c r="V129" s="187">
        <v>242.14</v>
      </c>
      <c r="W129" s="172">
        <v>326.89999999999998</v>
      </c>
      <c r="X129" s="172">
        <v>0</v>
      </c>
      <c r="Y129" s="176">
        <f t="shared" si="8"/>
        <v>0</v>
      </c>
      <c r="Z129" s="177"/>
      <c r="AA129" s="156" t="e">
        <f t="shared" si="26"/>
        <v>#DIV/0!</v>
      </c>
      <c r="AB129" s="179">
        <f t="shared" si="9"/>
        <v>10.54516129032258</v>
      </c>
      <c r="AC129" s="205" t="e">
        <f t="shared" si="27"/>
        <v>#DIV/0!</v>
      </c>
      <c r="AD129" s="170"/>
      <c r="AE129" s="172">
        <v>0</v>
      </c>
      <c r="AF129" s="172"/>
      <c r="AG129" s="172">
        <v>0</v>
      </c>
      <c r="AH129" s="176">
        <v>0</v>
      </c>
      <c r="AI129" s="166">
        <v>0</v>
      </c>
      <c r="AJ129" s="156">
        <v>0</v>
      </c>
      <c r="AK129" s="179">
        <v>0</v>
      </c>
      <c r="AL129" s="205">
        <v>0</v>
      </c>
      <c r="AM129" s="231"/>
      <c r="AN129" s="172">
        <v>170.8</v>
      </c>
      <c r="AO129" s="172">
        <v>230.6</v>
      </c>
      <c r="AP129" s="172">
        <v>354.4</v>
      </c>
      <c r="AQ129" s="176">
        <f t="shared" si="10"/>
        <v>0.60581196581196572</v>
      </c>
      <c r="AR129" s="166">
        <v>22</v>
      </c>
      <c r="AS129" s="156">
        <f t="shared" si="18"/>
        <v>10.481818181818182</v>
      </c>
      <c r="AT129" s="156">
        <f t="shared" si="11"/>
        <v>7.4387096774193546</v>
      </c>
      <c r="AU129" s="205">
        <f t="shared" si="19"/>
        <v>26.59090909090909</v>
      </c>
      <c r="AV129" s="362">
        <f t="shared" si="12"/>
        <v>692.19999999999993</v>
      </c>
      <c r="AW129" s="362"/>
      <c r="AX129" s="332">
        <f t="shared" si="13"/>
        <v>22.329032258064515</v>
      </c>
      <c r="AY129" s="207">
        <f t="shared" si="14"/>
        <v>11017.4</v>
      </c>
      <c r="AZ129" s="332">
        <f t="shared" si="15"/>
        <v>355.4</v>
      </c>
      <c r="BA129" s="156"/>
      <c r="BB129" s="288"/>
    </row>
    <row r="130" spans="1:54" x14ac:dyDescent="0.25">
      <c r="A130" s="328">
        <f t="shared" si="16"/>
        <v>44822</v>
      </c>
      <c r="B130" s="204">
        <v>30</v>
      </c>
      <c r="C130" s="9"/>
      <c r="D130" s="172">
        <v>53.7</v>
      </c>
      <c r="E130" s="172">
        <v>53.1</v>
      </c>
      <c r="F130" s="172">
        <v>1350.5683264757824</v>
      </c>
      <c r="G130" s="176">
        <v>0.96</v>
      </c>
      <c r="H130" s="166">
        <v>30</v>
      </c>
      <c r="I130" s="156">
        <f t="shared" si="20"/>
        <v>1.77</v>
      </c>
      <c r="J130" s="179">
        <f t="shared" si="21"/>
        <v>1.77</v>
      </c>
      <c r="K130" s="205">
        <f t="shared" si="22"/>
        <v>46.788944215859409</v>
      </c>
      <c r="L130" s="231"/>
      <c r="M130" s="172">
        <v>77.900000000000006</v>
      </c>
      <c r="N130" s="172">
        <v>77.2</v>
      </c>
      <c r="O130" s="1161">
        <v>8080</v>
      </c>
      <c r="P130" s="176">
        <f t="shared" si="17"/>
        <v>0.99053596822439072</v>
      </c>
      <c r="Q130" s="166">
        <v>29</v>
      </c>
      <c r="R130" s="156">
        <f t="shared" si="23"/>
        <v>2.6620689655172414</v>
      </c>
      <c r="S130" s="156">
        <f t="shared" si="24"/>
        <v>2.5733333333333333</v>
      </c>
      <c r="T130" s="205">
        <f t="shared" si="25"/>
        <v>281.28275862068966</v>
      </c>
      <c r="U130" s="206"/>
      <c r="V130" s="187">
        <v>310.60000000000002</v>
      </c>
      <c r="W130" s="172">
        <v>313.5</v>
      </c>
      <c r="X130" s="172">
        <v>0</v>
      </c>
      <c r="Y130" s="176">
        <f t="shared" si="8"/>
        <v>0</v>
      </c>
      <c r="Z130" s="177">
        <v>30</v>
      </c>
      <c r="AA130" s="156">
        <f t="shared" si="26"/>
        <v>10.45</v>
      </c>
      <c r="AB130" s="179">
        <f t="shared" si="9"/>
        <v>10.45</v>
      </c>
      <c r="AC130" s="205">
        <f t="shared" si="27"/>
        <v>10.45</v>
      </c>
      <c r="AD130" s="170"/>
      <c r="AE130" s="172">
        <v>0</v>
      </c>
      <c r="AF130" s="172"/>
      <c r="AG130" s="172">
        <v>0</v>
      </c>
      <c r="AH130" s="176">
        <v>0</v>
      </c>
      <c r="AI130" s="166">
        <v>0</v>
      </c>
      <c r="AJ130" s="156">
        <v>0</v>
      </c>
      <c r="AK130" s="179">
        <v>0</v>
      </c>
      <c r="AL130" s="205">
        <v>0</v>
      </c>
      <c r="AM130" s="231"/>
      <c r="AN130" s="172">
        <v>205.9</v>
      </c>
      <c r="AO130" s="172">
        <v>206.9</v>
      </c>
      <c r="AP130" s="172">
        <v>287.3</v>
      </c>
      <c r="AQ130" s="176">
        <f t="shared" si="10"/>
        <v>0.58134358559287735</v>
      </c>
      <c r="AR130" s="166">
        <v>21</v>
      </c>
      <c r="AS130" s="156">
        <f t="shared" si="18"/>
        <v>9.8523809523809529</v>
      </c>
      <c r="AT130" s="156">
        <f t="shared" si="11"/>
        <v>6.8966666666666665</v>
      </c>
      <c r="AU130" s="205">
        <f t="shared" si="19"/>
        <v>23.533333333333335</v>
      </c>
      <c r="AV130" s="362">
        <f t="shared" si="12"/>
        <v>650.70000000000005</v>
      </c>
      <c r="AW130" s="362"/>
      <c r="AX130" s="332">
        <f t="shared" si="13"/>
        <v>21.69</v>
      </c>
      <c r="AY130" s="207">
        <f t="shared" si="14"/>
        <v>9717.8683264757819</v>
      </c>
      <c r="AZ130" s="332">
        <f t="shared" si="15"/>
        <v>323.92894421585942</v>
      </c>
      <c r="BA130" s="156"/>
      <c r="BB130" s="288"/>
    </row>
    <row r="131" spans="1:54" x14ac:dyDescent="0.25">
      <c r="A131" s="328">
        <f t="shared" si="16"/>
        <v>44852</v>
      </c>
      <c r="B131" s="204">
        <v>31</v>
      </c>
      <c r="C131" s="9"/>
      <c r="D131" s="172">
        <v>44.1</v>
      </c>
      <c r="E131" s="172">
        <v>53.6</v>
      </c>
      <c r="F131" s="172">
        <v>1549.9</v>
      </c>
      <c r="G131" s="176">
        <v>0.96299999999999997</v>
      </c>
      <c r="H131" s="166">
        <v>22</v>
      </c>
      <c r="I131" s="156">
        <f t="shared" si="20"/>
        <v>2.4363636363636365</v>
      </c>
      <c r="J131" s="179">
        <f t="shared" si="21"/>
        <v>1.7290322580645161</v>
      </c>
      <c r="K131" s="205">
        <f t="shared" si="22"/>
        <v>72.88636363636364</v>
      </c>
      <c r="L131" s="231"/>
      <c r="M131" s="172">
        <v>45.8</v>
      </c>
      <c r="N131" s="172">
        <v>55.7</v>
      </c>
      <c r="O131" s="1161">
        <v>6640</v>
      </c>
      <c r="P131" s="176">
        <f t="shared" si="17"/>
        <v>0.99168122825096705</v>
      </c>
      <c r="Q131" s="166">
        <v>19</v>
      </c>
      <c r="R131" s="156">
        <f t="shared" si="23"/>
        <v>2.9315789473684211</v>
      </c>
      <c r="S131" s="156">
        <f t="shared" si="24"/>
        <v>1.7967741935483872</v>
      </c>
      <c r="T131" s="205">
        <f t="shared" si="25"/>
        <v>352.40526315789475</v>
      </c>
      <c r="U131" s="206"/>
      <c r="V131" s="187">
        <v>264.8</v>
      </c>
      <c r="W131" s="172">
        <v>321.7</v>
      </c>
      <c r="X131" s="172">
        <v>0</v>
      </c>
      <c r="Y131" s="176">
        <f t="shared" si="8"/>
        <v>0</v>
      </c>
      <c r="Z131" s="177"/>
      <c r="AA131" s="156" t="e">
        <f>W131/Z131</f>
        <v>#DIV/0!</v>
      </c>
      <c r="AB131" s="179">
        <f t="shared" si="9"/>
        <v>10.377419354838709</v>
      </c>
      <c r="AC131" s="205" t="e">
        <f t="shared" si="27"/>
        <v>#DIV/0!</v>
      </c>
      <c r="AD131" s="170"/>
      <c r="AE131" s="172">
        <v>0</v>
      </c>
      <c r="AF131" s="172"/>
      <c r="AG131" s="172">
        <v>0</v>
      </c>
      <c r="AH131" s="176">
        <v>0</v>
      </c>
      <c r="AI131" s="166">
        <v>0</v>
      </c>
      <c r="AJ131" s="156">
        <v>0</v>
      </c>
      <c r="AK131" s="179">
        <v>0</v>
      </c>
      <c r="AL131" s="205">
        <v>0</v>
      </c>
      <c r="AM131" s="231"/>
      <c r="AN131" s="172">
        <v>157.19999999999999</v>
      </c>
      <c r="AO131" s="172">
        <v>190.39</v>
      </c>
      <c r="AP131" s="172">
        <v>304</v>
      </c>
      <c r="AQ131" s="176">
        <f t="shared" si="10"/>
        <v>0.61489916867250549</v>
      </c>
      <c r="AR131" s="166">
        <v>20</v>
      </c>
      <c r="AS131" s="156">
        <f t="shared" si="18"/>
        <v>9.519499999999999</v>
      </c>
      <c r="AT131" s="156">
        <f t="shared" si="11"/>
        <v>6.1416129032258064</v>
      </c>
      <c r="AU131" s="205">
        <f t="shared" si="19"/>
        <v>24.7195</v>
      </c>
      <c r="AV131" s="362">
        <f t="shared" si="12"/>
        <v>621.39</v>
      </c>
      <c r="AW131" s="362"/>
      <c r="AX131" s="332">
        <f t="shared" si="13"/>
        <v>20.044838709677418</v>
      </c>
      <c r="AY131" s="207">
        <f t="shared" si="14"/>
        <v>8493.9</v>
      </c>
      <c r="AZ131" s="332">
        <f t="shared" si="15"/>
        <v>273.99677419354839</v>
      </c>
      <c r="BA131" s="156"/>
      <c r="BB131" s="288"/>
    </row>
    <row r="132" spans="1:54" x14ac:dyDescent="0.25">
      <c r="A132" s="328">
        <f t="shared" si="16"/>
        <v>44882</v>
      </c>
      <c r="B132" s="204">
        <v>30</v>
      </c>
      <c r="C132" s="9"/>
      <c r="D132" s="172">
        <v>46.8</v>
      </c>
      <c r="E132" s="172">
        <v>52.9</v>
      </c>
      <c r="F132" s="172">
        <v>1270</v>
      </c>
      <c r="G132" s="176">
        <f>F132/(F132+E132)</f>
        <v>0.96001209464056236</v>
      </c>
      <c r="H132" s="166">
        <v>30</v>
      </c>
      <c r="I132" s="156">
        <f t="shared" si="20"/>
        <v>1.7633333333333332</v>
      </c>
      <c r="J132" s="179">
        <f t="shared" si="21"/>
        <v>1.7633333333333332</v>
      </c>
      <c r="K132" s="205">
        <f t="shared" si="22"/>
        <v>44.096666666666671</v>
      </c>
      <c r="L132" s="231"/>
      <c r="M132" s="172">
        <v>61.3</v>
      </c>
      <c r="N132" s="172">
        <v>69.400000000000006</v>
      </c>
      <c r="O132" s="1170">
        <v>6871</v>
      </c>
      <c r="P132" s="176">
        <f t="shared" si="17"/>
        <v>0.99000057633565797</v>
      </c>
      <c r="Q132" s="166">
        <v>23</v>
      </c>
      <c r="R132" s="156">
        <f t="shared" si="23"/>
        <v>3.0173913043478264</v>
      </c>
      <c r="S132" s="156">
        <f t="shared" si="24"/>
        <v>2.3133333333333335</v>
      </c>
      <c r="T132" s="205">
        <f t="shared" si="25"/>
        <v>301.75652173913039</v>
      </c>
      <c r="U132" s="206"/>
      <c r="V132" s="187">
        <v>212.4</v>
      </c>
      <c r="W132" s="172">
        <v>240.3</v>
      </c>
      <c r="X132" s="172">
        <v>0</v>
      </c>
      <c r="Y132" s="176">
        <f t="shared" si="8"/>
        <v>0</v>
      </c>
      <c r="Z132" s="177">
        <v>25</v>
      </c>
      <c r="AA132" s="156">
        <f t="shared" si="26"/>
        <v>9.6120000000000001</v>
      </c>
      <c r="AB132" s="179">
        <f t="shared" si="9"/>
        <v>8.01</v>
      </c>
      <c r="AC132" s="205">
        <f t="shared" si="27"/>
        <v>9.6120000000000001</v>
      </c>
      <c r="AD132" s="170"/>
      <c r="AE132" s="172">
        <v>0</v>
      </c>
      <c r="AF132" s="172"/>
      <c r="AG132" s="172">
        <v>0</v>
      </c>
      <c r="AH132" s="176">
        <v>0</v>
      </c>
      <c r="AI132" s="166">
        <v>0</v>
      </c>
      <c r="AJ132" s="156">
        <v>0</v>
      </c>
      <c r="AK132" s="179">
        <v>0</v>
      </c>
      <c r="AL132" s="205">
        <v>0</v>
      </c>
      <c r="AM132" s="231"/>
      <c r="AN132" s="172">
        <v>155.30000000000001</v>
      </c>
      <c r="AO132" s="172">
        <v>204.9</v>
      </c>
      <c r="AP132" s="172">
        <v>271.5</v>
      </c>
      <c r="AQ132" s="176">
        <f>AP132/(AO132+AP132)</f>
        <v>0.56989924433249373</v>
      </c>
      <c r="AR132" s="166">
        <v>19</v>
      </c>
      <c r="AS132" s="156">
        <f t="shared" si="18"/>
        <v>10.784210526315789</v>
      </c>
      <c r="AT132" s="156">
        <f t="shared" si="11"/>
        <v>6.83</v>
      </c>
      <c r="AU132" s="205">
        <f t="shared" si="19"/>
        <v>25.073684210526313</v>
      </c>
      <c r="AV132" s="362" t="e">
        <f>E132+N132+W132+AF132+#REF!</f>
        <v>#REF!</v>
      </c>
      <c r="AW132" s="362"/>
      <c r="AX132" s="332" t="e">
        <f t="shared" si="13"/>
        <v>#REF!</v>
      </c>
      <c r="AY132" s="207" t="e">
        <f>F132+O132+X132+AG132+#REF!</f>
        <v>#REF!</v>
      </c>
      <c r="AZ132" s="332" t="e">
        <f t="shared" si="15"/>
        <v>#REF!</v>
      </c>
      <c r="BA132" s="156"/>
      <c r="BB132" s="288"/>
    </row>
    <row r="133" spans="1:54" ht="15.75" thickBot="1" x14ac:dyDescent="0.3">
      <c r="A133" s="328">
        <f t="shared" si="16"/>
        <v>44912</v>
      </c>
      <c r="B133" s="272">
        <v>31</v>
      </c>
      <c r="C133" s="215"/>
      <c r="D133" s="216">
        <v>40.5</v>
      </c>
      <c r="E133" s="216">
        <v>53.4</v>
      </c>
      <c r="F133" s="216">
        <v>1281</v>
      </c>
      <c r="G133" s="275">
        <f>F133/(F133+E133)</f>
        <v>0.95998201438848918</v>
      </c>
      <c r="H133" s="217">
        <v>30</v>
      </c>
      <c r="I133" s="218">
        <f t="shared" si="20"/>
        <v>1.78</v>
      </c>
      <c r="J133" s="247">
        <f t="shared" si="21"/>
        <v>1.7225806451612902</v>
      </c>
      <c r="K133" s="219">
        <f t="shared" si="22"/>
        <v>44.480000000000004</v>
      </c>
      <c r="L133" s="310"/>
      <c r="M133" s="216">
        <v>45.5</v>
      </c>
      <c r="N133" s="216">
        <v>60</v>
      </c>
      <c r="O133" s="1168">
        <v>5941</v>
      </c>
      <c r="P133" s="275">
        <f t="shared" si="17"/>
        <v>0.99000166638893516</v>
      </c>
      <c r="Q133" s="217">
        <v>23</v>
      </c>
      <c r="R133" s="218">
        <f t="shared" si="23"/>
        <v>2.6086956521739131</v>
      </c>
      <c r="S133" s="218">
        <f t="shared" si="24"/>
        <v>1.935483870967742</v>
      </c>
      <c r="T133" s="219">
        <f t="shared" si="25"/>
        <v>260.91304347826087</v>
      </c>
      <c r="U133" s="220"/>
      <c r="V133" s="249">
        <v>254.9</v>
      </c>
      <c r="W133" s="216">
        <v>336.4</v>
      </c>
      <c r="X133" s="216">
        <v>0</v>
      </c>
      <c r="Y133" s="275">
        <f t="shared" si="8"/>
        <v>0</v>
      </c>
      <c r="Z133" s="276">
        <v>30</v>
      </c>
      <c r="AA133" s="218">
        <f t="shared" si="26"/>
        <v>11.213333333333333</v>
      </c>
      <c r="AB133" s="247">
        <f t="shared" si="9"/>
        <v>10.851612903225806</v>
      </c>
      <c r="AC133" s="219">
        <f t="shared" si="27"/>
        <v>11.213333333333333</v>
      </c>
      <c r="AD133" s="309"/>
      <c r="AE133" s="216">
        <v>0</v>
      </c>
      <c r="AF133" s="216"/>
      <c r="AG133" s="216">
        <v>0</v>
      </c>
      <c r="AH133" s="275">
        <v>0</v>
      </c>
      <c r="AI133" s="217">
        <v>0</v>
      </c>
      <c r="AJ133" s="218">
        <v>0</v>
      </c>
      <c r="AK133" s="247">
        <v>0</v>
      </c>
      <c r="AL133" s="219">
        <v>0</v>
      </c>
      <c r="AM133" s="310"/>
      <c r="AN133" s="216">
        <f>AVERAGE(AN122:AN132)</f>
        <v>180.30909090909088</v>
      </c>
      <c r="AO133" s="216">
        <f>AVERAGE(AO122:AO132)</f>
        <v>193.42090909090911</v>
      </c>
      <c r="AP133" s="216">
        <f>AVERAGE(AP122:AP132)</f>
        <v>295.90000000000003</v>
      </c>
      <c r="AQ133" s="275">
        <f>AP133/(AO133+AP133)</f>
        <v>0.60471562629469788</v>
      </c>
      <c r="AR133" s="216">
        <f>AVERAGE(AR122:AR132)</f>
        <v>18.545454545454547</v>
      </c>
      <c r="AS133" s="218">
        <f>AVERAGE(AS122:AS132)</f>
        <v>10.372871965620769</v>
      </c>
      <c r="AT133" s="218">
        <f>AO132/B133</f>
        <v>6.6096774193548393</v>
      </c>
      <c r="AU133" s="219">
        <f>(AO132+AP132)/AR132</f>
        <v>25.073684210526313</v>
      </c>
      <c r="AV133" s="364">
        <f>E133+N133+W133+AF133+AO132</f>
        <v>654.69999999999993</v>
      </c>
      <c r="AW133" s="364"/>
      <c r="AX133" s="365">
        <f t="shared" si="13"/>
        <v>21.119354838709675</v>
      </c>
      <c r="AY133" s="356">
        <f>F133+O133+X133+AG133+AP132</f>
        <v>7493.5</v>
      </c>
      <c r="AZ133" s="365">
        <f t="shared" si="15"/>
        <v>241.7258064516129</v>
      </c>
      <c r="BA133" s="218"/>
      <c r="BB133" s="311"/>
    </row>
    <row r="134" spans="1:54" s="9" customFormat="1" ht="15.75" thickBot="1" x14ac:dyDescent="0.3">
      <c r="O134" s="1161"/>
      <c r="V134" s="187">
        <f>AVERAGE(V122:V133)</f>
        <v>309.75333333333339</v>
      </c>
      <c r="W134" s="172">
        <f>AVERAGE(W122:W133)</f>
        <v>324.46250000000003</v>
      </c>
      <c r="Y134" s="176"/>
      <c r="AA134" s="156"/>
      <c r="AC134" s="156"/>
      <c r="AN134" s="172"/>
      <c r="AO134" s="172"/>
      <c r="AP134" s="172"/>
      <c r="AR134" s="172"/>
      <c r="AS134" s="156"/>
      <c r="AT134" s="156"/>
      <c r="AU134" s="156"/>
    </row>
    <row r="135" spans="1:54" x14ac:dyDescent="0.25">
      <c r="A135" s="317">
        <v>44947</v>
      </c>
      <c r="B135" s="182">
        <v>31</v>
      </c>
      <c r="C135" s="183"/>
      <c r="D135" s="224">
        <v>40.299999999999997</v>
      </c>
      <c r="E135" s="224">
        <v>46.8</v>
      </c>
      <c r="F135" s="224">
        <v>1266</v>
      </c>
      <c r="G135" s="352">
        <f t="shared" ref="G135:G146" si="28">F135/(F135+E135)</f>
        <v>0.96435100548446073</v>
      </c>
      <c r="H135" s="226">
        <v>31</v>
      </c>
      <c r="I135" s="184">
        <f>E135/H135</f>
        <v>1.5096774193548386</v>
      </c>
      <c r="J135" s="227">
        <f>E135/B135</f>
        <v>1.5096774193548386</v>
      </c>
      <c r="K135" s="186">
        <f>(E135+F135)/H135</f>
        <v>42.348387096774189</v>
      </c>
      <c r="L135" s="233"/>
      <c r="M135" s="224">
        <v>41.4</v>
      </c>
      <c r="N135" s="224">
        <v>48.1</v>
      </c>
      <c r="O135" s="1164">
        <v>4760</v>
      </c>
      <c r="P135" s="352">
        <f>O135/(N135+O135)</f>
        <v>0.98999604833510113</v>
      </c>
      <c r="Q135" s="226">
        <v>18</v>
      </c>
      <c r="R135" s="184">
        <f>N135/Q135</f>
        <v>2.6722222222222225</v>
      </c>
      <c r="S135" s="184">
        <f>N135/B135</f>
        <v>1.5516129032258066</v>
      </c>
      <c r="T135" s="186">
        <f>(N135+O135)/Q135</f>
        <v>267.11666666666667</v>
      </c>
      <c r="U135" s="228"/>
      <c r="V135" s="229">
        <v>234.8</v>
      </c>
      <c r="W135" s="224">
        <v>272.8</v>
      </c>
      <c r="X135" s="224">
        <v>0</v>
      </c>
      <c r="Y135" s="352">
        <f t="shared" si="8"/>
        <v>0</v>
      </c>
      <c r="Z135" s="319">
        <v>31</v>
      </c>
      <c r="AA135" s="184">
        <f>W135/Z135</f>
        <v>8.8000000000000007</v>
      </c>
      <c r="AB135" s="227">
        <f t="shared" ref="AB135:AB146" si="29">W135/B135</f>
        <v>8.8000000000000007</v>
      </c>
      <c r="AC135" s="186">
        <f>(W135+X135)/Z135</f>
        <v>8.8000000000000007</v>
      </c>
      <c r="AD135" s="330"/>
      <c r="AE135" s="224">
        <v>0</v>
      </c>
      <c r="AF135" s="224"/>
      <c r="AG135" s="224">
        <v>0</v>
      </c>
      <c r="AH135" s="352">
        <v>0</v>
      </c>
      <c r="AI135" s="226">
        <v>0</v>
      </c>
      <c r="AJ135" s="184">
        <v>0</v>
      </c>
      <c r="AK135" s="227">
        <v>0</v>
      </c>
      <c r="AL135" s="186">
        <v>0</v>
      </c>
      <c r="AM135" s="331"/>
      <c r="AN135" s="224">
        <v>176.2</v>
      </c>
      <c r="AO135" s="224">
        <v>204.7</v>
      </c>
      <c r="AP135" s="224">
        <v>306</v>
      </c>
      <c r="AQ135" s="352">
        <f t="shared" ref="AQ135:AQ136" si="30">AP135/(AO135+AP135)</f>
        <v>0.59917759937340909</v>
      </c>
      <c r="AR135" s="226">
        <v>19</v>
      </c>
      <c r="AS135" s="184">
        <f>AO135/AR135</f>
        <v>10.773684210526316</v>
      </c>
      <c r="AT135" s="184">
        <f t="shared" ref="AT135:AT146" si="31">AO135/B135</f>
        <v>6.6032258064516123</v>
      </c>
      <c r="AU135" s="186">
        <f>(AO135+AP135)/AR135</f>
        <v>26.878947368421052</v>
      </c>
      <c r="AV135" s="360">
        <f t="shared" ref="AV135:AV146" si="32">E135+N135+W135+AF135+AO135</f>
        <v>572.40000000000009</v>
      </c>
      <c r="AW135" s="360"/>
      <c r="AX135" s="329">
        <f t="shared" ref="AX135:AX146" si="33">AV135/B135</f>
        <v>18.464516129032262</v>
      </c>
      <c r="AY135" s="361">
        <f t="shared" ref="AY135:AY146" si="34">F135+O135+X135+AG135+AP135</f>
        <v>6332</v>
      </c>
      <c r="AZ135" s="329">
        <f t="shared" ref="AZ135:AZ146" si="35">AY135/B135</f>
        <v>204.25806451612902</v>
      </c>
      <c r="BA135" s="184"/>
      <c r="BB135" s="285">
        <v>1.06</v>
      </c>
    </row>
    <row r="136" spans="1:54" x14ac:dyDescent="0.25">
      <c r="A136" s="328">
        <f>A135+30</f>
        <v>44977</v>
      </c>
      <c r="B136" s="204">
        <v>28</v>
      </c>
      <c r="C136" s="9"/>
      <c r="D136" s="172">
        <v>42.2</v>
      </c>
      <c r="E136" s="172">
        <v>41.32</v>
      </c>
      <c r="F136" s="172">
        <v>1289</v>
      </c>
      <c r="G136" s="176">
        <f t="shared" si="28"/>
        <v>0.96893980395694279</v>
      </c>
      <c r="H136" s="166">
        <v>24</v>
      </c>
      <c r="I136" s="156">
        <f>E136/H136</f>
        <v>1.7216666666666667</v>
      </c>
      <c r="J136" s="179">
        <f>E136/B136</f>
        <v>1.4757142857142858</v>
      </c>
      <c r="K136" s="205">
        <f>(E136+F136)/H136</f>
        <v>55.43</v>
      </c>
      <c r="L136" s="231"/>
      <c r="M136" s="316">
        <v>47.3</v>
      </c>
      <c r="N136" s="316">
        <v>46.35</v>
      </c>
      <c r="O136" s="1161">
        <v>4589.1000000000004</v>
      </c>
      <c r="P136" s="176">
        <f t="shared" ref="P136:P146" si="36">O136/(N136+O136)</f>
        <v>0.99000097077953586</v>
      </c>
      <c r="Q136" s="166">
        <v>19</v>
      </c>
      <c r="R136" s="156">
        <f>N136/Q136</f>
        <v>2.4394736842105265</v>
      </c>
      <c r="S136" s="156">
        <f>N136/B136</f>
        <v>1.655357142857143</v>
      </c>
      <c r="T136" s="205">
        <f>(N136+O136)/Q136</f>
        <v>243.971052631579</v>
      </c>
      <c r="U136" s="206"/>
      <c r="V136" s="187">
        <v>258.3</v>
      </c>
      <c r="W136" s="172">
        <v>253.2</v>
      </c>
      <c r="X136" s="172">
        <v>0</v>
      </c>
      <c r="Y136" s="176">
        <f>X136/(W136+X136)</f>
        <v>0</v>
      </c>
      <c r="Z136" s="177">
        <v>28</v>
      </c>
      <c r="AA136" s="156">
        <f>W136/Z136</f>
        <v>9.0428571428571427</v>
      </c>
      <c r="AB136" s="179">
        <f t="shared" si="29"/>
        <v>9.0428571428571427</v>
      </c>
      <c r="AC136" s="205">
        <f>(W136+X136)/Z136</f>
        <v>9.0428571428571427</v>
      </c>
      <c r="AD136" s="170"/>
      <c r="AE136" s="172">
        <v>0</v>
      </c>
      <c r="AF136" s="172"/>
      <c r="AG136" s="172">
        <v>0</v>
      </c>
      <c r="AH136" s="176">
        <v>0</v>
      </c>
      <c r="AI136" s="166">
        <v>0</v>
      </c>
      <c r="AJ136" s="156">
        <v>0</v>
      </c>
      <c r="AK136" s="179">
        <v>0</v>
      </c>
      <c r="AL136" s="205">
        <v>0</v>
      </c>
      <c r="AM136" s="313"/>
      <c r="AN136" s="172">
        <v>185.59</v>
      </c>
      <c r="AO136" s="172">
        <v>181.89</v>
      </c>
      <c r="AP136" s="172">
        <v>313.5</v>
      </c>
      <c r="AQ136" s="176">
        <f t="shared" si="30"/>
        <v>0.63283473626839459</v>
      </c>
      <c r="AR136" s="166">
        <v>21</v>
      </c>
      <c r="AS136" s="156">
        <f t="shared" ref="AS136" si="37">AO136/AR136</f>
        <v>8.661428571428571</v>
      </c>
      <c r="AT136" s="156">
        <f t="shared" si="31"/>
        <v>6.4960714285714278</v>
      </c>
      <c r="AU136" s="205">
        <f>(AO136+AP136)/AR136</f>
        <v>23.59</v>
      </c>
      <c r="AV136" s="362">
        <f t="shared" si="32"/>
        <v>522.76</v>
      </c>
      <c r="AW136" s="362"/>
      <c r="AX136" s="332">
        <f t="shared" si="33"/>
        <v>18.669999999999998</v>
      </c>
      <c r="AY136" s="207">
        <f t="shared" si="34"/>
        <v>6191.6</v>
      </c>
      <c r="AZ136" s="332">
        <f t="shared" si="35"/>
        <v>221.12857142857143</v>
      </c>
      <c r="BA136" s="156"/>
      <c r="BB136" s="363">
        <v>1.4</v>
      </c>
    </row>
    <row r="137" spans="1:54" x14ac:dyDescent="0.25">
      <c r="A137" s="328">
        <f t="shared" ref="A137:A146" si="38">A136+30</f>
        <v>45007</v>
      </c>
      <c r="B137" s="204">
        <v>31</v>
      </c>
      <c r="C137" s="9"/>
      <c r="D137" s="172">
        <v>46</v>
      </c>
      <c r="E137" s="172"/>
      <c r="F137" s="172">
        <v>1186</v>
      </c>
      <c r="G137" s="176">
        <f t="shared" si="28"/>
        <v>1</v>
      </c>
      <c r="H137" s="166">
        <v>28</v>
      </c>
      <c r="I137" s="156">
        <f t="shared" ref="I137:I144" si="39">E137/H137</f>
        <v>0</v>
      </c>
      <c r="J137" s="179">
        <f t="shared" ref="J137:J144" si="40">E137/B137</f>
        <v>0</v>
      </c>
      <c r="K137" s="205">
        <f t="shared" ref="K137:K144" si="41">(E137+F137)/H137</f>
        <v>42.357142857142854</v>
      </c>
      <c r="L137" s="231"/>
      <c r="M137" s="172">
        <v>5.5</v>
      </c>
      <c r="N137" s="172"/>
      <c r="O137" s="1161">
        <v>5.9</v>
      </c>
      <c r="P137" s="176">
        <f t="shared" si="36"/>
        <v>1</v>
      </c>
      <c r="Q137" s="166">
        <v>2</v>
      </c>
      <c r="R137" s="156">
        <f t="shared" ref="R137:R146" si="42">N137/Q137</f>
        <v>0</v>
      </c>
      <c r="S137" s="156">
        <f t="shared" ref="S137:S146" si="43">N137/B137</f>
        <v>0</v>
      </c>
      <c r="T137" s="205">
        <f t="shared" ref="T137:T146" si="44">(N137+O137)/Q137</f>
        <v>2.95</v>
      </c>
      <c r="U137" s="206"/>
      <c r="V137" s="187">
        <v>275.66000000000003</v>
      </c>
      <c r="W137" s="172"/>
      <c r="X137" s="172">
        <v>0</v>
      </c>
      <c r="Y137" s="176" t="e">
        <f>X137/(W137+X137)</f>
        <v>#DIV/0!</v>
      </c>
      <c r="Z137" s="177"/>
      <c r="AA137" s="156" t="e">
        <f>W137/Z137</f>
        <v>#DIV/0!</v>
      </c>
      <c r="AB137" s="179">
        <f>W137/B137</f>
        <v>0</v>
      </c>
      <c r="AC137" s="205" t="e">
        <f>(W137+X137)/Z137</f>
        <v>#DIV/0!</v>
      </c>
      <c r="AD137" s="170"/>
      <c r="AE137" s="172">
        <v>0</v>
      </c>
      <c r="AF137" s="172"/>
      <c r="AG137" s="172">
        <v>0</v>
      </c>
      <c r="AH137" s="176">
        <v>0</v>
      </c>
      <c r="AI137" s="166">
        <v>0</v>
      </c>
      <c r="AJ137" s="156">
        <v>0</v>
      </c>
      <c r="AK137" s="179">
        <v>0</v>
      </c>
      <c r="AL137" s="205">
        <v>0</v>
      </c>
      <c r="AM137" s="231" t="s">
        <v>107</v>
      </c>
      <c r="AN137" s="172">
        <v>179.47</v>
      </c>
      <c r="AO137" s="172">
        <f>AN137</f>
        <v>179.47</v>
      </c>
      <c r="AP137" s="172">
        <v>254</v>
      </c>
      <c r="AQ137" s="176">
        <f>IF(AN137=0,"",AP137/(AO137+AP137))</f>
        <v>0.58596904053337018</v>
      </c>
      <c r="AR137" s="166"/>
      <c r="AS137" s="156" t="str">
        <f>IF(AR137=0,"",AO137/AR137)</f>
        <v/>
      </c>
      <c r="AT137" s="156">
        <f>AO137/B137</f>
        <v>5.7893548387096772</v>
      </c>
      <c r="AU137" s="205" t="str">
        <f>IF(AR137=0," ",(AO137+AP137)/AR137)</f>
        <v xml:space="preserve"> </v>
      </c>
      <c r="AV137" s="362">
        <f>E137+N137+W137+AF137+AO137</f>
        <v>179.47</v>
      </c>
      <c r="AW137" s="362"/>
      <c r="AX137" s="332">
        <f t="shared" si="33"/>
        <v>5.7893548387096772</v>
      </c>
      <c r="AY137" s="207">
        <f t="shared" si="34"/>
        <v>1445.9</v>
      </c>
      <c r="AZ137" s="332">
        <f t="shared" si="35"/>
        <v>46.641935483870974</v>
      </c>
      <c r="BA137" s="156"/>
      <c r="BB137" s="288"/>
    </row>
    <row r="138" spans="1:54" x14ac:dyDescent="0.25">
      <c r="A138" s="328">
        <f t="shared" si="38"/>
        <v>45037</v>
      </c>
      <c r="B138" s="204">
        <v>30</v>
      </c>
      <c r="C138" s="9"/>
      <c r="D138" s="172">
        <v>51</v>
      </c>
      <c r="E138" s="172"/>
      <c r="F138" s="172">
        <v>1203</v>
      </c>
      <c r="G138" s="176">
        <f t="shared" si="28"/>
        <v>1</v>
      </c>
      <c r="H138" s="166">
        <v>30</v>
      </c>
      <c r="I138" s="156">
        <f t="shared" si="39"/>
        <v>0</v>
      </c>
      <c r="J138" s="179">
        <f t="shared" si="40"/>
        <v>0</v>
      </c>
      <c r="K138" s="205">
        <f t="shared" si="41"/>
        <v>40.1</v>
      </c>
      <c r="L138" s="231"/>
      <c r="M138" s="172">
        <v>0</v>
      </c>
      <c r="N138" s="172"/>
      <c r="O138" s="1161">
        <v>5.7809999999999997</v>
      </c>
      <c r="P138" s="176">
        <f t="shared" si="36"/>
        <v>1</v>
      </c>
      <c r="Q138" s="166">
        <v>0</v>
      </c>
      <c r="R138" s="156" t="e">
        <f t="shared" si="42"/>
        <v>#DIV/0!</v>
      </c>
      <c r="S138" s="156">
        <f t="shared" si="43"/>
        <v>0</v>
      </c>
      <c r="T138" s="205" t="e">
        <f t="shared" si="44"/>
        <v>#DIV/0!</v>
      </c>
      <c r="U138" s="206"/>
      <c r="V138" s="187">
        <v>171.94</v>
      </c>
      <c r="W138" s="172"/>
      <c r="X138" s="172">
        <v>0</v>
      </c>
      <c r="Y138" s="176" t="e">
        <f>X138/(W138+X138)</f>
        <v>#DIV/0!</v>
      </c>
      <c r="Z138" s="177"/>
      <c r="AA138" s="156" t="e">
        <f>W138/Z138</f>
        <v>#DIV/0!</v>
      </c>
      <c r="AB138" s="179">
        <f>W138/B138</f>
        <v>0</v>
      </c>
      <c r="AC138" s="205" t="e">
        <f>(W138+X138)/Z138</f>
        <v>#DIV/0!</v>
      </c>
      <c r="AD138" s="170"/>
      <c r="AE138" s="172">
        <v>0</v>
      </c>
      <c r="AF138" s="172"/>
      <c r="AG138" s="172">
        <v>0</v>
      </c>
      <c r="AH138" s="176">
        <v>0</v>
      </c>
      <c r="AI138" s="166">
        <v>0</v>
      </c>
      <c r="AJ138" s="156">
        <v>0</v>
      </c>
      <c r="AK138" s="179">
        <v>0</v>
      </c>
      <c r="AL138" s="205">
        <v>0</v>
      </c>
      <c r="AM138" s="231"/>
      <c r="AN138" s="172">
        <v>113.29</v>
      </c>
      <c r="AO138" s="172">
        <f t="shared" ref="AO138:AO146" si="45">AN138</f>
        <v>113.29</v>
      </c>
      <c r="AP138" s="172">
        <v>260</v>
      </c>
      <c r="AQ138" s="176">
        <f t="shared" ref="AQ138:AQ159" si="46">IF(AN138=0,"",AP138/(AO138+AP138))</f>
        <v>0.69650941627153151</v>
      </c>
      <c r="AR138" s="166"/>
      <c r="AS138" s="156" t="str">
        <f t="shared" ref="AS138:AS159" si="47">IF(AR138=0,"",AO138/AR138)</f>
        <v/>
      </c>
      <c r="AT138" s="156">
        <f t="shared" si="31"/>
        <v>3.7763333333333335</v>
      </c>
      <c r="AU138" s="205" t="str">
        <f t="shared" ref="AU138:AU159" si="48">IF(AR138=0," ",(AO138+AP138)/AR138)</f>
        <v xml:space="preserve"> </v>
      </c>
      <c r="AV138" s="362">
        <f>E138+N138+W138+AF138+AO138</f>
        <v>113.29</v>
      </c>
      <c r="AW138" s="362"/>
      <c r="AX138" s="332">
        <f t="shared" si="33"/>
        <v>3.7763333333333335</v>
      </c>
      <c r="AY138" s="207">
        <f t="shared" si="34"/>
        <v>1468.7809999999999</v>
      </c>
      <c r="AZ138" s="332">
        <f t="shared" si="35"/>
        <v>48.959366666666668</v>
      </c>
      <c r="BA138" s="156"/>
      <c r="BB138" s="288"/>
    </row>
    <row r="139" spans="1:54" x14ac:dyDescent="0.25">
      <c r="A139" s="328">
        <f t="shared" si="38"/>
        <v>45067</v>
      </c>
      <c r="B139" s="204">
        <v>31</v>
      </c>
      <c r="C139" s="9"/>
      <c r="D139" s="172">
        <v>80</v>
      </c>
      <c r="E139" s="172"/>
      <c r="F139" s="172">
        <v>1260</v>
      </c>
      <c r="G139" s="176">
        <f t="shared" si="28"/>
        <v>1</v>
      </c>
      <c r="H139" s="166">
        <v>31</v>
      </c>
      <c r="I139" s="156">
        <f t="shared" si="39"/>
        <v>0</v>
      </c>
      <c r="J139" s="179">
        <f t="shared" si="40"/>
        <v>0</v>
      </c>
      <c r="K139" s="205">
        <f t="shared" si="41"/>
        <v>40.645161290322584</v>
      </c>
      <c r="L139" s="231"/>
      <c r="M139" s="172">
        <v>43.4</v>
      </c>
      <c r="N139" s="172"/>
      <c r="O139" s="1161">
        <f t="shared" ref="O139" si="49">N139/(N139+M139)</f>
        <v>0</v>
      </c>
      <c r="P139" s="176" t="e">
        <f t="shared" si="36"/>
        <v>#DIV/0!</v>
      </c>
      <c r="Q139" s="166">
        <v>1</v>
      </c>
      <c r="R139" s="156">
        <f t="shared" si="42"/>
        <v>0</v>
      </c>
      <c r="S139" s="156">
        <f t="shared" si="43"/>
        <v>0</v>
      </c>
      <c r="T139" s="205">
        <f t="shared" si="44"/>
        <v>0</v>
      </c>
      <c r="U139" s="206"/>
      <c r="V139" s="187">
        <v>377.22</v>
      </c>
      <c r="W139" s="172"/>
      <c r="X139" s="172">
        <v>0</v>
      </c>
      <c r="Y139" s="176" t="e">
        <f t="shared" si="8"/>
        <v>#DIV/0!</v>
      </c>
      <c r="Z139" s="177"/>
      <c r="AA139" s="156" t="e">
        <f t="shared" ref="AA139:AA146" si="50">W139/Z139</f>
        <v>#DIV/0!</v>
      </c>
      <c r="AB139" s="179">
        <f t="shared" si="29"/>
        <v>0</v>
      </c>
      <c r="AC139" s="205" t="e">
        <f t="shared" ref="AC139:AC146" si="51">(W139+X139)/Z139</f>
        <v>#DIV/0!</v>
      </c>
      <c r="AD139" s="170"/>
      <c r="AE139" s="172">
        <v>0</v>
      </c>
      <c r="AF139" s="172"/>
      <c r="AG139" s="172">
        <v>0</v>
      </c>
      <c r="AH139" s="176">
        <v>0</v>
      </c>
      <c r="AI139" s="166">
        <v>0</v>
      </c>
      <c r="AJ139" s="156">
        <v>0</v>
      </c>
      <c r="AK139" s="179">
        <v>0</v>
      </c>
      <c r="AL139" s="205">
        <v>0</v>
      </c>
      <c r="AM139" s="231"/>
      <c r="AN139" s="172">
        <v>183.88</v>
      </c>
      <c r="AO139" s="172">
        <f t="shared" si="45"/>
        <v>183.88</v>
      </c>
      <c r="AP139" s="172">
        <v>280.44</v>
      </c>
      <c r="AQ139" s="176">
        <f t="shared" si="46"/>
        <v>0.60398001378359756</v>
      </c>
      <c r="AR139" s="166"/>
      <c r="AS139" s="156" t="str">
        <f t="shared" si="47"/>
        <v/>
      </c>
      <c r="AT139" s="156">
        <f t="shared" si="31"/>
        <v>5.9316129032258065</v>
      </c>
      <c r="AU139" s="205" t="str">
        <f t="shared" si="48"/>
        <v xml:space="preserve"> </v>
      </c>
      <c r="AV139" s="362">
        <f t="shared" si="32"/>
        <v>183.88</v>
      </c>
      <c r="AW139" s="362"/>
      <c r="AX139" s="332">
        <f t="shared" si="33"/>
        <v>5.9316129032258065</v>
      </c>
      <c r="AY139" s="207">
        <f t="shared" si="34"/>
        <v>1540.44</v>
      </c>
      <c r="AZ139" s="332">
        <f t="shared" si="35"/>
        <v>49.69161290322581</v>
      </c>
      <c r="BA139" s="156"/>
      <c r="BB139" s="288"/>
    </row>
    <row r="140" spans="1:54" x14ac:dyDescent="0.25">
      <c r="A140" s="328">
        <f t="shared" si="38"/>
        <v>45097</v>
      </c>
      <c r="B140" s="204">
        <v>30</v>
      </c>
      <c r="C140" s="9"/>
      <c r="D140" s="172">
        <v>43</v>
      </c>
      <c r="E140" s="172"/>
      <c r="F140" s="172">
        <v>1248</v>
      </c>
      <c r="G140" s="176">
        <f t="shared" si="28"/>
        <v>1</v>
      </c>
      <c r="H140" s="166">
        <v>28</v>
      </c>
      <c r="I140" s="156">
        <f t="shared" si="39"/>
        <v>0</v>
      </c>
      <c r="J140" s="179">
        <f t="shared" si="40"/>
        <v>0</v>
      </c>
      <c r="K140" s="205">
        <f t="shared" si="41"/>
        <v>44.571428571428569</v>
      </c>
      <c r="L140" s="231"/>
      <c r="M140" s="172">
        <v>0</v>
      </c>
      <c r="N140" s="172"/>
      <c r="O140" s="1161">
        <v>12.75</v>
      </c>
      <c r="P140" s="176">
        <f t="shared" si="36"/>
        <v>1</v>
      </c>
      <c r="Q140" s="166">
        <v>17</v>
      </c>
      <c r="R140" s="156">
        <f t="shared" si="42"/>
        <v>0</v>
      </c>
      <c r="S140" s="156">
        <f t="shared" si="43"/>
        <v>0</v>
      </c>
      <c r="T140" s="205">
        <f t="shared" si="44"/>
        <v>0.75</v>
      </c>
      <c r="U140" s="206"/>
      <c r="V140" s="187">
        <v>188.83</v>
      </c>
      <c r="W140" s="172"/>
      <c r="X140" s="172">
        <v>0</v>
      </c>
      <c r="Y140" s="176" t="e">
        <f t="shared" si="8"/>
        <v>#DIV/0!</v>
      </c>
      <c r="Z140" s="177"/>
      <c r="AA140" s="156" t="e">
        <f t="shared" si="50"/>
        <v>#DIV/0!</v>
      </c>
      <c r="AB140" s="179">
        <f t="shared" si="29"/>
        <v>0</v>
      </c>
      <c r="AC140" s="205" t="e">
        <f t="shared" si="51"/>
        <v>#DIV/0!</v>
      </c>
      <c r="AD140" s="170"/>
      <c r="AE140" s="172">
        <v>0</v>
      </c>
      <c r="AF140" s="172"/>
      <c r="AG140" s="172">
        <v>0</v>
      </c>
      <c r="AH140" s="176">
        <v>0</v>
      </c>
      <c r="AI140" s="166">
        <v>0</v>
      </c>
      <c r="AJ140" s="156">
        <v>0</v>
      </c>
      <c r="AK140" s="179">
        <v>0</v>
      </c>
      <c r="AL140" s="205">
        <v>0</v>
      </c>
      <c r="AM140" s="231"/>
      <c r="AN140" s="172">
        <v>99.23</v>
      </c>
      <c r="AO140" s="172">
        <f t="shared" si="45"/>
        <v>99.23</v>
      </c>
      <c r="AP140" s="172">
        <v>280</v>
      </c>
      <c r="AQ140" s="176">
        <f t="shared" si="46"/>
        <v>0.73833821163937452</v>
      </c>
      <c r="AR140" s="166"/>
      <c r="AS140" s="156" t="str">
        <f t="shared" si="47"/>
        <v/>
      </c>
      <c r="AT140" s="156">
        <f t="shared" si="31"/>
        <v>3.307666666666667</v>
      </c>
      <c r="AU140" s="205" t="str">
        <f t="shared" si="48"/>
        <v xml:space="preserve"> </v>
      </c>
      <c r="AV140" s="362">
        <f t="shared" si="32"/>
        <v>99.23</v>
      </c>
      <c r="AW140" s="362"/>
      <c r="AX140" s="332">
        <f t="shared" si="33"/>
        <v>3.307666666666667</v>
      </c>
      <c r="AY140" s="207">
        <f t="shared" si="34"/>
        <v>1540.75</v>
      </c>
      <c r="AZ140" s="332">
        <f t="shared" si="35"/>
        <v>51.358333333333334</v>
      </c>
      <c r="BA140" s="156"/>
      <c r="BB140" s="288"/>
    </row>
    <row r="141" spans="1:54" x14ac:dyDescent="0.25">
      <c r="A141" s="328">
        <f t="shared" si="38"/>
        <v>45127</v>
      </c>
      <c r="B141" s="204">
        <v>31</v>
      </c>
      <c r="C141" s="9"/>
      <c r="D141" s="180">
        <v>41</v>
      </c>
      <c r="E141" s="180"/>
      <c r="F141" s="180">
        <v>738</v>
      </c>
      <c r="G141" s="176">
        <f t="shared" si="28"/>
        <v>1</v>
      </c>
      <c r="H141" s="260">
        <v>31</v>
      </c>
      <c r="I141" s="156">
        <f t="shared" si="39"/>
        <v>0</v>
      </c>
      <c r="J141" s="179">
        <f t="shared" si="40"/>
        <v>0</v>
      </c>
      <c r="K141" s="205">
        <f t="shared" si="41"/>
        <v>23.806451612903224</v>
      </c>
      <c r="L141" s="231"/>
      <c r="M141" s="172">
        <v>0</v>
      </c>
      <c r="N141" s="172"/>
      <c r="O141" s="1161">
        <v>0</v>
      </c>
      <c r="P141" s="176" t="e">
        <f t="shared" si="36"/>
        <v>#DIV/0!</v>
      </c>
      <c r="Q141" s="166"/>
      <c r="R141" s="156" t="e">
        <f t="shared" si="42"/>
        <v>#DIV/0!</v>
      </c>
      <c r="S141" s="156">
        <f t="shared" si="43"/>
        <v>0</v>
      </c>
      <c r="T141" s="205" t="e">
        <f t="shared" si="44"/>
        <v>#DIV/0!</v>
      </c>
      <c r="U141" s="206"/>
      <c r="V141" s="187">
        <v>308.86</v>
      </c>
      <c r="W141" s="172"/>
      <c r="X141" s="172">
        <v>0</v>
      </c>
      <c r="Y141" s="176" t="e">
        <f t="shared" si="8"/>
        <v>#DIV/0!</v>
      </c>
      <c r="Z141" s="177"/>
      <c r="AA141" s="156" t="e">
        <f t="shared" si="50"/>
        <v>#DIV/0!</v>
      </c>
      <c r="AB141" s="179">
        <f t="shared" si="29"/>
        <v>0</v>
      </c>
      <c r="AC141" s="205" t="e">
        <f t="shared" si="51"/>
        <v>#DIV/0!</v>
      </c>
      <c r="AD141" s="170"/>
      <c r="AE141" s="172">
        <v>0</v>
      </c>
      <c r="AF141" s="172"/>
      <c r="AG141" s="172">
        <v>0</v>
      </c>
      <c r="AH141" s="176">
        <v>0</v>
      </c>
      <c r="AI141" s="166">
        <v>0</v>
      </c>
      <c r="AJ141" s="156">
        <v>0</v>
      </c>
      <c r="AK141" s="179">
        <v>0</v>
      </c>
      <c r="AL141" s="205">
        <v>0</v>
      </c>
      <c r="AM141" s="231"/>
      <c r="AN141" s="172">
        <v>167.93</v>
      </c>
      <c r="AO141" s="172">
        <f t="shared" si="45"/>
        <v>167.93</v>
      </c>
      <c r="AP141" s="172">
        <v>288.39999999999998</v>
      </c>
      <c r="AQ141" s="176">
        <f t="shared" si="46"/>
        <v>0.63199877281791683</v>
      </c>
      <c r="AR141" s="166"/>
      <c r="AS141" s="156" t="str">
        <f t="shared" si="47"/>
        <v/>
      </c>
      <c r="AT141" s="156">
        <f t="shared" si="31"/>
        <v>5.4170967741935483</v>
      </c>
      <c r="AU141" s="205" t="str">
        <f t="shared" si="48"/>
        <v xml:space="preserve"> </v>
      </c>
      <c r="AV141" s="362">
        <f t="shared" si="32"/>
        <v>167.93</v>
      </c>
      <c r="AW141" s="362"/>
      <c r="AX141" s="332">
        <f t="shared" si="33"/>
        <v>5.4170967741935483</v>
      </c>
      <c r="AY141" s="207">
        <f t="shared" si="34"/>
        <v>1026.4000000000001</v>
      </c>
      <c r="AZ141" s="332">
        <f t="shared" si="35"/>
        <v>33.109677419354838</v>
      </c>
      <c r="BA141" s="156"/>
      <c r="BB141" s="288"/>
    </row>
    <row r="142" spans="1:54" x14ac:dyDescent="0.25">
      <c r="A142" s="328">
        <f t="shared" si="38"/>
        <v>45157</v>
      </c>
      <c r="B142" s="204">
        <v>31</v>
      </c>
      <c r="C142" s="9"/>
      <c r="D142" s="180">
        <v>32</v>
      </c>
      <c r="E142" s="180"/>
      <c r="F142" s="180">
        <v>872</v>
      </c>
      <c r="G142" s="176">
        <f t="shared" si="28"/>
        <v>1</v>
      </c>
      <c r="H142" s="260">
        <v>31</v>
      </c>
      <c r="I142" s="156">
        <f t="shared" si="39"/>
        <v>0</v>
      </c>
      <c r="J142" s="179">
        <f t="shared" si="40"/>
        <v>0</v>
      </c>
      <c r="K142" s="205">
        <f t="shared" si="41"/>
        <v>28.129032258064516</v>
      </c>
      <c r="L142" s="231"/>
      <c r="M142" s="172">
        <v>0</v>
      </c>
      <c r="N142" s="172"/>
      <c r="O142" s="1161">
        <v>0</v>
      </c>
      <c r="P142" s="176" t="e">
        <f t="shared" si="36"/>
        <v>#DIV/0!</v>
      </c>
      <c r="Q142" s="166"/>
      <c r="R142" s="156" t="e">
        <f t="shared" si="42"/>
        <v>#DIV/0!</v>
      </c>
      <c r="S142" s="156">
        <f t="shared" si="43"/>
        <v>0</v>
      </c>
      <c r="T142" s="205" t="e">
        <f t="shared" si="44"/>
        <v>#DIV/0!</v>
      </c>
      <c r="U142" s="206"/>
      <c r="V142" s="187">
        <v>190.58</v>
      </c>
      <c r="W142" s="172"/>
      <c r="X142" s="172">
        <v>0</v>
      </c>
      <c r="Y142" s="176" t="e">
        <f t="shared" si="8"/>
        <v>#DIV/0!</v>
      </c>
      <c r="Z142" s="177"/>
      <c r="AA142" s="156" t="e">
        <f t="shared" si="50"/>
        <v>#DIV/0!</v>
      </c>
      <c r="AB142" s="179">
        <f t="shared" si="29"/>
        <v>0</v>
      </c>
      <c r="AC142" s="205" t="e">
        <f t="shared" si="51"/>
        <v>#DIV/0!</v>
      </c>
      <c r="AD142" s="170"/>
      <c r="AE142" s="172">
        <v>0</v>
      </c>
      <c r="AF142" s="172"/>
      <c r="AG142" s="172">
        <v>0</v>
      </c>
      <c r="AH142" s="176">
        <v>0</v>
      </c>
      <c r="AI142" s="166">
        <v>0</v>
      </c>
      <c r="AJ142" s="156">
        <v>0</v>
      </c>
      <c r="AK142" s="179">
        <v>0</v>
      </c>
      <c r="AL142" s="205">
        <v>0</v>
      </c>
      <c r="AM142" s="231"/>
      <c r="AN142" s="172">
        <v>107.84</v>
      </c>
      <c r="AO142" s="172">
        <f t="shared" si="45"/>
        <v>107.84</v>
      </c>
      <c r="AP142" s="172">
        <v>286</v>
      </c>
      <c r="AQ142" s="176">
        <f t="shared" si="46"/>
        <v>0.72618322161283766</v>
      </c>
      <c r="AR142" s="166"/>
      <c r="AS142" s="156" t="str">
        <f t="shared" si="47"/>
        <v/>
      </c>
      <c r="AT142" s="156">
        <f t="shared" si="31"/>
        <v>3.4787096774193551</v>
      </c>
      <c r="AU142" s="205" t="str">
        <f t="shared" si="48"/>
        <v xml:space="preserve"> </v>
      </c>
      <c r="AV142" s="362">
        <f t="shared" si="32"/>
        <v>107.84</v>
      </c>
      <c r="AW142" s="362"/>
      <c r="AX142" s="332">
        <f t="shared" si="33"/>
        <v>3.4787096774193551</v>
      </c>
      <c r="AY142" s="207">
        <f t="shared" si="34"/>
        <v>1158</v>
      </c>
      <c r="AZ142" s="332">
        <f t="shared" si="35"/>
        <v>37.354838709677416</v>
      </c>
      <c r="BA142" s="156"/>
      <c r="BB142" s="288"/>
    </row>
    <row r="143" spans="1:54" x14ac:dyDescent="0.25">
      <c r="A143" s="328">
        <f t="shared" si="38"/>
        <v>45187</v>
      </c>
      <c r="B143" s="204">
        <v>30</v>
      </c>
      <c r="C143" s="9"/>
      <c r="D143" s="172">
        <v>62</v>
      </c>
      <c r="E143" s="172"/>
      <c r="F143" s="172">
        <v>1255</v>
      </c>
      <c r="G143" s="176">
        <f t="shared" si="28"/>
        <v>1</v>
      </c>
      <c r="H143" s="166">
        <v>30</v>
      </c>
      <c r="I143" s="156">
        <f t="shared" si="39"/>
        <v>0</v>
      </c>
      <c r="J143" s="179">
        <f t="shared" si="40"/>
        <v>0</v>
      </c>
      <c r="K143" s="205">
        <f t="shared" si="41"/>
        <v>41.833333333333336</v>
      </c>
      <c r="L143" s="231"/>
      <c r="M143" s="172">
        <v>91.3</v>
      </c>
      <c r="N143" s="172"/>
      <c r="O143" s="1161">
        <v>1.08</v>
      </c>
      <c r="P143" s="176">
        <f t="shared" si="36"/>
        <v>1</v>
      </c>
      <c r="Q143" s="166"/>
      <c r="R143" s="156" t="e">
        <f t="shared" si="42"/>
        <v>#DIV/0!</v>
      </c>
      <c r="S143" s="156">
        <f t="shared" si="43"/>
        <v>0</v>
      </c>
      <c r="T143" s="205" t="e">
        <f t="shared" si="44"/>
        <v>#DIV/0!</v>
      </c>
      <c r="U143" s="206"/>
      <c r="V143" s="187">
        <v>222.03</v>
      </c>
      <c r="W143" s="172"/>
      <c r="X143" s="172">
        <v>0</v>
      </c>
      <c r="Y143" s="176" t="e">
        <f t="shared" si="8"/>
        <v>#DIV/0!</v>
      </c>
      <c r="Z143" s="177"/>
      <c r="AA143" s="156" t="e">
        <f t="shared" si="50"/>
        <v>#DIV/0!</v>
      </c>
      <c r="AB143" s="179">
        <f t="shared" si="29"/>
        <v>0</v>
      </c>
      <c r="AC143" s="205" t="e">
        <f t="shared" si="51"/>
        <v>#DIV/0!</v>
      </c>
      <c r="AD143" s="170"/>
      <c r="AE143" s="172">
        <v>0</v>
      </c>
      <c r="AF143" s="172"/>
      <c r="AG143" s="172">
        <v>0</v>
      </c>
      <c r="AH143" s="176">
        <v>0</v>
      </c>
      <c r="AI143" s="166">
        <v>0</v>
      </c>
      <c r="AJ143" s="156">
        <v>0</v>
      </c>
      <c r="AK143" s="179">
        <v>0</v>
      </c>
      <c r="AL143" s="205">
        <v>0</v>
      </c>
      <c r="AM143" s="231"/>
      <c r="AN143" s="172">
        <v>140.37</v>
      </c>
      <c r="AO143" s="172">
        <f t="shared" si="45"/>
        <v>140.37</v>
      </c>
      <c r="AP143" s="172">
        <v>273</v>
      </c>
      <c r="AQ143" s="176">
        <f t="shared" si="46"/>
        <v>0.66042528485376295</v>
      </c>
      <c r="AR143" s="166"/>
      <c r="AS143" s="156" t="str">
        <f t="shared" si="47"/>
        <v/>
      </c>
      <c r="AT143" s="156">
        <f t="shared" si="31"/>
        <v>4.6790000000000003</v>
      </c>
      <c r="AU143" s="205" t="str">
        <f t="shared" si="48"/>
        <v xml:space="preserve"> </v>
      </c>
      <c r="AV143" s="362">
        <f t="shared" si="32"/>
        <v>140.37</v>
      </c>
      <c r="AW143" s="362"/>
      <c r="AX143" s="332">
        <f t="shared" si="33"/>
        <v>4.6790000000000003</v>
      </c>
      <c r="AY143" s="207">
        <f t="shared" si="34"/>
        <v>1529.08</v>
      </c>
      <c r="AZ143" s="332">
        <f t="shared" si="35"/>
        <v>50.969333333333331</v>
      </c>
      <c r="BA143" s="156"/>
      <c r="BB143" s="288"/>
    </row>
    <row r="144" spans="1:54" x14ac:dyDescent="0.25">
      <c r="A144" s="328">
        <f t="shared" si="38"/>
        <v>45217</v>
      </c>
      <c r="B144" s="204">
        <v>31</v>
      </c>
      <c r="C144" s="9"/>
      <c r="D144" s="172">
        <v>50</v>
      </c>
      <c r="E144" s="172"/>
      <c r="F144" s="172">
        <v>1274</v>
      </c>
      <c r="G144" s="176">
        <f t="shared" si="28"/>
        <v>1</v>
      </c>
      <c r="H144" s="166">
        <v>22</v>
      </c>
      <c r="I144" s="156">
        <f t="shared" si="39"/>
        <v>0</v>
      </c>
      <c r="J144" s="179">
        <f t="shared" si="40"/>
        <v>0</v>
      </c>
      <c r="K144" s="205">
        <f t="shared" si="41"/>
        <v>57.909090909090907</v>
      </c>
      <c r="L144" s="231"/>
      <c r="M144" s="172">
        <v>17.3</v>
      </c>
      <c r="N144" s="172"/>
      <c r="O144" s="1161">
        <v>0.61299999999999999</v>
      </c>
      <c r="P144" s="176">
        <f t="shared" si="36"/>
        <v>1</v>
      </c>
      <c r="Q144" s="166"/>
      <c r="R144" s="156" t="e">
        <f t="shared" si="42"/>
        <v>#DIV/0!</v>
      </c>
      <c r="S144" s="156">
        <f t="shared" si="43"/>
        <v>0</v>
      </c>
      <c r="T144" s="205" t="e">
        <f t="shared" si="44"/>
        <v>#DIV/0!</v>
      </c>
      <c r="U144" s="206"/>
      <c r="V144" s="187">
        <v>159.1</v>
      </c>
      <c r="W144" s="172"/>
      <c r="X144" s="172">
        <v>0</v>
      </c>
      <c r="Y144" s="176" t="e">
        <f t="shared" si="8"/>
        <v>#DIV/0!</v>
      </c>
      <c r="Z144" s="177"/>
      <c r="AA144" s="156" t="e">
        <f t="shared" si="50"/>
        <v>#DIV/0!</v>
      </c>
      <c r="AB144" s="179">
        <f t="shared" si="29"/>
        <v>0</v>
      </c>
      <c r="AC144" s="205" t="e">
        <f t="shared" si="51"/>
        <v>#DIV/0!</v>
      </c>
      <c r="AD144" s="170"/>
      <c r="AE144" s="172">
        <v>1.18</v>
      </c>
      <c r="AF144" s="172"/>
      <c r="AG144" s="172">
        <v>40.700000000000003</v>
      </c>
      <c r="AH144" s="176">
        <v>0</v>
      </c>
      <c r="AI144" s="166">
        <v>0</v>
      </c>
      <c r="AJ144" s="156">
        <v>0</v>
      </c>
      <c r="AK144" s="179">
        <v>0</v>
      </c>
      <c r="AL144" s="205">
        <v>0</v>
      </c>
      <c r="AM144" s="231"/>
      <c r="AN144" s="172">
        <v>113.22</v>
      </c>
      <c r="AO144" s="172">
        <f t="shared" si="45"/>
        <v>113.22</v>
      </c>
      <c r="AP144" s="172">
        <v>280</v>
      </c>
      <c r="AQ144" s="176">
        <f t="shared" si="46"/>
        <v>0.712069579370327</v>
      </c>
      <c r="AR144" s="166"/>
      <c r="AS144" s="156" t="str">
        <f t="shared" si="47"/>
        <v/>
      </c>
      <c r="AT144" s="156">
        <f t="shared" si="31"/>
        <v>3.6522580645161291</v>
      </c>
      <c r="AU144" s="205" t="str">
        <f t="shared" si="48"/>
        <v xml:space="preserve"> </v>
      </c>
      <c r="AV144" s="362">
        <f t="shared" si="32"/>
        <v>113.22</v>
      </c>
      <c r="AW144" s="362"/>
      <c r="AX144" s="332">
        <f t="shared" si="33"/>
        <v>3.6522580645161291</v>
      </c>
      <c r="AY144" s="207">
        <f t="shared" si="34"/>
        <v>1595.3130000000001</v>
      </c>
      <c r="AZ144" s="332">
        <f t="shared" si="35"/>
        <v>51.461709677419357</v>
      </c>
      <c r="BA144" s="156"/>
      <c r="BB144" s="288"/>
    </row>
    <row r="145" spans="1:54" x14ac:dyDescent="0.25">
      <c r="A145" s="328">
        <f t="shared" si="38"/>
        <v>45247</v>
      </c>
      <c r="B145" s="204">
        <v>30</v>
      </c>
      <c r="C145" s="9"/>
      <c r="D145" s="172">
        <v>55</v>
      </c>
      <c r="E145" s="172"/>
      <c r="F145" s="172">
        <v>1185</v>
      </c>
      <c r="G145" s="176">
        <f t="shared" si="28"/>
        <v>1</v>
      </c>
      <c r="H145" s="166"/>
      <c r="I145" s="156"/>
      <c r="J145" s="179"/>
      <c r="K145" s="205"/>
      <c r="L145" s="231"/>
      <c r="M145" s="172">
        <v>14.8</v>
      </c>
      <c r="N145" s="172"/>
      <c r="O145" s="1161">
        <v>0.53</v>
      </c>
      <c r="P145" s="176">
        <f t="shared" si="36"/>
        <v>1</v>
      </c>
      <c r="Q145" s="166"/>
      <c r="R145" s="156" t="e">
        <f t="shared" si="42"/>
        <v>#DIV/0!</v>
      </c>
      <c r="S145" s="156">
        <f t="shared" si="43"/>
        <v>0</v>
      </c>
      <c r="T145" s="205" t="e">
        <f t="shared" si="44"/>
        <v>#DIV/0!</v>
      </c>
      <c r="U145" s="206"/>
      <c r="V145" s="187">
        <v>269.22789999999998</v>
      </c>
      <c r="W145" s="172"/>
      <c r="X145" s="172">
        <v>0</v>
      </c>
      <c r="Y145" s="176" t="e">
        <f t="shared" si="8"/>
        <v>#DIV/0!</v>
      </c>
      <c r="Z145" s="177"/>
      <c r="AA145" s="156" t="e">
        <f t="shared" si="50"/>
        <v>#DIV/0!</v>
      </c>
      <c r="AB145" s="179">
        <f t="shared" si="29"/>
        <v>0</v>
      </c>
      <c r="AC145" s="205" t="e">
        <f t="shared" si="51"/>
        <v>#DIV/0!</v>
      </c>
      <c r="AD145" s="170"/>
      <c r="AE145" s="172">
        <v>25.15</v>
      </c>
      <c r="AF145" s="172"/>
      <c r="AG145" s="172">
        <v>723.3</v>
      </c>
      <c r="AH145" s="176">
        <v>0</v>
      </c>
      <c r="AI145" s="166">
        <v>0</v>
      </c>
      <c r="AJ145" s="156">
        <v>0</v>
      </c>
      <c r="AK145" s="179">
        <v>0</v>
      </c>
      <c r="AL145" s="205">
        <v>0</v>
      </c>
      <c r="AM145" s="231"/>
      <c r="AN145" s="172">
        <v>129.1</v>
      </c>
      <c r="AO145" s="172">
        <f t="shared" si="45"/>
        <v>129.1</v>
      </c>
      <c r="AP145" s="172">
        <v>267</v>
      </c>
      <c r="AQ145" s="176">
        <f t="shared" si="46"/>
        <v>0.67407220398889167</v>
      </c>
      <c r="AR145" s="166"/>
      <c r="AS145" s="156" t="str">
        <f t="shared" si="47"/>
        <v/>
      </c>
      <c r="AT145" s="156">
        <f t="shared" si="31"/>
        <v>4.3033333333333328</v>
      </c>
      <c r="AU145" s="205" t="str">
        <f t="shared" si="48"/>
        <v xml:space="preserve"> </v>
      </c>
      <c r="AV145" s="362">
        <f t="shared" si="32"/>
        <v>129.1</v>
      </c>
      <c r="AW145" s="362"/>
      <c r="AX145" s="332">
        <f t="shared" si="33"/>
        <v>4.3033333333333328</v>
      </c>
      <c r="AY145" s="207">
        <f t="shared" si="34"/>
        <v>2175.83</v>
      </c>
      <c r="AZ145" s="332">
        <f t="shared" si="35"/>
        <v>72.527666666666661</v>
      </c>
      <c r="BA145" s="156"/>
      <c r="BB145" s="288"/>
    </row>
    <row r="146" spans="1:54" ht="15.75" thickBot="1" x14ac:dyDescent="0.3">
      <c r="A146" s="328">
        <f t="shared" si="38"/>
        <v>45277</v>
      </c>
      <c r="B146" s="272">
        <v>31</v>
      </c>
      <c r="C146" s="215"/>
      <c r="D146" s="216">
        <v>42</v>
      </c>
      <c r="E146" s="216"/>
      <c r="F146" s="216">
        <v>1088</v>
      </c>
      <c r="G146" s="275">
        <f t="shared" si="28"/>
        <v>1</v>
      </c>
      <c r="H146" s="217"/>
      <c r="I146" s="218" t="e">
        <f>E146/H146</f>
        <v>#DIV/0!</v>
      </c>
      <c r="J146" s="247">
        <f>E146/B146</f>
        <v>0</v>
      </c>
      <c r="K146" s="219" t="e">
        <f>(E146+F146)/H146</f>
        <v>#DIV/0!</v>
      </c>
      <c r="L146" s="310"/>
      <c r="M146" s="216">
        <v>4.2</v>
      </c>
      <c r="N146" s="216"/>
      <c r="O146" s="1168">
        <v>0.18</v>
      </c>
      <c r="P146" s="275">
        <f t="shared" si="36"/>
        <v>1</v>
      </c>
      <c r="Q146" s="217"/>
      <c r="R146" s="218" t="e">
        <f t="shared" si="42"/>
        <v>#DIV/0!</v>
      </c>
      <c r="S146" s="218">
        <f t="shared" si="43"/>
        <v>0</v>
      </c>
      <c r="T146" s="219" t="e">
        <f t="shared" si="44"/>
        <v>#DIV/0!</v>
      </c>
      <c r="U146" s="220"/>
      <c r="V146" s="249">
        <v>215.99</v>
      </c>
      <c r="W146" s="216"/>
      <c r="X146" s="172">
        <v>0</v>
      </c>
      <c r="Y146" s="275" t="e">
        <f t="shared" si="8"/>
        <v>#DIV/0!</v>
      </c>
      <c r="Z146" s="276"/>
      <c r="AA146" s="218" t="e">
        <f t="shared" si="50"/>
        <v>#DIV/0!</v>
      </c>
      <c r="AB146" s="247">
        <f t="shared" si="29"/>
        <v>0</v>
      </c>
      <c r="AC146" s="219" t="e">
        <f t="shared" si="51"/>
        <v>#DIV/0!</v>
      </c>
      <c r="AD146" s="309"/>
      <c r="AE146" s="216">
        <v>0</v>
      </c>
      <c r="AF146" s="216"/>
      <c r="AG146" s="216">
        <v>0</v>
      </c>
      <c r="AH146" s="275">
        <v>0</v>
      </c>
      <c r="AI146" s="217">
        <v>0</v>
      </c>
      <c r="AJ146" s="218">
        <v>0</v>
      </c>
      <c r="AK146" s="247">
        <v>0</v>
      </c>
      <c r="AL146" s="219">
        <v>0</v>
      </c>
      <c r="AM146" s="310"/>
      <c r="AN146" s="216">
        <v>66.45</v>
      </c>
      <c r="AO146" s="216">
        <f t="shared" si="45"/>
        <v>66.45</v>
      </c>
      <c r="AP146" s="216">
        <v>501</v>
      </c>
      <c r="AQ146" s="275">
        <f t="shared" si="46"/>
        <v>0.88289717155696534</v>
      </c>
      <c r="AR146" s="217"/>
      <c r="AS146" s="218" t="str">
        <f t="shared" si="47"/>
        <v/>
      </c>
      <c r="AT146" s="218">
        <f t="shared" si="31"/>
        <v>2.1435483870967742</v>
      </c>
      <c r="AU146" s="219" t="str">
        <f t="shared" si="48"/>
        <v xml:space="preserve"> </v>
      </c>
      <c r="AV146" s="364">
        <f t="shared" si="32"/>
        <v>66.45</v>
      </c>
      <c r="AW146" s="364"/>
      <c r="AX146" s="365">
        <f t="shared" si="33"/>
        <v>2.1435483870967742</v>
      </c>
      <c r="AY146" s="356">
        <f t="shared" si="34"/>
        <v>1589.18</v>
      </c>
      <c r="AZ146" s="365">
        <f t="shared" si="35"/>
        <v>51.263870967741937</v>
      </c>
      <c r="BA146" s="218"/>
      <c r="BB146" s="311"/>
    </row>
    <row r="147" spans="1:54" ht="15.75" thickBot="1" x14ac:dyDescent="0.3">
      <c r="V147" s="187">
        <f>AVERAGE(V135:V146)</f>
        <v>239.37815833333335</v>
      </c>
      <c r="AQ147" s="176" t="str">
        <f t="shared" si="46"/>
        <v/>
      </c>
      <c r="AS147" s="156" t="str">
        <f t="shared" si="47"/>
        <v/>
      </c>
      <c r="AU147" s="205" t="str">
        <f t="shared" si="48"/>
        <v xml:space="preserve"> </v>
      </c>
    </row>
    <row r="148" spans="1:54" x14ac:dyDescent="0.25">
      <c r="A148" s="317">
        <v>45312</v>
      </c>
      <c r="B148" s="182">
        <v>31</v>
      </c>
      <c r="C148" s="183"/>
      <c r="D148" s="224">
        <v>53.73</v>
      </c>
      <c r="E148" s="224"/>
      <c r="F148" s="224">
        <v>1095</v>
      </c>
      <c r="G148" s="352">
        <f t="shared" ref="G148:G159" si="52">F148/(F148+E148)</f>
        <v>1</v>
      </c>
      <c r="H148" s="226"/>
      <c r="I148" s="184" t="e">
        <f>E148/H148</f>
        <v>#DIV/0!</v>
      </c>
      <c r="J148" s="227">
        <f>E148/B148</f>
        <v>0</v>
      </c>
      <c r="K148" s="186" t="e">
        <f>(E148+F148)/H148</f>
        <v>#DIV/0!</v>
      </c>
      <c r="L148" s="233"/>
      <c r="M148" s="224">
        <v>12.3804</v>
      </c>
      <c r="N148" s="224"/>
      <c r="O148" s="1164">
        <v>0.42</v>
      </c>
      <c r="P148" s="352">
        <f>O148/(N148+O148)</f>
        <v>1</v>
      </c>
      <c r="Q148" s="226"/>
      <c r="R148" s="184" t="e">
        <f>N148/Q148</f>
        <v>#DIV/0!</v>
      </c>
      <c r="S148" s="184">
        <f>N148/B148</f>
        <v>0</v>
      </c>
      <c r="T148" s="186" t="e">
        <f>(N148+O148)/Q148</f>
        <v>#DIV/0!</v>
      </c>
      <c r="U148" s="228"/>
      <c r="V148" s="229">
        <v>205.02369999999999</v>
      </c>
      <c r="W148" s="224">
        <v>272</v>
      </c>
      <c r="X148" s="224">
        <v>0</v>
      </c>
      <c r="Y148" s="352">
        <f t="shared" ref="Y148:Y159" si="53">X148/(W148+X148)</f>
        <v>0</v>
      </c>
      <c r="Z148" s="319">
        <v>31</v>
      </c>
      <c r="AA148" s="184">
        <f>W148/Z148</f>
        <v>8.7741935483870961</v>
      </c>
      <c r="AB148" s="227">
        <f t="shared" ref="AB148:AB159" si="54">W148/B148</f>
        <v>8.7741935483870961</v>
      </c>
      <c r="AC148" s="186">
        <f>(W148+X148)/Z148</f>
        <v>8.7741935483870961</v>
      </c>
      <c r="AD148" s="330"/>
      <c r="AE148" s="224">
        <v>0</v>
      </c>
      <c r="AF148" s="224"/>
      <c r="AG148" s="224">
        <v>0</v>
      </c>
      <c r="AH148" s="352">
        <v>0</v>
      </c>
      <c r="AI148" s="226">
        <v>0</v>
      </c>
      <c r="AJ148" s="184">
        <v>0</v>
      </c>
      <c r="AK148" s="227">
        <v>0</v>
      </c>
      <c r="AL148" s="186">
        <v>0</v>
      </c>
      <c r="AM148" s="331"/>
      <c r="AN148" s="224">
        <v>41.82</v>
      </c>
      <c r="AO148" s="224"/>
      <c r="AP148" s="224">
        <v>350</v>
      </c>
      <c r="AQ148" s="352">
        <f t="shared" si="46"/>
        <v>1</v>
      </c>
      <c r="AR148" s="226"/>
      <c r="AS148" s="184" t="str">
        <f t="shared" si="47"/>
        <v/>
      </c>
      <c r="AT148" s="184">
        <f t="shared" ref="AT148:AT159" si="55">AO148/B148</f>
        <v>0</v>
      </c>
      <c r="AU148" s="186" t="str">
        <f t="shared" si="48"/>
        <v xml:space="preserve"> </v>
      </c>
      <c r="AV148" s="360">
        <f t="shared" ref="AV148:AV159" si="56">E148+N148+W148+AF148+AO148</f>
        <v>272</v>
      </c>
      <c r="AW148" s="360"/>
      <c r="AX148" s="329">
        <f t="shared" ref="AX148:AX159" si="57">AV148/B148</f>
        <v>8.7741935483870961</v>
      </c>
      <c r="AY148" s="361">
        <f t="shared" ref="AY148:AY159" si="58">F148+O148+X148+AG148+AP148</f>
        <v>1445.42</v>
      </c>
      <c r="AZ148" s="329">
        <f t="shared" ref="AZ148:AZ159" si="59">AY148/B148</f>
        <v>46.626451612903232</v>
      </c>
      <c r="BA148" s="184"/>
      <c r="BB148" s="285">
        <v>1.06</v>
      </c>
    </row>
    <row r="149" spans="1:54" x14ac:dyDescent="0.25">
      <c r="A149" s="328">
        <f>A148+30</f>
        <v>45342</v>
      </c>
      <c r="B149" s="204">
        <v>28</v>
      </c>
      <c r="C149" s="9"/>
      <c r="D149" s="172">
        <v>55.9</v>
      </c>
      <c r="E149" s="172"/>
      <c r="F149" s="172">
        <v>1166</v>
      </c>
      <c r="G149" s="176">
        <f t="shared" si="52"/>
        <v>1</v>
      </c>
      <c r="H149" s="166"/>
      <c r="I149" s="156" t="e">
        <f>E149/H149</f>
        <v>#DIV/0!</v>
      </c>
      <c r="J149" s="179">
        <f>E149/B149</f>
        <v>0</v>
      </c>
      <c r="K149" s="205" t="e">
        <f>(E149+F149)/H149</f>
        <v>#DIV/0!</v>
      </c>
      <c r="L149" s="231"/>
      <c r="M149" s="316">
        <v>11.13</v>
      </c>
      <c r="N149" s="316"/>
      <c r="O149" s="1161">
        <v>0.39</v>
      </c>
      <c r="P149" s="176">
        <f>O149/(N149+O149)</f>
        <v>1</v>
      </c>
      <c r="Q149" s="166"/>
      <c r="R149" s="156" t="e">
        <f>N149/Q149</f>
        <v>#DIV/0!</v>
      </c>
      <c r="S149" s="156">
        <f>N149/B149</f>
        <v>0</v>
      </c>
      <c r="T149" s="205" t="e">
        <f>(N149+O149)/Q149</f>
        <v>#DIV/0!</v>
      </c>
      <c r="U149" s="206"/>
      <c r="V149" s="187">
        <v>181.83760000000001</v>
      </c>
      <c r="W149" s="172"/>
      <c r="X149" s="172">
        <v>0</v>
      </c>
      <c r="Y149" s="176" t="e">
        <f t="shared" si="53"/>
        <v>#DIV/0!</v>
      </c>
      <c r="Z149" s="177"/>
      <c r="AA149" s="156" t="e">
        <f>W149/Z149</f>
        <v>#DIV/0!</v>
      </c>
      <c r="AB149" s="179">
        <f t="shared" si="54"/>
        <v>0</v>
      </c>
      <c r="AC149" s="205" t="e">
        <f>(W149+X149)/Z149</f>
        <v>#DIV/0!</v>
      </c>
      <c r="AD149" s="170"/>
      <c r="AE149" s="172">
        <v>0</v>
      </c>
      <c r="AF149" s="172"/>
      <c r="AG149" s="172">
        <v>0</v>
      </c>
      <c r="AH149" s="176">
        <v>0</v>
      </c>
      <c r="AI149" s="166">
        <v>0</v>
      </c>
      <c r="AJ149" s="156">
        <v>0</v>
      </c>
      <c r="AK149" s="179">
        <v>0</v>
      </c>
      <c r="AL149" s="205">
        <v>0</v>
      </c>
      <c r="AM149" s="313"/>
      <c r="AN149" s="172">
        <v>28.88</v>
      </c>
      <c r="AO149" s="172"/>
      <c r="AP149" s="172">
        <v>1863</v>
      </c>
      <c r="AQ149" s="176">
        <f t="shared" si="46"/>
        <v>1</v>
      </c>
      <c r="AR149" s="166"/>
      <c r="AS149" s="156" t="str">
        <f t="shared" si="47"/>
        <v/>
      </c>
      <c r="AT149" s="156">
        <f t="shared" si="55"/>
        <v>0</v>
      </c>
      <c r="AU149" s="205" t="str">
        <f t="shared" si="48"/>
        <v xml:space="preserve"> </v>
      </c>
      <c r="AV149" s="362">
        <f t="shared" si="56"/>
        <v>0</v>
      </c>
      <c r="AW149" s="362"/>
      <c r="AX149" s="332">
        <f t="shared" si="57"/>
        <v>0</v>
      </c>
      <c r="AY149" s="207">
        <f t="shared" si="58"/>
        <v>3029.3900000000003</v>
      </c>
      <c r="AZ149" s="332">
        <f t="shared" si="59"/>
        <v>108.19250000000001</v>
      </c>
      <c r="BA149" s="156"/>
      <c r="BB149" s="363">
        <v>1.4</v>
      </c>
    </row>
    <row r="150" spans="1:54" x14ac:dyDescent="0.25">
      <c r="A150" s="328">
        <f t="shared" ref="A150:A159" si="60">A149+30</f>
        <v>45372</v>
      </c>
      <c r="B150" s="204">
        <v>31</v>
      </c>
      <c r="C150" s="9"/>
      <c r="D150" s="172">
        <v>26.71</v>
      </c>
      <c r="E150" s="172"/>
      <c r="F150" s="172">
        <v>1262</v>
      </c>
      <c r="G150" s="176">
        <f t="shared" si="52"/>
        <v>1</v>
      </c>
      <c r="H150" s="166"/>
      <c r="I150" s="156" t="e">
        <f t="shared" ref="I150:I157" si="61">E150/H150</f>
        <v>#DIV/0!</v>
      </c>
      <c r="J150" s="179">
        <f t="shared" ref="J150:J157" si="62">E150/B150</f>
        <v>0</v>
      </c>
      <c r="K150" s="205" t="e">
        <f t="shared" ref="K150:K157" si="63">(E150+F150)/H150</f>
        <v>#DIV/0!</v>
      </c>
      <c r="L150" s="231"/>
      <c r="M150" s="172">
        <v>6.2969999999999997</v>
      </c>
      <c r="N150" s="172"/>
      <c r="O150" s="1161">
        <v>0.5</v>
      </c>
      <c r="P150" s="176">
        <f t="shared" ref="P150:P159" si="64">O150/(N150+O150)</f>
        <v>1</v>
      </c>
      <c r="Q150" s="166"/>
      <c r="R150" s="156" t="e">
        <f t="shared" ref="R150:R159" si="65">N150/Q150</f>
        <v>#DIV/0!</v>
      </c>
      <c r="S150" s="156">
        <f t="shared" ref="S150:S159" si="66">N150/B150</f>
        <v>0</v>
      </c>
      <c r="T150" s="205" t="e">
        <f t="shared" ref="T150:T159" si="67">(N150+O150)/Q150</f>
        <v>#DIV/0!</v>
      </c>
      <c r="U150" s="206"/>
      <c r="V150" s="187">
        <v>91.119299999999996</v>
      </c>
      <c r="W150" s="172"/>
      <c r="X150" s="172">
        <v>0</v>
      </c>
      <c r="Y150" s="176" t="e">
        <f t="shared" si="53"/>
        <v>#DIV/0!</v>
      </c>
      <c r="Z150" s="177"/>
      <c r="AA150" s="156" t="e">
        <f t="shared" ref="AA150:AA159" si="68">W150/Z150</f>
        <v>#DIV/0!</v>
      </c>
      <c r="AB150" s="179">
        <f t="shared" si="54"/>
        <v>0</v>
      </c>
      <c r="AC150" s="205" t="e">
        <f t="shared" ref="AC150:AC159" si="69">(W150+X150)/Z150</f>
        <v>#DIV/0!</v>
      </c>
      <c r="AD150" s="170"/>
      <c r="AE150" s="172">
        <v>0</v>
      </c>
      <c r="AF150" s="172"/>
      <c r="AG150" s="172">
        <v>0</v>
      </c>
      <c r="AH150" s="176">
        <v>0</v>
      </c>
      <c r="AI150" s="166">
        <v>0</v>
      </c>
      <c r="AJ150" s="156">
        <v>0</v>
      </c>
      <c r="AK150" s="179">
        <v>0</v>
      </c>
      <c r="AL150" s="205">
        <v>0</v>
      </c>
      <c r="AM150" s="231" t="s">
        <v>107</v>
      </c>
      <c r="AN150" s="172">
        <v>41.35</v>
      </c>
      <c r="AO150" s="172"/>
      <c r="AP150" s="172">
        <v>1201</v>
      </c>
      <c r="AQ150" s="176">
        <f t="shared" si="46"/>
        <v>1</v>
      </c>
      <c r="AR150" s="166"/>
      <c r="AS150" s="156" t="str">
        <f t="shared" si="47"/>
        <v/>
      </c>
      <c r="AT150" s="156">
        <f t="shared" si="55"/>
        <v>0</v>
      </c>
      <c r="AU150" s="205" t="str">
        <f t="shared" si="48"/>
        <v xml:space="preserve"> </v>
      </c>
      <c r="AV150" s="362">
        <f t="shared" si="56"/>
        <v>0</v>
      </c>
      <c r="AW150" s="362"/>
      <c r="AX150" s="332">
        <f t="shared" si="57"/>
        <v>0</v>
      </c>
      <c r="AY150" s="207">
        <f t="shared" si="58"/>
        <v>2463.5</v>
      </c>
      <c r="AZ150" s="332">
        <f t="shared" si="59"/>
        <v>79.467741935483872</v>
      </c>
      <c r="BA150" s="156"/>
      <c r="BB150" s="288"/>
    </row>
    <row r="151" spans="1:54" x14ac:dyDescent="0.25">
      <c r="A151" s="328">
        <f t="shared" si="60"/>
        <v>45402</v>
      </c>
      <c r="B151" s="204">
        <v>30</v>
      </c>
      <c r="C151" s="9"/>
      <c r="D151" s="172">
        <v>68.835899999999995</v>
      </c>
      <c r="E151" s="172"/>
      <c r="F151" s="172">
        <v>1061</v>
      </c>
      <c r="G151" s="176">
        <f t="shared" si="52"/>
        <v>1</v>
      </c>
      <c r="H151" s="166"/>
      <c r="I151" s="156" t="e">
        <f t="shared" si="61"/>
        <v>#DIV/0!</v>
      </c>
      <c r="J151" s="179">
        <f t="shared" si="62"/>
        <v>0</v>
      </c>
      <c r="K151" s="205" t="e">
        <f t="shared" si="63"/>
        <v>#DIV/0!</v>
      </c>
      <c r="L151" s="231"/>
      <c r="M151" s="172">
        <v>13.98</v>
      </c>
      <c r="N151" s="172"/>
      <c r="O151" s="1161">
        <v>0.36</v>
      </c>
      <c r="P151" s="176">
        <f t="shared" si="64"/>
        <v>1</v>
      </c>
      <c r="Q151" s="166"/>
      <c r="R151" s="156" t="e">
        <f t="shared" si="65"/>
        <v>#DIV/0!</v>
      </c>
      <c r="S151" s="156">
        <f t="shared" si="66"/>
        <v>0</v>
      </c>
      <c r="T151" s="205" t="e">
        <f t="shared" si="67"/>
        <v>#DIV/0!</v>
      </c>
      <c r="U151" s="206"/>
      <c r="V151" s="187">
        <v>252.0189</v>
      </c>
      <c r="W151" s="172"/>
      <c r="X151" s="172">
        <v>0</v>
      </c>
      <c r="Y151" s="176" t="e">
        <f t="shared" si="53"/>
        <v>#DIV/0!</v>
      </c>
      <c r="Z151" s="177"/>
      <c r="AA151" s="156" t="e">
        <f t="shared" si="68"/>
        <v>#DIV/0!</v>
      </c>
      <c r="AB151" s="179">
        <f t="shared" si="54"/>
        <v>0</v>
      </c>
      <c r="AC151" s="205" t="e">
        <f t="shared" si="69"/>
        <v>#DIV/0!</v>
      </c>
      <c r="AD151" s="170"/>
      <c r="AE151" s="172">
        <v>0</v>
      </c>
      <c r="AF151" s="172"/>
      <c r="AG151" s="172">
        <v>0</v>
      </c>
      <c r="AH151" s="176">
        <v>0</v>
      </c>
      <c r="AI151" s="166">
        <v>0</v>
      </c>
      <c r="AJ151" s="156">
        <v>0</v>
      </c>
      <c r="AK151" s="179">
        <v>0</v>
      </c>
      <c r="AL151" s="205">
        <v>0</v>
      </c>
      <c r="AM151" s="231"/>
      <c r="AN151" s="172">
        <v>0</v>
      </c>
      <c r="AO151" s="172"/>
      <c r="AP151" s="172">
        <v>1994</v>
      </c>
      <c r="AQ151" s="176" t="str">
        <f t="shared" si="46"/>
        <v/>
      </c>
      <c r="AR151" s="166"/>
      <c r="AS151" s="156" t="str">
        <f t="shared" si="47"/>
        <v/>
      </c>
      <c r="AT151" s="156">
        <f t="shared" si="55"/>
        <v>0</v>
      </c>
      <c r="AU151" s="205" t="str">
        <f t="shared" si="48"/>
        <v xml:space="preserve"> </v>
      </c>
      <c r="AV151" s="362">
        <f t="shared" si="56"/>
        <v>0</v>
      </c>
      <c r="AW151" s="362"/>
      <c r="AX151" s="332">
        <f t="shared" si="57"/>
        <v>0</v>
      </c>
      <c r="AY151" s="207">
        <f t="shared" si="58"/>
        <v>3055.3599999999997</v>
      </c>
      <c r="AZ151" s="332">
        <f t="shared" si="59"/>
        <v>101.84533333333333</v>
      </c>
      <c r="BA151" s="156"/>
      <c r="BB151" s="288"/>
    </row>
    <row r="152" spans="1:54" x14ac:dyDescent="0.25">
      <c r="A152" s="328">
        <f t="shared" si="60"/>
        <v>45432</v>
      </c>
      <c r="B152" s="204">
        <v>31</v>
      </c>
      <c r="C152" s="9"/>
      <c r="D152" s="172">
        <v>48.887300000000003</v>
      </c>
      <c r="E152" s="172"/>
      <c r="F152" s="172">
        <v>1125</v>
      </c>
      <c r="G152" s="176">
        <f t="shared" si="52"/>
        <v>1</v>
      </c>
      <c r="H152" s="166"/>
      <c r="I152" s="156" t="e">
        <f t="shared" si="61"/>
        <v>#DIV/0!</v>
      </c>
      <c r="J152" s="179">
        <f t="shared" si="62"/>
        <v>0</v>
      </c>
      <c r="K152" s="205" t="e">
        <f t="shared" si="63"/>
        <v>#DIV/0!</v>
      </c>
      <c r="L152" s="231"/>
      <c r="M152" s="172">
        <v>8.5739999999999998</v>
      </c>
      <c r="N152" s="172"/>
      <c r="O152" s="1161">
        <v>0.33</v>
      </c>
      <c r="P152" s="176">
        <f t="shared" si="64"/>
        <v>1</v>
      </c>
      <c r="Q152" s="166"/>
      <c r="R152" s="156" t="e">
        <f t="shared" si="65"/>
        <v>#DIV/0!</v>
      </c>
      <c r="S152" s="156">
        <f t="shared" si="66"/>
        <v>0</v>
      </c>
      <c r="T152" s="205" t="e">
        <f t="shared" si="67"/>
        <v>#DIV/0!</v>
      </c>
      <c r="U152" s="206"/>
      <c r="V152" s="187">
        <v>180.0455</v>
      </c>
      <c r="W152" s="172"/>
      <c r="X152" s="172">
        <v>0</v>
      </c>
      <c r="Y152" s="176" t="e">
        <f t="shared" si="53"/>
        <v>#DIV/0!</v>
      </c>
      <c r="Z152" s="177"/>
      <c r="AA152" s="156" t="e">
        <f t="shared" si="68"/>
        <v>#DIV/0!</v>
      </c>
      <c r="AB152" s="179">
        <f t="shared" si="54"/>
        <v>0</v>
      </c>
      <c r="AC152" s="205" t="e">
        <f t="shared" si="69"/>
        <v>#DIV/0!</v>
      </c>
      <c r="AD152" s="170"/>
      <c r="AE152" s="172">
        <v>0</v>
      </c>
      <c r="AF152" s="172"/>
      <c r="AG152" s="172">
        <v>0</v>
      </c>
      <c r="AH152" s="176">
        <v>0</v>
      </c>
      <c r="AI152" s="166">
        <v>0</v>
      </c>
      <c r="AJ152" s="156">
        <v>0</v>
      </c>
      <c r="AK152" s="179">
        <v>0</v>
      </c>
      <c r="AL152" s="205">
        <v>0</v>
      </c>
      <c r="AM152" s="231"/>
      <c r="AN152" s="172">
        <v>58.77</v>
      </c>
      <c r="AO152" s="172"/>
      <c r="AP152" s="172">
        <v>126</v>
      </c>
      <c r="AQ152" s="176">
        <f t="shared" si="46"/>
        <v>1</v>
      </c>
      <c r="AR152" s="166"/>
      <c r="AS152" s="156" t="str">
        <f t="shared" si="47"/>
        <v/>
      </c>
      <c r="AT152" s="156">
        <f t="shared" si="55"/>
        <v>0</v>
      </c>
      <c r="AU152" s="205" t="str">
        <f t="shared" si="48"/>
        <v xml:space="preserve"> </v>
      </c>
      <c r="AV152" s="362">
        <f t="shared" si="56"/>
        <v>0</v>
      </c>
      <c r="AW152" s="362"/>
      <c r="AX152" s="332">
        <f t="shared" si="57"/>
        <v>0</v>
      </c>
      <c r="AY152" s="207">
        <f t="shared" si="58"/>
        <v>1251.33</v>
      </c>
      <c r="AZ152" s="332">
        <f t="shared" si="59"/>
        <v>40.365483870967736</v>
      </c>
      <c r="BA152" s="156"/>
      <c r="BB152" s="288"/>
    </row>
    <row r="153" spans="1:54" x14ac:dyDescent="0.25">
      <c r="A153" s="328">
        <f t="shared" si="60"/>
        <v>45462</v>
      </c>
      <c r="B153" s="204">
        <v>30</v>
      </c>
      <c r="C153" s="9"/>
      <c r="D153" s="172"/>
      <c r="E153" s="172"/>
      <c r="F153" s="172"/>
      <c r="G153" s="176" t="e">
        <f t="shared" si="52"/>
        <v>#DIV/0!</v>
      </c>
      <c r="H153" s="166"/>
      <c r="I153" s="156" t="e">
        <f t="shared" si="61"/>
        <v>#DIV/0!</v>
      </c>
      <c r="J153" s="179">
        <f t="shared" si="62"/>
        <v>0</v>
      </c>
      <c r="K153" s="205" t="e">
        <f t="shared" si="63"/>
        <v>#DIV/0!</v>
      </c>
      <c r="L153" s="231"/>
      <c r="M153" s="172"/>
      <c r="N153" s="172"/>
      <c r="O153" s="1161" t="e">
        <f t="shared" ref="O153:O159" si="70">N153/(N153+M153)</f>
        <v>#DIV/0!</v>
      </c>
      <c r="P153" s="176" t="e">
        <f t="shared" si="64"/>
        <v>#DIV/0!</v>
      </c>
      <c r="Q153" s="166"/>
      <c r="R153" s="156" t="e">
        <f t="shared" si="65"/>
        <v>#DIV/0!</v>
      </c>
      <c r="S153" s="156">
        <f t="shared" si="66"/>
        <v>0</v>
      </c>
      <c r="T153" s="205" t="e">
        <f t="shared" si="67"/>
        <v>#DIV/0!</v>
      </c>
      <c r="U153" s="206"/>
      <c r="V153" s="187">
        <v>188.8</v>
      </c>
      <c r="W153" s="172">
        <v>229</v>
      </c>
      <c r="X153" s="172"/>
      <c r="Y153" s="176">
        <f t="shared" si="53"/>
        <v>0</v>
      </c>
      <c r="Z153" s="177"/>
      <c r="AA153" s="156" t="e">
        <f t="shared" si="68"/>
        <v>#DIV/0!</v>
      </c>
      <c r="AB153" s="179">
        <f t="shared" si="54"/>
        <v>7.6333333333333337</v>
      </c>
      <c r="AC153" s="205" t="e">
        <f t="shared" si="69"/>
        <v>#DIV/0!</v>
      </c>
      <c r="AD153" s="170"/>
      <c r="AE153" s="172">
        <v>0</v>
      </c>
      <c r="AF153" s="172"/>
      <c r="AG153" s="172">
        <v>0</v>
      </c>
      <c r="AH153" s="176">
        <v>0</v>
      </c>
      <c r="AI153" s="166">
        <v>0</v>
      </c>
      <c r="AJ153" s="156">
        <v>0</v>
      </c>
      <c r="AK153" s="179">
        <v>0</v>
      </c>
      <c r="AL153" s="205">
        <v>0</v>
      </c>
      <c r="AM153" s="231"/>
      <c r="AN153" s="172"/>
      <c r="AO153" s="172"/>
      <c r="AP153" s="172"/>
      <c r="AQ153" s="176" t="str">
        <f t="shared" si="46"/>
        <v/>
      </c>
      <c r="AR153" s="166"/>
      <c r="AS153" s="156" t="str">
        <f t="shared" si="47"/>
        <v/>
      </c>
      <c r="AT153" s="156">
        <f t="shared" si="55"/>
        <v>0</v>
      </c>
      <c r="AU153" s="205" t="str">
        <f t="shared" si="48"/>
        <v xml:space="preserve"> </v>
      </c>
      <c r="AV153" s="362">
        <f t="shared" si="56"/>
        <v>229</v>
      </c>
      <c r="AW153" s="362"/>
      <c r="AX153" s="332">
        <f t="shared" si="57"/>
        <v>7.6333333333333337</v>
      </c>
      <c r="AY153" s="207" t="e">
        <f t="shared" si="58"/>
        <v>#DIV/0!</v>
      </c>
      <c r="AZ153" s="332" t="e">
        <f t="shared" si="59"/>
        <v>#DIV/0!</v>
      </c>
      <c r="BA153" s="156"/>
      <c r="BB153" s="288"/>
    </row>
    <row r="154" spans="1:54" x14ac:dyDescent="0.25">
      <c r="A154" s="328">
        <f t="shared" si="60"/>
        <v>45492</v>
      </c>
      <c r="B154" s="204">
        <v>31</v>
      </c>
      <c r="C154" s="9"/>
      <c r="D154" s="180"/>
      <c r="E154" s="180"/>
      <c r="F154" s="180"/>
      <c r="G154" s="176" t="e">
        <f t="shared" si="52"/>
        <v>#DIV/0!</v>
      </c>
      <c r="H154" s="260"/>
      <c r="I154" s="156" t="e">
        <f t="shared" si="61"/>
        <v>#DIV/0!</v>
      </c>
      <c r="J154" s="179">
        <f t="shared" si="62"/>
        <v>0</v>
      </c>
      <c r="K154" s="205" t="e">
        <f t="shared" si="63"/>
        <v>#DIV/0!</v>
      </c>
      <c r="L154" s="231"/>
      <c r="M154" s="172"/>
      <c r="N154" s="172"/>
      <c r="O154" s="1161" t="e">
        <f t="shared" si="70"/>
        <v>#DIV/0!</v>
      </c>
      <c r="P154" s="176" t="e">
        <f t="shared" si="64"/>
        <v>#DIV/0!</v>
      </c>
      <c r="Q154" s="166"/>
      <c r="R154" s="156" t="e">
        <f t="shared" si="65"/>
        <v>#DIV/0!</v>
      </c>
      <c r="S154" s="156">
        <f t="shared" si="66"/>
        <v>0</v>
      </c>
      <c r="T154" s="205" t="e">
        <f t="shared" si="67"/>
        <v>#DIV/0!</v>
      </c>
      <c r="U154" s="206"/>
      <c r="V154" s="187"/>
      <c r="W154" s="172"/>
      <c r="X154" s="172"/>
      <c r="Y154" s="176" t="e">
        <f t="shared" si="53"/>
        <v>#DIV/0!</v>
      </c>
      <c r="Z154" s="177"/>
      <c r="AA154" s="156" t="e">
        <f t="shared" si="68"/>
        <v>#DIV/0!</v>
      </c>
      <c r="AB154" s="179">
        <f t="shared" si="54"/>
        <v>0</v>
      </c>
      <c r="AC154" s="205" t="e">
        <f t="shared" si="69"/>
        <v>#DIV/0!</v>
      </c>
      <c r="AD154" s="170"/>
      <c r="AE154" s="172">
        <v>0</v>
      </c>
      <c r="AF154" s="172"/>
      <c r="AG154" s="172">
        <v>0</v>
      </c>
      <c r="AH154" s="176">
        <v>0</v>
      </c>
      <c r="AI154" s="166">
        <v>0</v>
      </c>
      <c r="AJ154" s="156">
        <v>0</v>
      </c>
      <c r="AK154" s="179">
        <v>0</v>
      </c>
      <c r="AL154" s="205">
        <v>0</v>
      </c>
      <c r="AM154" s="231"/>
      <c r="AN154" s="172"/>
      <c r="AO154" s="172"/>
      <c r="AP154" s="172"/>
      <c r="AQ154" s="176" t="str">
        <f t="shared" si="46"/>
        <v/>
      </c>
      <c r="AR154" s="166"/>
      <c r="AS154" s="156" t="str">
        <f t="shared" si="47"/>
        <v/>
      </c>
      <c r="AT154" s="156">
        <f t="shared" si="55"/>
        <v>0</v>
      </c>
      <c r="AU154" s="205" t="str">
        <f t="shared" si="48"/>
        <v xml:space="preserve"> </v>
      </c>
      <c r="AV154" s="362">
        <f t="shared" si="56"/>
        <v>0</v>
      </c>
      <c r="AW154" s="362"/>
      <c r="AX154" s="332">
        <f t="shared" si="57"/>
        <v>0</v>
      </c>
      <c r="AY154" s="207" t="e">
        <f t="shared" si="58"/>
        <v>#DIV/0!</v>
      </c>
      <c r="AZ154" s="332" t="e">
        <f t="shared" si="59"/>
        <v>#DIV/0!</v>
      </c>
      <c r="BA154" s="156"/>
      <c r="BB154" s="288"/>
    </row>
    <row r="155" spans="1:54" x14ac:dyDescent="0.25">
      <c r="A155" s="328">
        <f t="shared" si="60"/>
        <v>45522</v>
      </c>
      <c r="B155" s="204">
        <v>31</v>
      </c>
      <c r="C155" s="9"/>
      <c r="D155" s="180"/>
      <c r="E155" s="180"/>
      <c r="F155" s="180"/>
      <c r="G155" s="176" t="e">
        <f t="shared" si="52"/>
        <v>#DIV/0!</v>
      </c>
      <c r="H155" s="260"/>
      <c r="I155" s="156" t="e">
        <f t="shared" si="61"/>
        <v>#DIV/0!</v>
      </c>
      <c r="J155" s="179">
        <f t="shared" si="62"/>
        <v>0</v>
      </c>
      <c r="K155" s="205" t="e">
        <f t="shared" si="63"/>
        <v>#DIV/0!</v>
      </c>
      <c r="L155" s="231"/>
      <c r="M155" s="172"/>
      <c r="N155" s="172"/>
      <c r="O155" s="1161" t="e">
        <f t="shared" si="70"/>
        <v>#DIV/0!</v>
      </c>
      <c r="P155" s="176" t="e">
        <f t="shared" si="64"/>
        <v>#DIV/0!</v>
      </c>
      <c r="Q155" s="166"/>
      <c r="R155" s="156" t="e">
        <f t="shared" si="65"/>
        <v>#DIV/0!</v>
      </c>
      <c r="S155" s="156">
        <f t="shared" si="66"/>
        <v>0</v>
      </c>
      <c r="T155" s="205" t="e">
        <f t="shared" si="67"/>
        <v>#DIV/0!</v>
      </c>
      <c r="U155" s="206"/>
      <c r="V155" s="187">
        <v>161.1</v>
      </c>
      <c r="W155" s="172">
        <v>168.44</v>
      </c>
      <c r="X155" s="172"/>
      <c r="Y155" s="176">
        <f t="shared" si="53"/>
        <v>0</v>
      </c>
      <c r="Z155" s="177"/>
      <c r="AA155" s="156" t="e">
        <f t="shared" si="68"/>
        <v>#DIV/0!</v>
      </c>
      <c r="AB155" s="179">
        <f t="shared" si="54"/>
        <v>5.4335483870967742</v>
      </c>
      <c r="AC155" s="205" t="e">
        <f t="shared" si="69"/>
        <v>#DIV/0!</v>
      </c>
      <c r="AD155" s="170"/>
      <c r="AE155" s="172">
        <v>0</v>
      </c>
      <c r="AF155" s="172"/>
      <c r="AG155" s="172">
        <v>0</v>
      </c>
      <c r="AH155" s="176">
        <v>0</v>
      </c>
      <c r="AI155" s="166">
        <v>0</v>
      </c>
      <c r="AJ155" s="156">
        <v>0</v>
      </c>
      <c r="AK155" s="179">
        <v>0</v>
      </c>
      <c r="AL155" s="205">
        <v>0</v>
      </c>
      <c r="AM155" s="231"/>
      <c r="AN155" s="172"/>
      <c r="AO155" s="172"/>
      <c r="AP155" s="172"/>
      <c r="AQ155" s="176" t="str">
        <f t="shared" si="46"/>
        <v/>
      </c>
      <c r="AR155" s="166"/>
      <c r="AS155" s="156" t="str">
        <f t="shared" si="47"/>
        <v/>
      </c>
      <c r="AT155" s="156">
        <f t="shared" si="55"/>
        <v>0</v>
      </c>
      <c r="AU155" s="205" t="str">
        <f t="shared" si="48"/>
        <v xml:space="preserve"> </v>
      </c>
      <c r="AV155" s="362">
        <f t="shared" si="56"/>
        <v>168.44</v>
      </c>
      <c r="AW155" s="362"/>
      <c r="AX155" s="332">
        <f t="shared" si="57"/>
        <v>5.4335483870967742</v>
      </c>
      <c r="AY155" s="207" t="e">
        <f t="shared" si="58"/>
        <v>#DIV/0!</v>
      </c>
      <c r="AZ155" s="332" t="e">
        <f t="shared" si="59"/>
        <v>#DIV/0!</v>
      </c>
      <c r="BA155" s="156"/>
      <c r="BB155" s="288"/>
    </row>
    <row r="156" spans="1:54" x14ac:dyDescent="0.25">
      <c r="A156" s="328">
        <f t="shared" si="60"/>
        <v>45552</v>
      </c>
      <c r="B156" s="204">
        <v>30</v>
      </c>
      <c r="C156" s="9"/>
      <c r="D156" s="172"/>
      <c r="E156" s="172"/>
      <c r="F156" s="172"/>
      <c r="G156" s="176" t="e">
        <f t="shared" si="52"/>
        <v>#DIV/0!</v>
      </c>
      <c r="H156" s="166"/>
      <c r="I156" s="156" t="e">
        <f t="shared" si="61"/>
        <v>#DIV/0!</v>
      </c>
      <c r="J156" s="179">
        <f t="shared" si="62"/>
        <v>0</v>
      </c>
      <c r="K156" s="205" t="e">
        <f t="shared" si="63"/>
        <v>#DIV/0!</v>
      </c>
      <c r="L156" s="231"/>
      <c r="M156" s="172"/>
      <c r="N156" s="172"/>
      <c r="O156" s="1161" t="e">
        <f t="shared" si="70"/>
        <v>#DIV/0!</v>
      </c>
      <c r="P156" s="176" t="e">
        <f t="shared" si="64"/>
        <v>#DIV/0!</v>
      </c>
      <c r="Q156" s="166"/>
      <c r="R156" s="156" t="e">
        <f t="shared" si="65"/>
        <v>#DIV/0!</v>
      </c>
      <c r="S156" s="156">
        <f t="shared" si="66"/>
        <v>0</v>
      </c>
      <c r="T156" s="205" t="e">
        <f t="shared" si="67"/>
        <v>#DIV/0!</v>
      </c>
      <c r="U156" s="206"/>
      <c r="V156" s="187"/>
      <c r="W156" s="172"/>
      <c r="X156" s="172"/>
      <c r="Y156" s="176" t="e">
        <f t="shared" si="53"/>
        <v>#DIV/0!</v>
      </c>
      <c r="Z156" s="177"/>
      <c r="AA156" s="156" t="e">
        <f t="shared" si="68"/>
        <v>#DIV/0!</v>
      </c>
      <c r="AB156" s="179">
        <f t="shared" si="54"/>
        <v>0</v>
      </c>
      <c r="AC156" s="205" t="e">
        <f t="shared" si="69"/>
        <v>#DIV/0!</v>
      </c>
      <c r="AD156" s="170"/>
      <c r="AE156" s="172">
        <v>0</v>
      </c>
      <c r="AF156" s="172"/>
      <c r="AG156" s="172">
        <v>0</v>
      </c>
      <c r="AH156" s="176">
        <v>0</v>
      </c>
      <c r="AI156" s="166">
        <v>0</v>
      </c>
      <c r="AJ156" s="156">
        <v>0</v>
      </c>
      <c r="AK156" s="179">
        <v>0</v>
      </c>
      <c r="AL156" s="205">
        <v>0</v>
      </c>
      <c r="AM156" s="231"/>
      <c r="AN156" s="172"/>
      <c r="AO156" s="172"/>
      <c r="AP156" s="172"/>
      <c r="AQ156" s="176" t="str">
        <f t="shared" si="46"/>
        <v/>
      </c>
      <c r="AR156" s="166"/>
      <c r="AS156" s="156" t="str">
        <f t="shared" si="47"/>
        <v/>
      </c>
      <c r="AT156" s="156">
        <f t="shared" si="55"/>
        <v>0</v>
      </c>
      <c r="AU156" s="205" t="str">
        <f t="shared" si="48"/>
        <v xml:space="preserve"> </v>
      </c>
      <c r="AV156" s="362">
        <f t="shared" si="56"/>
        <v>0</v>
      </c>
      <c r="AW156" s="362"/>
      <c r="AX156" s="332">
        <f t="shared" si="57"/>
        <v>0</v>
      </c>
      <c r="AY156" s="207" t="e">
        <f t="shared" si="58"/>
        <v>#DIV/0!</v>
      </c>
      <c r="AZ156" s="332" t="e">
        <f t="shared" si="59"/>
        <v>#DIV/0!</v>
      </c>
      <c r="BA156" s="156"/>
      <c r="BB156" s="288"/>
    </row>
    <row r="157" spans="1:54" x14ac:dyDescent="0.25">
      <c r="A157" s="328">
        <f t="shared" si="60"/>
        <v>45582</v>
      </c>
      <c r="B157" s="204">
        <v>31</v>
      </c>
      <c r="C157" s="9"/>
      <c r="D157" s="172"/>
      <c r="E157" s="172"/>
      <c r="F157" s="172"/>
      <c r="G157" s="176" t="e">
        <f t="shared" si="52"/>
        <v>#DIV/0!</v>
      </c>
      <c r="H157" s="166"/>
      <c r="I157" s="156" t="e">
        <f t="shared" si="61"/>
        <v>#DIV/0!</v>
      </c>
      <c r="J157" s="179">
        <f t="shared" si="62"/>
        <v>0</v>
      </c>
      <c r="K157" s="205" t="e">
        <f t="shared" si="63"/>
        <v>#DIV/0!</v>
      </c>
      <c r="L157" s="231"/>
      <c r="M157" s="172"/>
      <c r="N157" s="172"/>
      <c r="O157" s="1161" t="e">
        <f t="shared" si="70"/>
        <v>#DIV/0!</v>
      </c>
      <c r="P157" s="176" t="e">
        <f t="shared" si="64"/>
        <v>#DIV/0!</v>
      </c>
      <c r="Q157" s="166"/>
      <c r="R157" s="156" t="e">
        <f t="shared" si="65"/>
        <v>#DIV/0!</v>
      </c>
      <c r="S157" s="156">
        <f t="shared" si="66"/>
        <v>0</v>
      </c>
      <c r="T157" s="205" t="e">
        <f t="shared" si="67"/>
        <v>#DIV/0!</v>
      </c>
      <c r="U157" s="206"/>
      <c r="V157" s="187">
        <v>144.4</v>
      </c>
      <c r="W157" s="187">
        <v>157.78</v>
      </c>
      <c r="X157" s="172"/>
      <c r="Y157" s="176">
        <f t="shared" si="53"/>
        <v>0</v>
      </c>
      <c r="Z157" s="177">
        <v>30</v>
      </c>
      <c r="AA157" s="156">
        <f t="shared" si="68"/>
        <v>5.2593333333333332</v>
      </c>
      <c r="AB157" s="179">
        <f t="shared" si="54"/>
        <v>5.0896774193548389</v>
      </c>
      <c r="AC157" s="205">
        <f t="shared" si="69"/>
        <v>5.2593333333333332</v>
      </c>
      <c r="AD157" s="170"/>
      <c r="AE157" s="172">
        <v>0</v>
      </c>
      <c r="AF157" s="172"/>
      <c r="AG157" s="172">
        <v>0</v>
      </c>
      <c r="AH157" s="176">
        <v>0</v>
      </c>
      <c r="AI157" s="166">
        <v>0</v>
      </c>
      <c r="AJ157" s="156">
        <v>0</v>
      </c>
      <c r="AK157" s="179">
        <v>0</v>
      </c>
      <c r="AL157" s="205">
        <v>0</v>
      </c>
      <c r="AM157" s="231"/>
      <c r="AN157" s="172"/>
      <c r="AO157" s="172"/>
      <c r="AP157" s="172"/>
      <c r="AQ157" s="176" t="str">
        <f t="shared" si="46"/>
        <v/>
      </c>
      <c r="AR157" s="166"/>
      <c r="AS157" s="156" t="str">
        <f t="shared" si="47"/>
        <v/>
      </c>
      <c r="AT157" s="156">
        <f t="shared" si="55"/>
        <v>0</v>
      </c>
      <c r="AU157" s="205" t="str">
        <f t="shared" si="48"/>
        <v xml:space="preserve"> </v>
      </c>
      <c r="AV157" s="362">
        <f t="shared" si="56"/>
        <v>157.78</v>
      </c>
      <c r="AW157" s="362"/>
      <c r="AX157" s="332">
        <f t="shared" si="57"/>
        <v>5.0896774193548389</v>
      </c>
      <c r="AY157" s="207" t="e">
        <f t="shared" si="58"/>
        <v>#DIV/0!</v>
      </c>
      <c r="AZ157" s="332" t="e">
        <f t="shared" si="59"/>
        <v>#DIV/0!</v>
      </c>
      <c r="BA157" s="156"/>
      <c r="BB157" s="288"/>
    </row>
    <row r="158" spans="1:54" x14ac:dyDescent="0.25">
      <c r="A158" s="328">
        <f t="shared" si="60"/>
        <v>45612</v>
      </c>
      <c r="B158" s="204">
        <v>30</v>
      </c>
      <c r="C158" s="9"/>
      <c r="D158" s="172"/>
      <c r="E158" s="172"/>
      <c r="F158" s="172"/>
      <c r="G158" s="176" t="e">
        <f t="shared" si="52"/>
        <v>#DIV/0!</v>
      </c>
      <c r="H158" s="166"/>
      <c r="I158" s="156" t="e">
        <f>E158/H158</f>
        <v>#DIV/0!</v>
      </c>
      <c r="J158" s="179">
        <f>E158/B158</f>
        <v>0</v>
      </c>
      <c r="K158" s="205" t="e">
        <f>(E158+F158)/H158</f>
        <v>#DIV/0!</v>
      </c>
      <c r="L158" s="231"/>
      <c r="M158" s="172"/>
      <c r="N158" s="172"/>
      <c r="O158" s="1161" t="e">
        <f t="shared" si="70"/>
        <v>#DIV/0!</v>
      </c>
      <c r="P158" s="176" t="e">
        <f t="shared" si="64"/>
        <v>#DIV/0!</v>
      </c>
      <c r="Q158" s="166"/>
      <c r="R158" s="156" t="e">
        <f t="shared" si="65"/>
        <v>#DIV/0!</v>
      </c>
      <c r="S158" s="156">
        <f t="shared" si="66"/>
        <v>0</v>
      </c>
      <c r="T158" s="205" t="e">
        <f t="shared" si="67"/>
        <v>#DIV/0!</v>
      </c>
      <c r="U158" s="206"/>
      <c r="V158" s="187"/>
      <c r="W158" s="172"/>
      <c r="X158" s="172"/>
      <c r="Y158" s="176" t="e">
        <f t="shared" si="53"/>
        <v>#DIV/0!</v>
      </c>
      <c r="Z158" s="177"/>
      <c r="AA158" s="156" t="e">
        <f t="shared" si="68"/>
        <v>#DIV/0!</v>
      </c>
      <c r="AB158" s="179">
        <f t="shared" si="54"/>
        <v>0</v>
      </c>
      <c r="AC158" s="205" t="e">
        <f t="shared" si="69"/>
        <v>#DIV/0!</v>
      </c>
      <c r="AD158" s="170"/>
      <c r="AE158" s="172">
        <v>0</v>
      </c>
      <c r="AF158" s="172"/>
      <c r="AG158" s="172">
        <v>0</v>
      </c>
      <c r="AH158" s="176">
        <v>0</v>
      </c>
      <c r="AI158" s="166">
        <v>0</v>
      </c>
      <c r="AJ158" s="156">
        <v>0</v>
      </c>
      <c r="AK158" s="179">
        <v>0</v>
      </c>
      <c r="AL158" s="205">
        <v>0</v>
      </c>
      <c r="AM158" s="231"/>
      <c r="AN158" s="172"/>
      <c r="AO158" s="172"/>
      <c r="AP158" s="172"/>
      <c r="AQ158" s="176" t="str">
        <f t="shared" si="46"/>
        <v/>
      </c>
      <c r="AR158" s="166"/>
      <c r="AS158" s="156" t="str">
        <f t="shared" si="47"/>
        <v/>
      </c>
      <c r="AT158" s="156">
        <f t="shared" si="55"/>
        <v>0</v>
      </c>
      <c r="AU158" s="205" t="str">
        <f t="shared" si="48"/>
        <v xml:space="preserve"> </v>
      </c>
      <c r="AV158" s="362">
        <f t="shared" si="56"/>
        <v>0</v>
      </c>
      <c r="AW158" s="362"/>
      <c r="AX158" s="332">
        <f t="shared" si="57"/>
        <v>0</v>
      </c>
      <c r="AY158" s="207" t="e">
        <f t="shared" si="58"/>
        <v>#DIV/0!</v>
      </c>
      <c r="AZ158" s="332" t="e">
        <f t="shared" si="59"/>
        <v>#DIV/0!</v>
      </c>
      <c r="BA158" s="156"/>
      <c r="BB158" s="288"/>
    </row>
    <row r="159" spans="1:54" ht="15.75" thickBot="1" x14ac:dyDescent="0.3">
      <c r="A159" s="399">
        <f t="shared" si="60"/>
        <v>45642</v>
      </c>
      <c r="B159" s="272">
        <v>31</v>
      </c>
      <c r="C159" s="215"/>
      <c r="D159" s="216"/>
      <c r="E159" s="216"/>
      <c r="F159" s="216"/>
      <c r="G159" s="275" t="e">
        <f t="shared" si="52"/>
        <v>#DIV/0!</v>
      </c>
      <c r="H159" s="217"/>
      <c r="I159" s="218" t="e">
        <f>E159/H159</f>
        <v>#DIV/0!</v>
      </c>
      <c r="J159" s="247">
        <f>E159/B159</f>
        <v>0</v>
      </c>
      <c r="K159" s="219" t="e">
        <f>(E159+F159)/H159</f>
        <v>#DIV/0!</v>
      </c>
      <c r="L159" s="310"/>
      <c r="M159" s="216"/>
      <c r="N159" s="216"/>
      <c r="O159" s="1168" t="e">
        <f t="shared" si="70"/>
        <v>#DIV/0!</v>
      </c>
      <c r="P159" s="275" t="e">
        <f t="shared" si="64"/>
        <v>#DIV/0!</v>
      </c>
      <c r="Q159" s="217"/>
      <c r="R159" s="218" t="e">
        <f t="shared" si="65"/>
        <v>#DIV/0!</v>
      </c>
      <c r="S159" s="218">
        <f t="shared" si="66"/>
        <v>0</v>
      </c>
      <c r="T159" s="219" t="e">
        <f t="shared" si="67"/>
        <v>#DIV/0!</v>
      </c>
      <c r="U159" s="220"/>
      <c r="V159" s="249"/>
      <c r="W159" s="216"/>
      <c r="X159" s="216"/>
      <c r="Y159" s="275" t="e">
        <f t="shared" si="53"/>
        <v>#DIV/0!</v>
      </c>
      <c r="Z159" s="276"/>
      <c r="AA159" s="218" t="e">
        <f t="shared" si="68"/>
        <v>#DIV/0!</v>
      </c>
      <c r="AB159" s="247">
        <f t="shared" si="54"/>
        <v>0</v>
      </c>
      <c r="AC159" s="219" t="e">
        <f t="shared" si="69"/>
        <v>#DIV/0!</v>
      </c>
      <c r="AD159" s="309"/>
      <c r="AE159" s="216">
        <v>0</v>
      </c>
      <c r="AF159" s="216"/>
      <c r="AG159" s="216">
        <v>0</v>
      </c>
      <c r="AH159" s="275">
        <v>0</v>
      </c>
      <c r="AI159" s="217">
        <v>0</v>
      </c>
      <c r="AJ159" s="218">
        <v>0</v>
      </c>
      <c r="AK159" s="247">
        <v>0</v>
      </c>
      <c r="AL159" s="219">
        <v>0</v>
      </c>
      <c r="AM159" s="310"/>
      <c r="AN159" s="216"/>
      <c r="AO159" s="216"/>
      <c r="AP159" s="216"/>
      <c r="AQ159" s="275" t="str">
        <f t="shared" si="46"/>
        <v/>
      </c>
      <c r="AR159" s="217"/>
      <c r="AS159" s="218" t="str">
        <f t="shared" si="47"/>
        <v/>
      </c>
      <c r="AT159" s="218">
        <f t="shared" si="55"/>
        <v>0</v>
      </c>
      <c r="AU159" s="219" t="str">
        <f t="shared" si="48"/>
        <v xml:space="preserve"> </v>
      </c>
      <c r="AV159" s="364">
        <f t="shared" si="56"/>
        <v>0</v>
      </c>
      <c r="AW159" s="364"/>
      <c r="AX159" s="365">
        <f t="shared" si="57"/>
        <v>0</v>
      </c>
      <c r="AY159" s="356" t="e">
        <f t="shared" si="58"/>
        <v>#DIV/0!</v>
      </c>
      <c r="AZ159" s="365" t="e">
        <f t="shared" si="59"/>
        <v>#DIV/0!</v>
      </c>
      <c r="BA159" s="218"/>
      <c r="BB159" s="311"/>
    </row>
    <row r="160" spans="1:54" x14ac:dyDescent="0.25">
      <c r="V160" s="187">
        <f>AVERAGE(V148:V159)</f>
        <v>175.543125</v>
      </c>
      <c r="W160" s="187">
        <f>AVERAGE(W148:W159)</f>
        <v>206.80500000000001</v>
      </c>
    </row>
  </sheetData>
  <mergeCells count="6">
    <mergeCell ref="AV2:AW2"/>
    <mergeCell ref="E2:J2"/>
    <mergeCell ref="N2:S2"/>
    <mergeCell ref="W2:AB2"/>
    <mergeCell ref="AF2:AK2"/>
    <mergeCell ref="AO2:AT2"/>
  </mergeCells>
  <hyperlinks>
    <hyperlink ref="AO2" r:id="rId1" display="Weaver 2" xr:uid="{62795F26-1C54-4CD9-B315-0EBACCC3F6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D593-A09E-4E52-8E63-79C2EEF9BE66}">
  <dimension ref="A1:P31"/>
  <sheetViews>
    <sheetView zoomScale="130" zoomScaleNormal="130" workbookViewId="0">
      <selection activeCell="K3" sqref="K3"/>
    </sheetView>
  </sheetViews>
  <sheetFormatPr defaultRowHeight="15" x14ac:dyDescent="0.25"/>
  <cols>
    <col min="1" max="1" width="10.5703125" customWidth="1"/>
    <col min="5" max="5" width="10.28515625" customWidth="1"/>
    <col min="9" max="9" width="13" customWidth="1"/>
    <col min="10" max="10" width="9.140625" bestFit="1" customWidth="1"/>
    <col min="11" max="12" width="9.140625" customWidth="1"/>
  </cols>
  <sheetData>
    <row r="1" spans="1:16" x14ac:dyDescent="0.25">
      <c r="A1" t="s">
        <v>166</v>
      </c>
    </row>
    <row r="2" spans="1:16" x14ac:dyDescent="0.25">
      <c r="E2" s="9" t="s">
        <v>168</v>
      </c>
    </row>
    <row r="3" spans="1:16" x14ac:dyDescent="0.25">
      <c r="A3" t="s">
        <v>2</v>
      </c>
      <c r="B3" s="9" t="s">
        <v>167</v>
      </c>
      <c r="C3" s="9"/>
      <c r="D3" s="9" t="s">
        <v>2</v>
      </c>
      <c r="E3" t="s">
        <v>173</v>
      </c>
      <c r="F3" s="9"/>
      <c r="G3" t="s">
        <v>172</v>
      </c>
      <c r="I3" s="9" t="s">
        <v>222</v>
      </c>
      <c r="J3" s="9"/>
      <c r="K3" s="9" t="s">
        <v>120</v>
      </c>
      <c r="L3" s="9"/>
      <c r="M3" s="9" t="s">
        <v>169</v>
      </c>
      <c r="N3" s="9" t="s">
        <v>170</v>
      </c>
      <c r="O3" s="9"/>
      <c r="P3" s="9" t="s">
        <v>65</v>
      </c>
    </row>
    <row r="4" spans="1:16" x14ac:dyDescent="0.25">
      <c r="D4" t="s">
        <v>171</v>
      </c>
      <c r="E4" s="552">
        <v>45559</v>
      </c>
      <c r="I4" s="552">
        <v>45919</v>
      </c>
    </row>
    <row r="5" spans="1:16" ht="15.75" thickBot="1" x14ac:dyDescent="0.3">
      <c r="A5" s="552"/>
      <c r="E5" t="s">
        <v>174</v>
      </c>
      <c r="G5">
        <f>COUNTA(Daily!BE31:BE37)</f>
        <v>7</v>
      </c>
      <c r="K5" s="552">
        <v>45934</v>
      </c>
    </row>
    <row r="6" spans="1:16" ht="15.75" thickBot="1" x14ac:dyDescent="0.3">
      <c r="A6" s="552"/>
      <c r="E6" t="s">
        <v>175</v>
      </c>
      <c r="G6" s="717">
        <f>COUNTIF(Daily!BE43:BE72,"&gt;0")</f>
        <v>30</v>
      </c>
      <c r="H6" s="937"/>
      <c r="I6">
        <f>Daily!BW40</f>
        <v>10</v>
      </c>
    </row>
    <row r="7" spans="1:16" ht="15.75" thickBot="1" x14ac:dyDescent="0.3">
      <c r="A7" s="552"/>
      <c r="E7" t="s">
        <v>87</v>
      </c>
      <c r="G7" s="717">
        <f>COUNTIF(Daily!BE76:BE105,"&gt;0")</f>
        <v>16</v>
      </c>
      <c r="H7" s="937"/>
      <c r="I7">
        <f>Daily!BW41</f>
        <v>0</v>
      </c>
    </row>
    <row r="8" spans="1:16" ht="15.75" thickBot="1" x14ac:dyDescent="0.3">
      <c r="A8" s="552"/>
      <c r="E8" t="s">
        <v>89</v>
      </c>
      <c r="G8" s="717">
        <f>COUNTIF(Daily!BE109:BE139,"&gt;0")</f>
        <v>30</v>
      </c>
      <c r="H8" s="937"/>
      <c r="I8">
        <f>Daily!BW42</f>
        <v>0</v>
      </c>
    </row>
    <row r="9" spans="1:16" ht="15.75" thickBot="1" x14ac:dyDescent="0.3">
      <c r="A9" s="552"/>
      <c r="E9" t="s">
        <v>176</v>
      </c>
      <c r="G9" s="717">
        <f>COUNTIF(Daily!BE144:BE173,"&gt;0")</f>
        <v>9</v>
      </c>
      <c r="H9" s="937"/>
      <c r="I9">
        <f>Daily!BW43</f>
        <v>13</v>
      </c>
    </row>
    <row r="10" spans="1:16" ht="15.75" thickBot="1" x14ac:dyDescent="0.3">
      <c r="A10" s="552"/>
      <c r="E10" t="s">
        <v>177</v>
      </c>
      <c r="G10" s="717">
        <f>COUNTIF(Daily!BE177:BE204,"&gt;0")</f>
        <v>21</v>
      </c>
      <c r="H10" s="937"/>
      <c r="I10">
        <f>Daily!BW44</f>
        <v>0</v>
      </c>
    </row>
    <row r="11" spans="1:16" x14ac:dyDescent="0.25">
      <c r="A11" s="552"/>
    </row>
    <row r="12" spans="1:16" x14ac:dyDescent="0.25">
      <c r="A12" s="552"/>
    </row>
    <row r="13" spans="1:16" x14ac:dyDescent="0.25">
      <c r="A13" s="552"/>
    </row>
    <row r="14" spans="1:16" x14ac:dyDescent="0.25">
      <c r="A14" s="552"/>
    </row>
    <row r="15" spans="1:16" x14ac:dyDescent="0.25">
      <c r="A15" s="552"/>
    </row>
    <row r="16" spans="1:16" x14ac:dyDescent="0.25">
      <c r="A16" s="552"/>
    </row>
    <row r="17" spans="1:14" x14ac:dyDescent="0.25">
      <c r="A17" s="552"/>
    </row>
    <row r="18" spans="1:14" x14ac:dyDescent="0.25">
      <c r="A18" s="552"/>
      <c r="G18">
        <f>SUM(G5:G17)</f>
        <v>113</v>
      </c>
      <c r="I18">
        <f>SUM(I5:I17)</f>
        <v>23</v>
      </c>
      <c r="K18">
        <f>4/5*90</f>
        <v>72</v>
      </c>
    </row>
    <row r="19" spans="1:14" x14ac:dyDescent="0.25">
      <c r="A19" s="552"/>
    </row>
    <row r="20" spans="1:14" x14ac:dyDescent="0.25">
      <c r="A20" s="552"/>
    </row>
    <row r="21" spans="1:14" x14ac:dyDescent="0.25">
      <c r="A21" s="552"/>
    </row>
    <row r="22" spans="1:14" x14ac:dyDescent="0.25">
      <c r="A22" s="552"/>
    </row>
    <row r="23" spans="1:14" x14ac:dyDescent="0.25">
      <c r="A23" s="552"/>
    </row>
    <row r="24" spans="1:14" x14ac:dyDescent="0.25">
      <c r="A24" s="552"/>
    </row>
    <row r="25" spans="1:14" x14ac:dyDescent="0.25">
      <c r="A25" s="552"/>
      <c r="N25">
        <v>65</v>
      </c>
    </row>
    <row r="26" spans="1:14" x14ac:dyDescent="0.25">
      <c r="A26" s="552"/>
      <c r="N26">
        <f>N25/12</f>
        <v>5.416666666666667</v>
      </c>
    </row>
    <row r="27" spans="1:14" x14ac:dyDescent="0.25">
      <c r="A27" s="552"/>
    </row>
    <row r="28" spans="1:14" x14ac:dyDescent="0.25">
      <c r="A28" s="552"/>
    </row>
    <row r="29" spans="1:14" x14ac:dyDescent="0.25">
      <c r="A29" s="552"/>
    </row>
    <row r="30" spans="1:14" x14ac:dyDescent="0.25">
      <c r="A30" s="552"/>
    </row>
    <row r="31" spans="1:14" x14ac:dyDescent="0.25">
      <c r="A31" s="5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Blending</vt:lpstr>
      <vt:lpstr>Chem Analysis</vt:lpstr>
      <vt:lpstr>Monthly</vt:lpstr>
      <vt:lpstr>Oil Change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Ippolito</dc:creator>
  <cp:keywords/>
  <dc:description/>
  <cp:lastModifiedBy>Brandon Ippolito</cp:lastModifiedBy>
  <cp:revision/>
  <cp:lastPrinted>2025-02-05T23:27:25Z</cp:lastPrinted>
  <dcterms:created xsi:type="dcterms:W3CDTF">2024-02-02T22:41:45Z</dcterms:created>
  <dcterms:modified xsi:type="dcterms:W3CDTF">2025-07-10T01:37:10Z</dcterms:modified>
  <cp:category/>
  <cp:contentStatus/>
</cp:coreProperties>
</file>