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randonworthy/Desktop/Valuation Practice/"/>
    </mc:Choice>
  </mc:AlternateContent>
  <xr:revisionPtr revIDLastSave="0" documentId="13_ncr:1_{CC4A4D12-A747-274C-9AFC-59301CF570CB}" xr6:coauthVersionLast="47" xr6:coauthVersionMax="47" xr10:uidLastSave="{00000000-0000-0000-0000-000000000000}"/>
  <bookViews>
    <workbookView xWindow="20" yWindow="520" windowWidth="28780" windowHeight="15520" activeTab="5" xr2:uid="{AC36AC9D-83E7-5F4F-881A-05099271CAD2}"/>
  </bookViews>
  <sheets>
    <sheet name="Raw Data" sheetId="2" r:id="rId1"/>
    <sheet name="Model" sheetId="1" r:id="rId2"/>
    <sheet name="DCF" sheetId="7" r:id="rId3"/>
    <sheet name="Comparables" sheetId="8" r:id="rId4"/>
    <sheet name="Sheet1" sheetId="9" r:id="rId5"/>
    <sheet name="Sheet2" sheetId="10" r:id="rId6"/>
    <sheet name="Dashboard" sheetId="3" r:id="rId7"/>
    <sheet name="Price History" sheetId="5" state="hidden" r:id="rId8"/>
  </sheets>
  <definedNames>
    <definedName name="_xlchart.v1.0" hidden="1">DCF!$L$35:$L$37</definedName>
    <definedName name="_xlchart.v1.1" hidden="1">DCF!$N$35:$N$37</definedName>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7" l="1"/>
  <c r="C4" i="10"/>
  <c r="H31" i="8"/>
  <c r="G31" i="8"/>
  <c r="G33" i="8" s="1"/>
  <c r="C5" i="10" s="1"/>
  <c r="C8" i="10" s="1"/>
  <c r="H28" i="8"/>
  <c r="H27" i="8"/>
  <c r="H29" i="8"/>
  <c r="H30" i="8"/>
  <c r="I27" i="8"/>
  <c r="J27" i="8"/>
  <c r="K27" i="8"/>
  <c r="I28" i="8"/>
  <c r="I31" i="8" s="1"/>
  <c r="J28" i="8"/>
  <c r="J31" i="8" s="1"/>
  <c r="K28" i="8"/>
  <c r="K31" i="8" s="1"/>
  <c r="I29" i="8"/>
  <c r="J29" i="8"/>
  <c r="K29" i="8"/>
  <c r="I30" i="8"/>
  <c r="J30" i="8"/>
  <c r="K30" i="8"/>
  <c r="G30" i="8"/>
  <c r="G29" i="8"/>
  <c r="G28" i="8"/>
  <c r="G27" i="8"/>
  <c r="D31" i="7"/>
  <c r="D34" i="7"/>
  <c r="D36" i="7"/>
  <c r="G7" i="8" a="1"/>
  <c r="G7" i="8" s="1"/>
  <c r="I17" i="8"/>
  <c r="G17" i="8" a="1"/>
  <c r="G17" i="8" s="1"/>
  <c r="E17" i="8" a="1"/>
  <c r="E17" i="8" s="1"/>
  <c r="I6" i="8"/>
  <c r="I7" i="8"/>
  <c r="I8" i="8"/>
  <c r="I5" i="8"/>
  <c r="I14" i="8" s="1"/>
  <c r="D14" i="8" s="1"/>
  <c r="G6" i="8" a="1"/>
  <c r="G6" i="8" s="1"/>
  <c r="G8" i="8" a="1"/>
  <c r="G8" i="8" s="1"/>
  <c r="G5" i="8" a="1"/>
  <c r="G5" i="8" s="1"/>
  <c r="E5" i="8" a="1"/>
  <c r="E5" i="8" s="1"/>
  <c r="E6" i="8" a="1"/>
  <c r="E6" i="8" s="1"/>
  <c r="E7" i="8" a="1"/>
  <c r="E7" i="8" s="1"/>
  <c r="E8" i="8" a="1"/>
  <c r="E8" i="8" s="1"/>
  <c r="I12" i="8"/>
  <c r="D12" i="8"/>
  <c r="I15" i="8"/>
  <c r="D15" i="8" s="1"/>
  <c r="D10" i="1"/>
  <c r="N17" i="7"/>
  <c r="E23" i="7"/>
  <c r="F24" i="7"/>
  <c r="G24" i="7"/>
  <c r="H24" i="7"/>
  <c r="I24" i="7"/>
  <c r="E24" i="7"/>
  <c r="I55" i="1"/>
  <c r="E22" i="7"/>
  <c r="D17" i="7"/>
  <c r="F23" i="7"/>
  <c r="G23" i="7"/>
  <c r="H23" i="7"/>
  <c r="I23" i="7"/>
  <c r="F22" i="7"/>
  <c r="G22" i="7"/>
  <c r="H22" i="7"/>
  <c r="I22" i="7"/>
  <c r="F20" i="7"/>
  <c r="G20" i="7"/>
  <c r="H20" i="7"/>
  <c r="I20" i="7"/>
  <c r="E20" i="7"/>
  <c r="E21" i="7"/>
  <c r="J6" i="1"/>
  <c r="K6" i="1"/>
  <c r="L6" i="1"/>
  <c r="M6" i="1"/>
  <c r="I6" i="1"/>
  <c r="E25" i="7"/>
  <c r="E17" i="7"/>
  <c r="E16" i="7"/>
  <c r="I31" i="7"/>
  <c r="D32" i="7"/>
  <c r="D33" i="7"/>
  <c r="D5" i="7"/>
  <c r="L36" i="2"/>
  <c r="M36" i="2"/>
  <c r="N36" i="2"/>
  <c r="O36" i="2"/>
  <c r="K36" i="2"/>
  <c r="E19" i="7"/>
  <c r="I36" i="7"/>
  <c r="N35" i="7"/>
  <c r="I33" i="7"/>
  <c r="I32" i="7"/>
  <c r="I34" i="7"/>
  <c r="D26" i="7"/>
  <c r="D28" i="7"/>
  <c r="F18" i="7"/>
  <c r="G18" i="7"/>
  <c r="G17" i="7"/>
  <c r="F17" i="7"/>
  <c r="H18" i="7"/>
  <c r="H17" i="7"/>
  <c r="I18" i="7"/>
  <c r="I17" i="7"/>
  <c r="J17" i="7"/>
  <c r="G19" i="7"/>
  <c r="F16" i="7"/>
  <c r="F19" i="7"/>
  <c r="G16" i="7"/>
  <c r="H16" i="7"/>
  <c r="I19" i="7"/>
  <c r="I16" i="7"/>
  <c r="H19" i="7"/>
  <c r="K27" i="3"/>
  <c r="L3" i="5"/>
  <c r="J4" i="5"/>
  <c r="J3" i="5"/>
  <c r="S5" i="3" a="1"/>
  <c r="S5" i="3" s="1"/>
  <c r="C9" i="3" s="1"/>
  <c r="O17" i="3"/>
  <c r="O21" i="3"/>
  <c r="P23" i="3"/>
  <c r="Q17" i="3"/>
  <c r="L27" i="3"/>
  <c r="K19" i="3"/>
  <c r="L19" i="3"/>
  <c r="L24" i="3"/>
  <c r="K20" i="3"/>
  <c r="L20" i="3"/>
  <c r="K21" i="3"/>
  <c r="L21" i="3"/>
  <c r="L18" i="3"/>
  <c r="K18" i="3"/>
  <c r="K25" i="3"/>
  <c r="Q21" i="3"/>
  <c r="O23" i="3"/>
  <c r="L23" i="3"/>
  <c r="K23" i="3"/>
  <c r="K24" i="3"/>
  <c r="L25" i="3"/>
  <c r="E33" i="1"/>
  <c r="E37" i="1"/>
  <c r="F33" i="1"/>
  <c r="F37" i="1"/>
  <c r="G33" i="1"/>
  <c r="G37" i="1"/>
  <c r="H33" i="1"/>
  <c r="H37" i="1"/>
  <c r="D33" i="1"/>
  <c r="D37" i="1"/>
  <c r="E26" i="1"/>
  <c r="E29" i="1"/>
  <c r="E48" i="1"/>
  <c r="E50" i="1"/>
  <c r="F26" i="1"/>
  <c r="F29" i="1"/>
  <c r="F48" i="1"/>
  <c r="F50" i="1"/>
  <c r="G26" i="1"/>
  <c r="G29" i="1"/>
  <c r="G48" i="1"/>
  <c r="G50" i="1"/>
  <c r="H26" i="1"/>
  <c r="D26" i="1"/>
  <c r="E23" i="1"/>
  <c r="F23" i="1"/>
  <c r="G23" i="1"/>
  <c r="H23" i="1"/>
  <c r="D23" i="1"/>
  <c r="E8" i="1"/>
  <c r="E10" i="1"/>
  <c r="E13" i="1"/>
  <c r="E15" i="1"/>
  <c r="F8" i="1"/>
  <c r="F10" i="1"/>
  <c r="F13" i="1"/>
  <c r="F15" i="1"/>
  <c r="G8" i="1"/>
  <c r="G10" i="1"/>
  <c r="G13" i="1"/>
  <c r="G15" i="1"/>
  <c r="H8" i="1"/>
  <c r="H10" i="1"/>
  <c r="H13" i="1"/>
  <c r="H15" i="1"/>
  <c r="D8" i="1"/>
  <c r="D13" i="1"/>
  <c r="D15" i="1"/>
  <c r="H83" i="1"/>
  <c r="I81" i="1"/>
  <c r="L14" i="2"/>
  <c r="P14" i="2"/>
  <c r="M14" i="2"/>
  <c r="N14" i="2"/>
  <c r="O14" i="2"/>
  <c r="L15" i="2"/>
  <c r="M15" i="2"/>
  <c r="N15" i="2"/>
  <c r="O15" i="2"/>
  <c r="K15" i="2"/>
  <c r="P15" i="2"/>
  <c r="K14" i="2"/>
  <c r="L19" i="2"/>
  <c r="M19" i="2"/>
  <c r="N19" i="2"/>
  <c r="O19" i="2"/>
  <c r="K19" i="2"/>
  <c r="P19" i="2"/>
  <c r="M9" i="2"/>
  <c r="N9" i="2"/>
  <c r="O9" i="2"/>
  <c r="L9" i="2"/>
  <c r="P9" i="2"/>
  <c r="I58" i="1"/>
  <c r="J58" i="1"/>
  <c r="K58" i="1"/>
  <c r="L58" i="1"/>
  <c r="M58" i="1"/>
  <c r="M8" i="2"/>
  <c r="P8" i="2"/>
  <c r="I57" i="1"/>
  <c r="J57" i="1"/>
  <c r="K57" i="1"/>
  <c r="L57" i="1"/>
  <c r="M57" i="1"/>
  <c r="N8" i="2"/>
  <c r="O8" i="2"/>
  <c r="L8" i="2"/>
  <c r="K18" i="2"/>
  <c r="L18" i="2"/>
  <c r="M18" i="2"/>
  <c r="P18" i="2"/>
  <c r="N18" i="2"/>
  <c r="O18" i="2"/>
  <c r="H142" i="1"/>
  <c r="I139" i="1"/>
  <c r="L17" i="2"/>
  <c r="M17" i="2"/>
  <c r="N17" i="2"/>
  <c r="O17" i="2"/>
  <c r="K17" i="2"/>
  <c r="P17" i="2"/>
  <c r="J124" i="1"/>
  <c r="J125" i="1"/>
  <c r="J123" i="1"/>
  <c r="L34" i="2"/>
  <c r="M34" i="2"/>
  <c r="L33" i="2"/>
  <c r="K124" i="1"/>
  <c r="L32" i="2"/>
  <c r="K123" i="1"/>
  <c r="E128" i="1"/>
  <c r="F128" i="1"/>
  <c r="G128" i="1"/>
  <c r="H128" i="1"/>
  <c r="E129" i="1"/>
  <c r="F129" i="1"/>
  <c r="G129" i="1"/>
  <c r="H129" i="1"/>
  <c r="H134" i="1"/>
  <c r="E130" i="1"/>
  <c r="F130" i="1"/>
  <c r="G130" i="1"/>
  <c r="H130" i="1"/>
  <c r="D130" i="1"/>
  <c r="D129" i="1"/>
  <c r="D128" i="1"/>
  <c r="E119" i="1"/>
  <c r="F119" i="1"/>
  <c r="G119" i="1"/>
  <c r="H119" i="1"/>
  <c r="E120" i="1"/>
  <c r="F120" i="1"/>
  <c r="G120" i="1"/>
  <c r="H120" i="1"/>
  <c r="D120" i="1"/>
  <c r="D119" i="1"/>
  <c r="D29" i="1"/>
  <c r="D50" i="1"/>
  <c r="H29" i="1"/>
  <c r="H48" i="1"/>
  <c r="H50" i="1"/>
  <c r="G134" i="1"/>
  <c r="G133" i="1"/>
  <c r="F135" i="1"/>
  <c r="F134" i="1"/>
  <c r="G135" i="1"/>
  <c r="F133" i="1"/>
  <c r="E135" i="1"/>
  <c r="E134" i="1"/>
  <c r="D125" i="1"/>
  <c r="H135" i="1"/>
  <c r="H133" i="1"/>
  <c r="E133" i="1"/>
  <c r="M32" i="2"/>
  <c r="N32" i="2"/>
  <c r="O32" i="2"/>
  <c r="D123" i="1"/>
  <c r="N34" i="2"/>
  <c r="L125" i="1"/>
  <c r="K125" i="1"/>
  <c r="D124" i="1"/>
  <c r="M33" i="2"/>
  <c r="L123" i="1"/>
  <c r="M123" i="1"/>
  <c r="O34" i="2"/>
  <c r="M125" i="1"/>
  <c r="N33" i="2"/>
  <c r="L124" i="1"/>
  <c r="E118" i="1"/>
  <c r="O33" i="2"/>
  <c r="M124" i="1"/>
  <c r="E124" i="1"/>
  <c r="E123" i="1"/>
  <c r="E125" i="1"/>
  <c r="F118" i="1"/>
  <c r="G118" i="1"/>
  <c r="F123" i="1"/>
  <c r="F124" i="1"/>
  <c r="F125" i="1"/>
  <c r="H118" i="1"/>
  <c r="G125" i="1"/>
  <c r="G124" i="1"/>
  <c r="G123" i="1"/>
  <c r="I118" i="1"/>
  <c r="J118" i="1"/>
  <c r="H125" i="1"/>
  <c r="I125" i="1"/>
  <c r="H124" i="1"/>
  <c r="I124" i="1"/>
  <c r="H123" i="1"/>
  <c r="I123" i="1"/>
  <c r="K118" i="1"/>
  <c r="L118" i="1"/>
  <c r="M118" i="1"/>
  <c r="L30" i="2"/>
  <c r="M30" i="2"/>
  <c r="M22" i="2"/>
  <c r="N22" i="2"/>
  <c r="O22" i="2"/>
  <c r="L22" i="2"/>
  <c r="P22" i="2"/>
  <c r="I42" i="1"/>
  <c r="J42" i="1"/>
  <c r="K42" i="1"/>
  <c r="L42" i="1"/>
  <c r="M42" i="1"/>
  <c r="P24" i="2"/>
  <c r="H113" i="1"/>
  <c r="I110" i="1"/>
  <c r="L23" i="2"/>
  <c r="M23" i="2"/>
  <c r="N23" i="2"/>
  <c r="O23" i="2"/>
  <c r="K23" i="2"/>
  <c r="P23" i="2"/>
  <c r="I105" i="1"/>
  <c r="H102" i="1"/>
  <c r="I100" i="1"/>
  <c r="N30" i="2"/>
  <c r="O30" i="2"/>
  <c r="J105" i="1"/>
  <c r="M105" i="1"/>
  <c r="K105" i="1"/>
  <c r="L105" i="1"/>
  <c r="L16" i="2"/>
  <c r="M16" i="2"/>
  <c r="N16" i="2"/>
  <c r="O16" i="2"/>
  <c r="K16" i="2"/>
  <c r="P16" i="2"/>
  <c r="J93" i="1"/>
  <c r="K93" i="1"/>
  <c r="L93" i="1"/>
  <c r="M93" i="1"/>
  <c r="I93" i="1"/>
  <c r="L28" i="2"/>
  <c r="M28" i="2"/>
  <c r="N28" i="2"/>
  <c r="O28" i="2"/>
  <c r="L6" i="2"/>
  <c r="M6" i="2"/>
  <c r="N6" i="2"/>
  <c r="O6" i="2"/>
  <c r="H91" i="1"/>
  <c r="I88" i="1"/>
  <c r="L13" i="2"/>
  <c r="M13" i="2"/>
  <c r="N13" i="2"/>
  <c r="O13" i="2"/>
  <c r="K13" i="2"/>
  <c r="P13" i="2"/>
  <c r="L12" i="2"/>
  <c r="M12" i="2"/>
  <c r="N12" i="2"/>
  <c r="O12" i="2"/>
  <c r="K12" i="2"/>
  <c r="M7" i="2"/>
  <c r="N7" i="2"/>
  <c r="O7" i="2"/>
  <c r="L7" i="2"/>
  <c r="P12" i="2"/>
  <c r="P7" i="2"/>
  <c r="F2" i="2"/>
  <c r="G2" i="2"/>
  <c r="H2" i="2"/>
  <c r="D2" i="2"/>
  <c r="F2" i="1"/>
  <c r="G2" i="1"/>
  <c r="H2" i="1"/>
  <c r="I2" i="1"/>
  <c r="J2" i="1"/>
  <c r="K2" i="1"/>
  <c r="L2" i="1"/>
  <c r="M2" i="1"/>
  <c r="D2" i="1"/>
  <c r="I90" i="1"/>
  <c r="I75" i="1"/>
  <c r="I89" i="1"/>
  <c r="J9" i="1"/>
  <c r="I64" i="1"/>
  <c r="I67" i="1"/>
  <c r="I7" i="1"/>
  <c r="I8" i="1"/>
  <c r="I9" i="1"/>
  <c r="I140" i="1"/>
  <c r="I141" i="1"/>
  <c r="I25" i="1"/>
  <c r="I119" i="1"/>
  <c r="I128" i="1"/>
  <c r="I12" i="1"/>
  <c r="I71" i="1"/>
  <c r="J7" i="1"/>
  <c r="J120" i="1"/>
  <c r="K67" i="1"/>
  <c r="J140" i="1"/>
  <c r="J119" i="1"/>
  <c r="J128" i="1"/>
  <c r="J20" i="1"/>
  <c r="I133" i="1"/>
  <c r="I20" i="1"/>
  <c r="J90" i="1"/>
  <c r="J75" i="1"/>
  <c r="J89" i="1"/>
  <c r="J74" i="1"/>
  <c r="J12" i="1"/>
  <c r="J141" i="1"/>
  <c r="J55" i="1"/>
  <c r="I10" i="1"/>
  <c r="I91" i="1"/>
  <c r="I74" i="1"/>
  <c r="I120" i="1"/>
  <c r="I130" i="1"/>
  <c r="J64" i="1"/>
  <c r="J67" i="1"/>
  <c r="K140" i="1"/>
  <c r="K141" i="1"/>
  <c r="K55" i="1"/>
  <c r="I142" i="1"/>
  <c r="I24" i="1"/>
  <c r="I26" i="1"/>
  <c r="J8" i="1"/>
  <c r="J10" i="1"/>
  <c r="F21" i="7"/>
  <c r="I60" i="1"/>
  <c r="K7" i="1"/>
  <c r="K8" i="1"/>
  <c r="K9" i="1"/>
  <c r="K12" i="1"/>
  <c r="J71" i="1"/>
  <c r="K71" i="1"/>
  <c r="K119" i="1"/>
  <c r="K128" i="1"/>
  <c r="K20" i="1"/>
  <c r="K64" i="1"/>
  <c r="K89" i="1"/>
  <c r="K74" i="1"/>
  <c r="K90" i="1"/>
  <c r="K75" i="1"/>
  <c r="L141" i="1"/>
  <c r="L55" i="1"/>
  <c r="J133" i="1"/>
  <c r="J60" i="1"/>
  <c r="J88" i="1"/>
  <c r="J91" i="1"/>
  <c r="I34" i="1"/>
  <c r="J25" i="1"/>
  <c r="K25" i="1"/>
  <c r="I135" i="1"/>
  <c r="I62" i="1"/>
  <c r="I31" i="1"/>
  <c r="I33" i="1"/>
  <c r="I94" i="1"/>
  <c r="I11" i="1"/>
  <c r="I13" i="1"/>
  <c r="I14" i="1"/>
  <c r="I129" i="1"/>
  <c r="J139" i="1"/>
  <c r="J142" i="1"/>
  <c r="L9" i="1"/>
  <c r="J129" i="1"/>
  <c r="J21" i="1"/>
  <c r="J130" i="1"/>
  <c r="I15" i="1"/>
  <c r="I54" i="1"/>
  <c r="L89" i="1"/>
  <c r="L74" i="1"/>
  <c r="L90" i="1"/>
  <c r="L75" i="1"/>
  <c r="K10" i="1"/>
  <c r="K120" i="1"/>
  <c r="K129" i="1"/>
  <c r="K21" i="1"/>
  <c r="M9" i="1"/>
  <c r="L119" i="1"/>
  <c r="L128" i="1"/>
  <c r="L20" i="1"/>
  <c r="L7" i="1"/>
  <c r="L120" i="1"/>
  <c r="L129" i="1"/>
  <c r="L21" i="1"/>
  <c r="L12" i="1"/>
  <c r="L64" i="1"/>
  <c r="K133" i="1"/>
  <c r="K60" i="1"/>
  <c r="L67" i="1"/>
  <c r="L140" i="1"/>
  <c r="I37" i="1"/>
  <c r="K88" i="1"/>
  <c r="K91" i="1"/>
  <c r="K94" i="1"/>
  <c r="K11" i="1"/>
  <c r="K13" i="1"/>
  <c r="J34" i="1"/>
  <c r="I111" i="1"/>
  <c r="L25" i="1"/>
  <c r="J94" i="1"/>
  <c r="J11" i="1"/>
  <c r="J13" i="1"/>
  <c r="J14" i="1"/>
  <c r="I134" i="1"/>
  <c r="I21" i="1"/>
  <c r="J135" i="1"/>
  <c r="J62" i="1"/>
  <c r="J31" i="1"/>
  <c r="J33" i="1"/>
  <c r="I104" i="1"/>
  <c r="I106" i="1"/>
  <c r="I112" i="1"/>
  <c r="I77" i="1"/>
  <c r="I79" i="1"/>
  <c r="J134" i="1"/>
  <c r="J61" i="1"/>
  <c r="K139" i="1"/>
  <c r="K142" i="1"/>
  <c r="J24" i="1"/>
  <c r="J26" i="1"/>
  <c r="G21" i="7"/>
  <c r="J15" i="1"/>
  <c r="J54" i="1"/>
  <c r="J65" i="1"/>
  <c r="I61" i="1"/>
  <c r="I65" i="1"/>
  <c r="I82" i="1"/>
  <c r="I83" i="1"/>
  <c r="J81" i="1"/>
  <c r="M140" i="1"/>
  <c r="M67" i="1"/>
  <c r="M12" i="1"/>
  <c r="M64" i="1"/>
  <c r="M90" i="1"/>
  <c r="M75" i="1"/>
  <c r="M119" i="1"/>
  <c r="M128" i="1"/>
  <c r="M20" i="1"/>
  <c r="K130" i="1"/>
  <c r="K31" i="1"/>
  <c r="K33" i="1"/>
  <c r="M89" i="1"/>
  <c r="M74" i="1"/>
  <c r="L133" i="1"/>
  <c r="L60" i="1"/>
  <c r="M141" i="1"/>
  <c r="M55" i="1"/>
  <c r="M7" i="1"/>
  <c r="M8" i="1"/>
  <c r="M10" i="1"/>
  <c r="L130" i="1"/>
  <c r="L31" i="1"/>
  <c r="L33" i="1"/>
  <c r="L8" i="1"/>
  <c r="L10" i="1"/>
  <c r="M71" i="1"/>
  <c r="L71" i="1"/>
  <c r="I113" i="1"/>
  <c r="I41" i="1"/>
  <c r="J37" i="1"/>
  <c r="J104" i="1"/>
  <c r="J106" i="1"/>
  <c r="J112" i="1"/>
  <c r="J77" i="1"/>
  <c r="J79" i="1"/>
  <c r="L88" i="1"/>
  <c r="L91" i="1"/>
  <c r="L94" i="1"/>
  <c r="L11" i="1"/>
  <c r="K34" i="1"/>
  <c r="L139" i="1"/>
  <c r="L142" i="1"/>
  <c r="K24" i="1"/>
  <c r="K26" i="1"/>
  <c r="L134" i="1"/>
  <c r="L61" i="1"/>
  <c r="K134" i="1"/>
  <c r="K61" i="1"/>
  <c r="K14" i="1"/>
  <c r="H21" i="7"/>
  <c r="J111" i="1"/>
  <c r="K15" i="1"/>
  <c r="K54" i="1"/>
  <c r="M133" i="1"/>
  <c r="M60" i="1"/>
  <c r="L135" i="1"/>
  <c r="L62" i="1"/>
  <c r="K135" i="1"/>
  <c r="K62" i="1"/>
  <c r="K65" i="1"/>
  <c r="M25" i="1"/>
  <c r="M120" i="1"/>
  <c r="M130" i="1"/>
  <c r="M135" i="1"/>
  <c r="M62" i="1"/>
  <c r="L13" i="1"/>
  <c r="L14" i="1"/>
  <c r="J110" i="1"/>
  <c r="J82" i="1"/>
  <c r="J83" i="1"/>
  <c r="J19" i="1"/>
  <c r="J23" i="1"/>
  <c r="I19" i="1"/>
  <c r="I23" i="1"/>
  <c r="M88" i="1"/>
  <c r="M91" i="1"/>
  <c r="L34" i="1"/>
  <c r="L37" i="1"/>
  <c r="K37" i="1"/>
  <c r="M139" i="1"/>
  <c r="M142" i="1"/>
  <c r="M24" i="1"/>
  <c r="L24" i="1"/>
  <c r="L26" i="1"/>
  <c r="K111" i="1"/>
  <c r="K104" i="1"/>
  <c r="K106" i="1"/>
  <c r="K112" i="1"/>
  <c r="K77" i="1"/>
  <c r="K79" i="1"/>
  <c r="I21" i="7"/>
  <c r="N18" i="7"/>
  <c r="J113" i="1"/>
  <c r="J41" i="1"/>
  <c r="L15" i="1"/>
  <c r="L54" i="1"/>
  <c r="F25" i="7"/>
  <c r="E27" i="7"/>
  <c r="L65" i="1"/>
  <c r="M31" i="1"/>
  <c r="M33" i="1"/>
  <c r="L104" i="1"/>
  <c r="L106" i="1"/>
  <c r="L112" i="1"/>
  <c r="L77" i="1"/>
  <c r="L79" i="1"/>
  <c r="L111" i="1"/>
  <c r="M129" i="1"/>
  <c r="M26" i="1"/>
  <c r="J29" i="1"/>
  <c r="I29" i="1"/>
  <c r="K81" i="1"/>
  <c r="K110" i="1"/>
  <c r="K113" i="1"/>
  <c r="K41" i="1"/>
  <c r="K82" i="1"/>
  <c r="M94" i="1"/>
  <c r="M11" i="1"/>
  <c r="M13" i="1"/>
  <c r="M14" i="1"/>
  <c r="M34" i="1"/>
  <c r="M15" i="1"/>
  <c r="M54" i="1"/>
  <c r="L82" i="1"/>
  <c r="M37" i="1"/>
  <c r="M134" i="1"/>
  <c r="M61" i="1"/>
  <c r="M65" i="1"/>
  <c r="M21" i="1"/>
  <c r="K83" i="1"/>
  <c r="L81" i="1"/>
  <c r="L83" i="1"/>
  <c r="E28" i="7"/>
  <c r="N32" i="7"/>
  <c r="F28" i="7"/>
  <c r="F27" i="7"/>
  <c r="M111" i="1"/>
  <c r="M104" i="1"/>
  <c r="M106" i="1"/>
  <c r="M112" i="1"/>
  <c r="M77" i="1"/>
  <c r="M79" i="1"/>
  <c r="L110" i="1"/>
  <c r="L113" i="1"/>
  <c r="L41" i="1"/>
  <c r="K19" i="1"/>
  <c r="K23" i="1"/>
  <c r="M82" i="1"/>
  <c r="M81" i="1"/>
  <c r="L19" i="1"/>
  <c r="L23" i="1"/>
  <c r="M110" i="1"/>
  <c r="M113" i="1"/>
  <c r="M41" i="1"/>
  <c r="K29" i="1"/>
  <c r="H25" i="7"/>
  <c r="G25" i="7"/>
  <c r="G28" i="7"/>
  <c r="M83" i="1"/>
  <c r="M19" i="1"/>
  <c r="M23" i="1"/>
  <c r="M29" i="1"/>
  <c r="L29" i="1"/>
  <c r="I44" i="1"/>
  <c r="I46" i="1"/>
  <c r="I48" i="1"/>
  <c r="I50" i="1"/>
  <c r="I25" i="7"/>
  <c r="N19" i="7"/>
  <c r="J26" i="7"/>
  <c r="J27" i="7"/>
  <c r="G27" i="7"/>
  <c r="H27" i="7"/>
  <c r="H28" i="7"/>
  <c r="I101" i="1"/>
  <c r="I102" i="1"/>
  <c r="J100" i="1"/>
  <c r="I28" i="7"/>
  <c r="I27" i="7"/>
  <c r="J28" i="7"/>
  <c r="J44" i="1"/>
  <c r="J46" i="1"/>
  <c r="J48" i="1"/>
  <c r="J50" i="1"/>
  <c r="J101" i="1"/>
  <c r="J102" i="1"/>
  <c r="K100" i="1"/>
  <c r="K44" i="1"/>
  <c r="K46" i="1"/>
  <c r="K48" i="1"/>
  <c r="K50" i="1"/>
  <c r="K101" i="1"/>
  <c r="K102" i="1"/>
  <c r="L100" i="1"/>
  <c r="L44" i="1"/>
  <c r="L46" i="1"/>
  <c r="L48" i="1"/>
  <c r="M44" i="1"/>
  <c r="M46" i="1"/>
  <c r="M48" i="1"/>
  <c r="M50" i="1"/>
  <c r="M101" i="1"/>
  <c r="L50" i="1"/>
  <c r="L101" i="1"/>
  <c r="L102" i="1"/>
  <c r="M100" i="1"/>
  <c r="N31" i="7"/>
  <c r="N37" i="7"/>
  <c r="N36" i="7"/>
  <c r="M102" i="1"/>
  <c r="I13" i="8" l="1"/>
  <c r="D13" i="8" s="1"/>
  <c r="H5" i="8"/>
  <c r="H17" i="8"/>
  <c r="H6" i="8"/>
  <c r="G12" i="8"/>
  <c r="G15" i="8"/>
  <c r="G14" i="8"/>
  <c r="G13" i="8"/>
  <c r="H8" i="8"/>
  <c r="H7" i="8"/>
  <c r="H15" i="8" l="1"/>
  <c r="E15" i="8" s="1"/>
  <c r="H12" i="8"/>
  <c r="E12" i="8" s="1"/>
  <c r="H13" i="8"/>
  <c r="E13" i="8" s="1"/>
  <c r="H14" i="8"/>
  <c r="E14"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<sst xmlns="http://schemas.openxmlformats.org/spreadsheetml/2006/main" count="457" uniqueCount="303">
  <si>
    <t>Steel Dynamics</t>
  </si>
  <si>
    <t>Historical</t>
  </si>
  <si>
    <t>Forecast</t>
  </si>
  <si>
    <t>Revenue</t>
  </si>
  <si>
    <t>Cost of Goods Sold</t>
  </si>
  <si>
    <t>Gross Profit</t>
  </si>
  <si>
    <t>Operating Expenses</t>
  </si>
  <si>
    <t>EBIT</t>
  </si>
  <si>
    <t>Net Interest Expense</t>
  </si>
  <si>
    <t>Other Non-Operating Expense</t>
  </si>
  <si>
    <t>EBT</t>
  </si>
  <si>
    <t>Tax Expense</t>
  </si>
  <si>
    <t>Income Statement</t>
  </si>
  <si>
    <t>Balance Sheet</t>
  </si>
  <si>
    <t>Cash &amp; Short Term</t>
  </si>
  <si>
    <t>A/R</t>
  </si>
  <si>
    <t>Inventory</t>
  </si>
  <si>
    <t>Other</t>
  </si>
  <si>
    <t>Current Assets</t>
  </si>
  <si>
    <t>Gross PPE</t>
  </si>
  <si>
    <t>Accumulated Dep</t>
  </si>
  <si>
    <t>Net PPE</t>
  </si>
  <si>
    <t>Goodwill</t>
  </si>
  <si>
    <t>Total</t>
  </si>
  <si>
    <t>A/P</t>
  </si>
  <si>
    <t>Other Current</t>
  </si>
  <si>
    <t>Total Current</t>
  </si>
  <si>
    <t>LT Debt</t>
  </si>
  <si>
    <t>LT Lease</t>
  </si>
  <si>
    <t>Stock</t>
  </si>
  <si>
    <t>Additional</t>
  </si>
  <si>
    <t>Retained Earnings</t>
  </si>
  <si>
    <t>Treasury</t>
  </si>
  <si>
    <t>Total Common</t>
  </si>
  <si>
    <t>Minority</t>
  </si>
  <si>
    <t>Total Equity</t>
  </si>
  <si>
    <t>Liabilities &amp; Equity</t>
  </si>
  <si>
    <t>-</t>
  </si>
  <si>
    <t>Statement of Cash Flow</t>
  </si>
  <si>
    <t>Net Income</t>
  </si>
  <si>
    <t>Depreciation &amp; Amortization</t>
  </si>
  <si>
    <t>Write-Down</t>
  </si>
  <si>
    <t>SBC</t>
  </si>
  <si>
    <t>Changes</t>
  </si>
  <si>
    <t>Income Taxes</t>
  </si>
  <si>
    <t>Operating Cash Flow</t>
  </si>
  <si>
    <t>Capex</t>
  </si>
  <si>
    <t>Acquisitions</t>
  </si>
  <si>
    <t>Invests in Marketables</t>
  </si>
  <si>
    <t>Investing Cash Flow</t>
  </si>
  <si>
    <t>Total Debt Repaid</t>
  </si>
  <si>
    <t>Stock Repurchase</t>
  </si>
  <si>
    <t>Dividends</t>
  </si>
  <si>
    <t>Other Financing Act</t>
  </si>
  <si>
    <t>Cash From Finance</t>
  </si>
  <si>
    <t>Net Changes in Cash</t>
  </si>
  <si>
    <t>Historical Analysis</t>
  </si>
  <si>
    <t>Revenue Growth</t>
  </si>
  <si>
    <t>Historical Average</t>
  </si>
  <si>
    <t>Working Capital Schedule</t>
  </si>
  <si>
    <t>Accounts Receivable</t>
  </si>
  <si>
    <t>Accounts Payable</t>
  </si>
  <si>
    <t>Total Assets</t>
  </si>
  <si>
    <t>Depreciation Schedule</t>
  </si>
  <si>
    <t>Investments in Marketables</t>
  </si>
  <si>
    <t>Debt Schedule</t>
  </si>
  <si>
    <t>Debt Opening</t>
  </si>
  <si>
    <t>Debt Closing</t>
  </si>
  <si>
    <t>Debt Issuance</t>
  </si>
  <si>
    <t>Debt Repaid</t>
  </si>
  <si>
    <t>Interest Expense</t>
  </si>
  <si>
    <t>Supplemental</t>
  </si>
  <si>
    <t>Net Debt Issued</t>
  </si>
  <si>
    <t>Assumptions as a % of Rev</t>
  </si>
  <si>
    <t>COGS</t>
  </si>
  <si>
    <t>Interest Rate</t>
  </si>
  <si>
    <t>Inputs</t>
  </si>
  <si>
    <t>Other Non-Operating Exp</t>
  </si>
  <si>
    <t>Operating Exp</t>
  </si>
  <si>
    <t>Equity Schedule</t>
  </si>
  <si>
    <t>Common Equity</t>
  </si>
  <si>
    <t>Beginning Balance</t>
  </si>
  <si>
    <t>Increase (Decrease)</t>
  </si>
  <si>
    <t>Ending Balance</t>
  </si>
  <si>
    <t>Equity Issued</t>
  </si>
  <si>
    <t>Payout Ratio</t>
  </si>
  <si>
    <t>Dividend</t>
  </si>
  <si>
    <t>Effective Tax Rate</t>
  </si>
  <si>
    <t>Treasury Growth</t>
  </si>
  <si>
    <t>Days In Period</t>
  </si>
  <si>
    <t>Amounts Per Day</t>
  </si>
  <si>
    <t>Total Amounts</t>
  </si>
  <si>
    <t>Working Capital</t>
  </si>
  <si>
    <t>Cash Changes</t>
  </si>
  <si>
    <t>Capital Expenditures</t>
  </si>
  <si>
    <t>Beginning PP&amp;E</t>
  </si>
  <si>
    <t>Depreciation</t>
  </si>
  <si>
    <t>Ending PP&amp;E</t>
  </si>
  <si>
    <t>SBC Growth</t>
  </si>
  <si>
    <t>Other Cash from Op Growth</t>
  </si>
  <si>
    <t>Other Operating Changes</t>
  </si>
  <si>
    <t>Issuance</t>
  </si>
  <si>
    <t>Repayment</t>
  </si>
  <si>
    <t>Beginning Cash</t>
  </si>
  <si>
    <t>Ending Cash Balance</t>
  </si>
  <si>
    <t>Check</t>
  </si>
  <si>
    <t>Total Liabilities</t>
  </si>
  <si>
    <t>Current Liabilities</t>
  </si>
  <si>
    <t>Total Common Equity</t>
  </si>
  <si>
    <t>Cash From Financing Activities</t>
  </si>
  <si>
    <t>Source: Capital IQ</t>
  </si>
  <si>
    <t>Cost</t>
  </si>
  <si>
    <t>Value ($M)</t>
  </si>
  <si>
    <t>Weight</t>
  </si>
  <si>
    <t>Risk Free Rate</t>
  </si>
  <si>
    <t>Equity Risk Premium</t>
  </si>
  <si>
    <t>Beta</t>
  </si>
  <si>
    <t>Equity</t>
  </si>
  <si>
    <t>Yield on Debt</t>
  </si>
  <si>
    <t>Tax Rate</t>
  </si>
  <si>
    <t>Debt</t>
  </si>
  <si>
    <t xml:space="preserve"> </t>
  </si>
  <si>
    <t>Dashboard</t>
  </si>
  <si>
    <t>Summary</t>
  </si>
  <si>
    <t>Ticker Symbol:</t>
  </si>
  <si>
    <t>Sector:</t>
  </si>
  <si>
    <t>Industry:</t>
  </si>
  <si>
    <t>STLD</t>
  </si>
  <si>
    <t>Materials</t>
  </si>
  <si>
    <t>Industry</t>
  </si>
  <si>
    <t>Company Profile:</t>
  </si>
  <si>
    <t>United States Steel</t>
  </si>
  <si>
    <t>Nucor</t>
  </si>
  <si>
    <t>Cleveland-Cliffs</t>
  </si>
  <si>
    <t>Commercial Metals Company</t>
  </si>
  <si>
    <t>Total Debt</t>
  </si>
  <si>
    <t>Shareholder's Equity</t>
  </si>
  <si>
    <t>Free Cash Flow</t>
  </si>
  <si>
    <t>Debt-Equity Ratio</t>
  </si>
  <si>
    <t>Debt-Free Cashflow Ratio</t>
  </si>
  <si>
    <t>Average</t>
  </si>
  <si>
    <t>Minimum</t>
  </si>
  <si>
    <t>Maximum</t>
  </si>
  <si>
    <t>Peers:</t>
  </si>
  <si>
    <t>Date</t>
  </si>
  <si>
    <t>Price</t>
  </si>
  <si>
    <t>VOO</t>
  </si>
  <si>
    <t>XLS</t>
  </si>
  <si>
    <t>WACC</t>
  </si>
  <si>
    <t>2023-03-30</t>
  </si>
  <si>
    <t>2022-12-29</t>
  </si>
  <si>
    <t>2022-09-29</t>
  </si>
  <si>
    <t>2022-06-29</t>
  </si>
  <si>
    <t>2022-03-30</t>
  </si>
  <si>
    <t>2021-12-30</t>
  </si>
  <si>
    <t>2021-09-29</t>
  </si>
  <si>
    <t>2021-06-29</t>
  </si>
  <si>
    <t>2021-03-30</t>
  </si>
  <si>
    <t>2020-12-30</t>
  </si>
  <si>
    <t>2020-09-29</t>
  </si>
  <si>
    <t>2020-06-29</t>
  </si>
  <si>
    <t>2020-03-30</t>
  </si>
  <si>
    <t>2019-12-30</t>
  </si>
  <si>
    <t>2019-09-27</t>
  </si>
  <si>
    <t>2019-06-27</t>
  </si>
  <si>
    <t>2019-03-28</t>
  </si>
  <si>
    <t>2018-12-28</t>
  </si>
  <si>
    <t>2018-09-27</t>
  </si>
  <si>
    <t>2018-06-28</t>
  </si>
  <si>
    <t>2018-03-28</t>
  </si>
  <si>
    <t>2017-12-28</t>
  </si>
  <si>
    <t>2017-09-28</t>
  </si>
  <si>
    <t>2017-06-28</t>
  </si>
  <si>
    <t>2017-03-29</t>
  </si>
  <si>
    <t>2016-12-28</t>
  </si>
  <si>
    <t>2016-09-28</t>
  </si>
  <si>
    <t>2016-06-28</t>
  </si>
  <si>
    <t>2016-03-29</t>
  </si>
  <si>
    <t>2015-12-29</t>
  </si>
  <si>
    <t>2015-09-28</t>
  </si>
  <si>
    <t>2015-06-26</t>
  </si>
  <si>
    <t>2015-03-27</t>
  </si>
  <si>
    <t>2014-12-29</t>
  </si>
  <si>
    <t>2014-09-26</t>
  </si>
  <si>
    <t>2014-06-26</t>
  </si>
  <si>
    <t>2014-03-27</t>
  </si>
  <si>
    <t>2013-12-27</t>
  </si>
  <si>
    <t>2013-09-26</t>
  </si>
  <si>
    <t>2013-06-26</t>
  </si>
  <si>
    <t>2013-03-26</t>
  </si>
  <si>
    <t>2012-12-27</t>
  </si>
  <si>
    <t>2012-09-26</t>
  </si>
  <si>
    <t>2012-06-27</t>
  </si>
  <si>
    <t>2012-03-28</t>
  </si>
  <si>
    <t>2011-12-28</t>
  </si>
  <si>
    <t>2011-09-28</t>
  </si>
  <si>
    <t>2011-06-28</t>
  </si>
  <si>
    <t>2011-03-29</t>
  </si>
  <si>
    <t>2010-12-29</t>
  </si>
  <si>
    <t>2010-09-28</t>
  </si>
  <si>
    <t>2010-06-28</t>
  </si>
  <si>
    <t>2010-03-29</t>
  </si>
  <si>
    <t>2009-12-29</t>
  </si>
  <si>
    <t>2009-09-28</t>
  </si>
  <si>
    <t>2009-06-26</t>
  </si>
  <si>
    <t>2009-03-27</t>
  </si>
  <si>
    <t>2008-12-29</t>
  </si>
  <si>
    <t>2008-09-26</t>
  </si>
  <si>
    <t>2008-06-26</t>
  </si>
  <si>
    <t>2008-03-27</t>
  </si>
  <si>
    <t>2007-12-27</t>
  </si>
  <si>
    <t>2007-09-26</t>
  </si>
  <si>
    <t>2007-06-27</t>
  </si>
  <si>
    <t>2007-03-28</t>
  </si>
  <si>
    <t>2006-12-28</t>
  </si>
  <si>
    <t>2006-09-27</t>
  </si>
  <si>
    <t>2006-06-28</t>
  </si>
  <si>
    <t>2006-03-29</t>
  </si>
  <si>
    <t>2005-12-28</t>
  </si>
  <si>
    <t>2005-09-28</t>
  </si>
  <si>
    <t>2005-06-28</t>
  </si>
  <si>
    <t>2005-03-29</t>
  </si>
  <si>
    <t>2004-12-29</t>
  </si>
  <si>
    <t>2004-09-28</t>
  </si>
  <si>
    <t>2004-07-22</t>
  </si>
  <si>
    <t>Dividend History</t>
  </si>
  <si>
    <t>Price:</t>
  </si>
  <si>
    <t>Payout ratio:</t>
  </si>
  <si>
    <t>Assumptions</t>
  </si>
  <si>
    <t>Discount Rate</t>
  </si>
  <si>
    <t>Perpetural Growth Rate</t>
  </si>
  <si>
    <t>EV/EBITDA Mulltiple</t>
  </si>
  <si>
    <t>Transaction Date</t>
  </si>
  <si>
    <t>Fiscal Year End</t>
  </si>
  <si>
    <t>Current Price</t>
  </si>
  <si>
    <t>Shares Outstanding</t>
  </si>
  <si>
    <t>Cash</t>
  </si>
  <si>
    <t>Discounted Cash Flow</t>
  </si>
  <si>
    <t>Entry</t>
  </si>
  <si>
    <t>Exit</t>
  </si>
  <si>
    <t>Terminal Value</t>
  </si>
  <si>
    <t>Perpetural Growth</t>
  </si>
  <si>
    <t>Time Periods</t>
  </si>
  <si>
    <t>EV/EBITDA</t>
  </si>
  <si>
    <t>Year Fraction</t>
  </si>
  <si>
    <t>Less: Cash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</si>
  <si>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</si>
  <si>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</si>
  <si>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</si>
  <si>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</si>
  <si>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</si>
  <si>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</si>
  <si>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</si>
  <si>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</si>
  <si>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</si>
  <si>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</si>
  <si>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</si>
  <si>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</si>
  <si>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</si>
  <si>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</si>
  <si>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</si>
  <si>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</si>
  <si>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</si>
  <si>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</si>
  <si>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</si>
  <si>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</si>
  <si>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</si>
  <si>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Base Case</t>
  </si>
  <si>
    <t>Worse Case</t>
  </si>
  <si>
    <t>Best Case</t>
  </si>
  <si>
    <t>Analyst Estimates</t>
  </si>
  <si>
    <t>Peers</t>
  </si>
  <si>
    <t>ArcelorMittal S.A.</t>
  </si>
  <si>
    <t>Share Price</t>
  </si>
  <si>
    <t>Ticker</t>
  </si>
  <si>
    <t>EBITDA</t>
  </si>
  <si>
    <t>P/E</t>
  </si>
  <si>
    <t>High</t>
  </si>
  <si>
    <t>Median</t>
  </si>
  <si>
    <t>Mean</t>
  </si>
  <si>
    <t>Low</t>
  </si>
  <si>
    <t>EPS</t>
  </si>
  <si>
    <t>Aggregates</t>
  </si>
  <si>
    <t>Nucor Corporation</t>
  </si>
  <si>
    <t>Reliance Steel &amp; Aluminum Co.</t>
  </si>
  <si>
    <t>Cash and equivalents</t>
  </si>
  <si>
    <t>Short-term investments</t>
  </si>
  <si>
    <t>Unsecured revolver availability</t>
  </si>
  <si>
    <t>Total liquidity</t>
  </si>
  <si>
    <t>Amortzation</t>
  </si>
  <si>
    <t>Cash and Cash equivelents</t>
  </si>
  <si>
    <t>Forward EPS (Annual)</t>
  </si>
  <si>
    <t>Expected 5 year growth of EPS</t>
  </si>
  <si>
    <t>Comparable Company</t>
  </si>
  <si>
    <t>Enterprise Value/EBITDA</t>
  </si>
  <si>
    <t>Enterprise Value/Revenue</t>
  </si>
  <si>
    <t>P/E Ratio</t>
  </si>
  <si>
    <t>PEG</t>
  </si>
  <si>
    <t>Price/Sales</t>
  </si>
  <si>
    <t>Implied for Steel Dynamics</t>
  </si>
  <si>
    <t>Comps</t>
  </si>
  <si>
    <t>DCF</t>
  </si>
  <si>
    <t>Comps Average 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</si>
</sst>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quot;A&quot;"/>
    <numFmt numFmtId="165" formatCode="#&quot;F&quot;"/>
    <numFmt numFmtId="166" formatCode="0.0%"/>
    <numFmt numFmtId="167" formatCode="_(#,##0.0%_);_(\(#,##0.0%\)_);_(#,##0.0%_)"/>
    <numFmt numFmtId="168" formatCode="0.000%"/>
    <numFmt numFmtId="169" formatCode="_(* #,##0_);_(* \(#,##0\);_(* &quot;-&quot;??_);_(@_)"/>
    <numFmt numFmtId="170" formatCode="_([$$-409]* #,##0.00_);_([$$-409]* \(#,##0.00\);_([$$-409]* &quot;-&quot;??_);_(@_)"/>
    <numFmt numFmtId="171" formatCode="_-* #,##0.00_-;\-* #,##0.00_-;_-* &quot;-&quot;??_-;_-@_-"/>
    <numFmt numFmtId="172" formatCode="_-* #,##0_-;\(#,##0\)_-;_-* &quot;-&quot;_-;_-@_-"/>
    <numFmt numFmtId="173" formatCode="0.0\x"/>
    <numFmt numFmtId="174" formatCode="_-* #,##0_-;\-* #,##0_-;_-* &quot;-&quot;??_-;_-@_-"/>
    <numFmt numFmtId="175" formatCode="_-* #,##0.00_-;\(#,##0.00\)_-;_-* &quot;-&quot;_-;_-@_-"/>
  </numFmts>
  <fonts count="29"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4"/>
      <color theme="0"/>
      <name val="Calibri"/>
      <family val="2"/>
      <scheme val="minor"/>
    </font>
    <font>
      <b/>
      <sz val="14"/>
      <color theme="1"/>
      <name val="Calibri"/>
      <family val="2"/>
      <scheme val="minor"/>
    </font>
    <font>
      <sz val="8"/>
      <color indexed="8"/>
      <name val="Arial"/>
      <family val="2"/>
    </font>
    <font>
      <sz val="12"/>
      <color theme="0"/>
      <name val="Calibri"/>
      <family val="2"/>
      <scheme val="minor"/>
    </font>
    <font>
      <sz val="12"/>
      <color rgb="FF0070C0"/>
      <name val="Calibri"/>
      <family val="2"/>
      <scheme val="minor"/>
    </font>
    <font>
      <b/>
      <sz val="12"/>
      <color rgb="FF0070C0"/>
      <name val="Calibri"/>
      <family val="2"/>
      <scheme val="minor"/>
    </font>
    <font>
      <b/>
      <i/>
      <sz val="12"/>
      <color theme="1"/>
      <name val="Calibri"/>
      <family val="2"/>
      <scheme val="minor"/>
    </font>
    <font>
      <sz val="12"/>
      <color rgb="FF000000"/>
      <name val="Calibri"/>
      <family val="2"/>
      <scheme val="minor"/>
    </font>
    <font>
      <b/>
      <sz val="12"/>
      <color rgb="FF000000"/>
      <name val="Calibri"/>
      <family val="2"/>
      <scheme val="minor"/>
    </font>
    <font>
      <b/>
      <sz val="11"/>
      <color rgb="FF000000"/>
      <name val="Arial Narrow"/>
      <family val="2"/>
    </font>
    <font>
      <b/>
      <sz val="14"/>
      <color rgb="FFFFFFFF"/>
      <name val="Calibri"/>
      <family val="2"/>
    </font>
    <font>
      <sz val="14"/>
      <color rgb="FF111827"/>
      <name val="Helvetica Neue"/>
      <family val="2"/>
    </font>
    <font>
      <sz val="10"/>
      <color rgb="FF000000"/>
      <name val="Helvetica Neue"/>
      <family val="2"/>
    </font>
    <font>
      <sz val="12"/>
      <color rgb="FFCCCCCC"/>
      <name val="Arial"/>
      <family val="2"/>
    </font>
    <font>
      <b/>
      <sz val="12"/>
      <color rgb="FFCCCCCC"/>
      <name val="Arial"/>
      <family val="2"/>
    </font>
    <font>
      <sz val="11"/>
      <color theme="1"/>
      <name val="Calibri"/>
      <family val="2"/>
      <scheme val="minor"/>
    </font>
    <font>
      <sz val="12"/>
      <color theme="1"/>
      <name val="Arial Narrow"/>
      <family val="2"/>
    </font>
    <font>
      <sz val="10"/>
      <color theme="1"/>
      <name val="Open Sans"/>
      <family val="2"/>
    </font>
    <font>
      <i/>
      <sz val="12"/>
      <color theme="1"/>
      <name val="Arial Narrow"/>
      <family val="2"/>
    </font>
    <font>
      <u/>
      <sz val="11"/>
      <color theme="10"/>
      <name val="Calibri"/>
      <family val="2"/>
      <scheme val="minor"/>
    </font>
    <font>
      <sz val="12"/>
      <color rgb="FFCCCCCC"/>
      <name val="Menlo"/>
      <family val="2"/>
    </font>
    <font>
      <i/>
      <sz val="12"/>
      <color theme="1"/>
      <name val="Calibri"/>
      <family val="2"/>
      <scheme val="minor"/>
    </font>
    <font>
      <i/>
      <sz val="12"/>
      <color rgb="FF0070C0"/>
      <name val="Calibri"/>
      <family val="2"/>
      <scheme val="minor"/>
    </font>
    <font>
      <b/>
      <sz val="14"/>
      <color rgb="FF711F27"/>
      <name val="Calibri"/>
      <family val="2"/>
      <scheme val="minor"/>
    </font>
    <font>
      <sz val="10"/>
      <color theme="1"/>
      <name val="Times New Roman"/>
      <family val="1"/>
    </font>
  </fonts>
  <fills count="9">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8"/>
        <bgColor indexed="64"/>
      </patternFill>
    </fill>
    <fill>
      <patternFill patternType="solid">
        <fgColor rgb="FFC00000"/>
        <bgColor rgb="FF000000"/>
      </patternFill>
    </fill>
    <fill>
      <patternFill patternType="solid">
        <fgColor rgb="FF8B1900"/>
        <bgColor indexed="64"/>
      </patternFill>
    </fill>
    <fill>
      <patternFill patternType="solid">
        <fgColor rgb="FF711F27"/>
        <bgColor indexed="64"/>
      </patternFill>
    </fill>
    <fill>
      <patternFill patternType="solid">
        <fgColor rgb="FFFFFF0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uble">
        <color auto="1"/>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thin">
        <color indexed="64"/>
      </top>
      <bottom/>
      <diagonal/>
    </border>
  </borders>
  <cellStyleXfs count="6">
    <xf numFmtId="0" fontId="0" fillId="0" borderId="0"/>
    <xf numFmtId="9" fontId="1" fillId="0" borderId="0" applyFont="0" applyFill="0" applyBorder="0" applyAlignment="0" applyProtection="0"/>
    <xf numFmtId="171" fontId="19" fillId="0" borderId="0" applyFont="0" applyFill="0" applyBorder="0" applyAlignment="0" applyProtection="0"/>
    <xf numFmtId="0" fontId="19" fillId="0" borderId="0"/>
    <xf numFmtId="9" fontId="19" fillId="0" borderId="0" applyFont="0" applyFill="0" applyBorder="0" applyAlignment="0" applyProtection="0"/>
    <xf numFmtId="0" fontId="23" fillId="0" borderId="0" applyNumberFormat="0" applyFill="0" applyBorder="0" applyAlignment="0" applyProtection="0"/>
  </cellStyleXfs>
  <cellXfs count="184">
    <xf numFmtId="0" fontId="0" fillId="0" borderId="0" xfId="0"/>
    <xf numFmtId="164" fontId="5" fillId="3" borderId="5" xfId="0" applyNumberFormat="1" applyFont="1" applyFill="1" applyBorder="1" applyAlignment="1">
      <alignment horizontal="center" vertical="center"/>
    </xf>
    <xf numFmtId="164" fontId="5" fillId="0" borderId="5" xfId="0" applyNumberFormat="1" applyFont="1" applyBorder="1" applyAlignment="1">
      <alignment horizontal="center" vertical="center"/>
    </xf>
    <xf numFmtId="165" fontId="4" fillId="2" borderId="5" xfId="0" applyNumberFormat="1" applyFont="1" applyFill="1" applyBorder="1" applyAlignment="1">
      <alignment vertical="center"/>
    </xf>
    <xf numFmtId="165" fontId="4" fillId="2" borderId="6" xfId="0" applyNumberFormat="1" applyFont="1" applyFill="1" applyBorder="1" applyAlignment="1">
      <alignment vertical="center"/>
    </xf>
    <xf numFmtId="0" fontId="2" fillId="4" borderId="0" xfId="0" applyFont="1" applyFill="1"/>
    <xf numFmtId="39" fontId="0" fillId="0" borderId="0" xfId="0" applyNumberFormat="1"/>
    <xf numFmtId="39" fontId="2" fillId="4" borderId="0" xfId="0" applyNumberFormat="1" applyFont="1" applyFill="1"/>
    <xf numFmtId="164" fontId="5" fillId="0" borderId="6" xfId="0" applyNumberFormat="1" applyFont="1" applyBorder="1" applyAlignment="1">
      <alignment horizontal="center" vertical="center"/>
    </xf>
    <xf numFmtId="0" fontId="3" fillId="0" borderId="0" xfId="0" applyFont="1"/>
    <xf numFmtId="0" fontId="2" fillId="4" borderId="0" xfId="0" applyFont="1" applyFill="1" applyAlignment="1">
      <alignment horizontal="right"/>
    </xf>
    <xf numFmtId="0" fontId="0" fillId="0" borderId="0" xfId="0" applyAlignment="1">
      <alignment horizontal="right"/>
    </xf>
    <xf numFmtId="166" fontId="0" fillId="0" borderId="0" xfId="1" applyNumberFormat="1" applyFont="1"/>
    <xf numFmtId="166" fontId="0" fillId="0" borderId="0" xfId="0" applyNumberFormat="1"/>
    <xf numFmtId="37" fontId="0" fillId="0" borderId="0" xfId="0" applyNumberFormat="1"/>
    <xf numFmtId="10" fontId="0" fillId="0" borderId="0" xfId="1" applyNumberFormat="1" applyFont="1"/>
    <xf numFmtId="0" fontId="0" fillId="0" borderId="2" xfId="0" applyBorder="1" applyAlignment="1">
      <alignment horizontal="right"/>
    </xf>
    <xf numFmtId="166" fontId="0" fillId="0" borderId="2" xfId="1" applyNumberFormat="1" applyFont="1" applyBorder="1"/>
    <xf numFmtId="167" fontId="6" fillId="0" borderId="0" xfId="0" applyNumberFormat="1" applyFont="1" applyAlignment="1">
      <alignment horizontal="right" vertical="top" wrapText="1"/>
    </xf>
    <xf numFmtId="39" fontId="7" fillId="0" borderId="0" xfId="0" applyNumberFormat="1" applyFont="1"/>
    <xf numFmtId="39" fontId="0" fillId="0" borderId="0" xfId="1" applyNumberFormat="1" applyFont="1"/>
    <xf numFmtId="39" fontId="8" fillId="0" borderId="0" xfId="0" applyNumberFormat="1" applyFont="1"/>
    <xf numFmtId="0" fontId="0" fillId="0" borderId="0" xfId="0" applyAlignment="1">
      <alignment horizontal="left" indent="1"/>
    </xf>
    <xf numFmtId="0" fontId="2" fillId="4" borderId="0" xfId="0" applyFont="1" applyFill="1" applyAlignment="1">
      <alignment horizontal="left" indent="1"/>
    </xf>
    <xf numFmtId="0" fontId="3" fillId="0" borderId="0" xfId="0" applyFont="1" applyAlignment="1">
      <alignment horizontal="left"/>
    </xf>
    <xf numFmtId="0" fontId="3" fillId="0" borderId="7" xfId="0" applyFont="1" applyBorder="1" applyAlignment="1">
      <alignment horizontal="left"/>
    </xf>
    <xf numFmtId="0" fontId="0" fillId="0" borderId="7" xfId="0" applyBorder="1"/>
    <xf numFmtId="39" fontId="0" fillId="0" borderId="7" xfId="0" applyNumberFormat="1" applyBorder="1"/>
    <xf numFmtId="39" fontId="10" fillId="0" borderId="0" xfId="0" applyNumberFormat="1" applyFont="1"/>
    <xf numFmtId="169" fontId="9" fillId="0" borderId="2" xfId="0" applyNumberFormat="1" applyFont="1" applyBorder="1"/>
    <xf numFmtId="166" fontId="12" fillId="0" borderId="2" xfId="0" applyNumberFormat="1" applyFont="1" applyBorder="1"/>
    <xf numFmtId="166" fontId="12" fillId="0" borderId="8" xfId="0" applyNumberFormat="1" applyFont="1" applyBorder="1"/>
    <xf numFmtId="169" fontId="12" fillId="0" borderId="8" xfId="0" applyNumberFormat="1" applyFont="1" applyBorder="1"/>
    <xf numFmtId="39" fontId="0" fillId="0" borderId="0" xfId="0" applyNumberFormat="1" applyAlignment="1">
      <alignment horizontal="right"/>
    </xf>
    <xf numFmtId="0" fontId="3" fillId="0" borderId="0" xfId="0" applyFont="1" applyAlignment="1">
      <alignment horizontal="right"/>
    </xf>
    <xf numFmtId="0" fontId="15" fillId="0" borderId="0" xfId="0" applyFont="1"/>
    <xf numFmtId="0" fontId="3" fillId="0" borderId="1" xfId="0" applyFont="1" applyBorder="1"/>
    <xf numFmtId="0" fontId="0" fillId="0" borderId="9" xfId="0" applyBorder="1"/>
    <xf numFmtId="0" fontId="0" fillId="0" borderId="10" xfId="0" applyBorder="1"/>
    <xf numFmtId="0" fontId="0" fillId="0" borderId="3" xfId="0" applyBorder="1"/>
    <xf numFmtId="0" fontId="3" fillId="0" borderId="10" xfId="0" applyFont="1" applyBorder="1"/>
    <xf numFmtId="0" fontId="3" fillId="0" borderId="4" xfId="0" applyFont="1" applyBorder="1"/>
    <xf numFmtId="0" fontId="0" fillId="0" borderId="11" xfId="0" applyBorder="1"/>
    <xf numFmtId="0" fontId="0" fillId="0" borderId="8" xfId="0" applyBorder="1"/>
    <xf numFmtId="0" fontId="0" fillId="0" borderId="12" xfId="0" applyBorder="1"/>
    <xf numFmtId="0" fontId="0" fillId="0" borderId="10" xfId="0" applyBorder="1" applyAlignment="1">
      <alignment horizontal="left"/>
    </xf>
    <xf numFmtId="2" fontId="0" fillId="0" borderId="0" xfId="0" applyNumberFormat="1"/>
    <xf numFmtId="2" fontId="0" fillId="0" borderId="3" xfId="0" applyNumberFormat="1" applyBorder="1"/>
    <xf numFmtId="0" fontId="0" fillId="0" borderId="1" xfId="0" applyBorder="1" applyAlignment="1">
      <alignment horizontal="left"/>
    </xf>
    <xf numFmtId="0" fontId="0" fillId="0" borderId="2" xfId="0" applyBorder="1"/>
    <xf numFmtId="2" fontId="0" fillId="0" borderId="2" xfId="0" applyNumberFormat="1" applyBorder="1"/>
    <xf numFmtId="2" fontId="0" fillId="0" borderId="9" xfId="0" applyNumberFormat="1" applyBorder="1"/>
    <xf numFmtId="0" fontId="0" fillId="0" borderId="13" xfId="0" applyBorder="1" applyAlignment="1">
      <alignment horizontal="left"/>
    </xf>
    <xf numFmtId="0" fontId="0" fillId="0" borderId="14" xfId="0" applyBorder="1"/>
    <xf numFmtId="2" fontId="0" fillId="0" borderId="14" xfId="0" applyNumberFormat="1" applyBorder="1"/>
    <xf numFmtId="2" fontId="0" fillId="0" borderId="15" xfId="0" applyNumberFormat="1" applyBorder="1"/>
    <xf numFmtId="37" fontId="0" fillId="0" borderId="2" xfId="0" applyNumberFormat="1" applyBorder="1"/>
    <xf numFmtId="37" fontId="0" fillId="0" borderId="14" xfId="0" applyNumberFormat="1" applyBorder="1"/>
    <xf numFmtId="0" fontId="0" fillId="0" borderId="17" xfId="0" applyBorder="1"/>
    <xf numFmtId="37" fontId="0" fillId="0" borderId="17" xfId="0" applyNumberFormat="1" applyBorder="1"/>
    <xf numFmtId="2" fontId="0" fillId="0" borderId="17" xfId="0" applyNumberFormat="1" applyBorder="1"/>
    <xf numFmtId="2" fontId="0" fillId="0" borderId="18" xfId="0" applyNumberFormat="1" applyBorder="1"/>
    <xf numFmtId="0" fontId="3" fillId="0" borderId="16" xfId="0" applyFont="1" applyBorder="1" applyAlignment="1">
      <alignment horizontal="left"/>
    </xf>
    <xf numFmtId="0" fontId="16" fillId="0" borderId="0" xfId="0" applyFont="1"/>
    <xf numFmtId="14" fontId="16" fillId="0" borderId="0" xfId="0" applyNumberFormat="1" applyFont="1"/>
    <xf numFmtId="0" fontId="14" fillId="5" borderId="2" xfId="0" applyFont="1" applyFill="1" applyBorder="1" applyAlignment="1">
      <alignment horizontal="center" vertical="center"/>
    </xf>
    <xf numFmtId="0" fontId="14" fillId="5" borderId="9" xfId="0" applyFont="1" applyFill="1" applyBorder="1" applyAlignment="1">
      <alignment horizontal="center" vertical="center"/>
    </xf>
    <xf numFmtId="168" fontId="8" fillId="0" borderId="0" xfId="0" applyNumberFormat="1" applyFont="1"/>
    <xf numFmtId="0" fontId="11" fillId="0" borderId="0" xfId="0" applyFont="1"/>
    <xf numFmtId="0" fontId="11" fillId="0" borderId="3" xfId="0" applyFont="1" applyBorder="1"/>
    <xf numFmtId="166" fontId="8" fillId="0" borderId="0" xfId="0" applyNumberFormat="1" applyFont="1"/>
    <xf numFmtId="169" fontId="11" fillId="0" borderId="0" xfId="0" applyNumberFormat="1" applyFont="1"/>
    <xf numFmtId="2" fontId="8" fillId="0" borderId="0" xfId="0" applyNumberFormat="1" applyFont="1"/>
    <xf numFmtId="166" fontId="11" fillId="0" borderId="3" xfId="0" applyNumberFormat="1" applyFont="1" applyBorder="1"/>
    <xf numFmtId="166" fontId="12" fillId="0" borderId="9" xfId="0" applyNumberFormat="1" applyFont="1" applyBorder="1"/>
    <xf numFmtId="166" fontId="9" fillId="0" borderId="12" xfId="0" applyNumberFormat="1" applyFont="1" applyBorder="1"/>
    <xf numFmtId="0" fontId="11" fillId="0" borderId="10" xfId="0" applyFont="1" applyBorder="1" applyAlignment="1">
      <alignment horizontal="left"/>
    </xf>
    <xf numFmtId="0" fontId="13" fillId="0" borderId="1" xfId="0" applyFont="1" applyBorder="1" applyAlignment="1">
      <alignment horizontal="left"/>
    </xf>
    <xf numFmtId="0" fontId="13" fillId="0" borderId="11" xfId="0" applyFont="1" applyBorder="1" applyAlignment="1">
      <alignment horizontal="left"/>
    </xf>
    <xf numFmtId="0" fontId="11" fillId="0" borderId="4" xfId="0" applyFont="1" applyBorder="1" applyAlignment="1">
      <alignment horizontal="left"/>
    </xf>
    <xf numFmtId="170" fontId="0" fillId="0" borderId="0" xfId="0" applyNumberFormat="1"/>
    <xf numFmtId="4" fontId="0" fillId="0" borderId="0" xfId="0" applyNumberFormat="1"/>
    <xf numFmtId="0" fontId="3" fillId="0" borderId="3" xfId="0" applyFont="1" applyBorder="1" applyAlignment="1">
      <alignment horizontal="center" vertical="center"/>
    </xf>
    <xf numFmtId="10" fontId="3" fillId="0" borderId="6" xfId="0" applyNumberFormat="1" applyFont="1" applyBorder="1" applyAlignment="1">
      <alignment horizontal="center" vertical="center"/>
    </xf>
    <xf numFmtId="0" fontId="7" fillId="0" borderId="0" xfId="0" applyFont="1"/>
    <xf numFmtId="170" fontId="7" fillId="0" borderId="0" xfId="0" applyNumberFormat="1" applyFont="1"/>
    <xf numFmtId="9" fontId="0" fillId="0" borderId="0" xfId="1" applyFont="1"/>
    <xf numFmtId="0" fontId="17" fillId="0" borderId="0" xfId="0" applyFont="1"/>
    <xf numFmtId="2" fontId="17" fillId="0" borderId="0" xfId="0" applyNumberFormat="1" applyFont="1"/>
    <xf numFmtId="3" fontId="0" fillId="0" borderId="0" xfId="0" applyNumberFormat="1"/>
    <xf numFmtId="0" fontId="18" fillId="0" borderId="0" xfId="0" applyFont="1"/>
    <xf numFmtId="172" fontId="20" fillId="0" borderId="0" xfId="2" applyNumberFormat="1" applyFont="1"/>
    <xf numFmtId="172" fontId="21" fillId="0" borderId="0" xfId="2" applyNumberFormat="1" applyFont="1"/>
    <xf numFmtId="172" fontId="21" fillId="0" borderId="0" xfId="2" applyNumberFormat="1" applyFont="1" applyAlignment="1">
      <alignment horizontal="center"/>
    </xf>
    <xf numFmtId="0" fontId="22" fillId="0" borderId="0" xfId="3" applyFont="1" applyAlignment="1">
      <alignment horizontal="right"/>
    </xf>
    <xf numFmtId="0" fontId="1" fillId="0" borderId="0" xfId="3" applyFont="1"/>
    <xf numFmtId="172" fontId="21" fillId="0" borderId="0" xfId="2" applyNumberFormat="1" applyFont="1" applyAlignment="1">
      <alignment horizontal="left" indent="5"/>
    </xf>
    <xf numFmtId="0" fontId="1" fillId="0" borderId="0" xfId="3" applyFont="1" applyAlignment="1">
      <alignment horizontal="right"/>
    </xf>
    <xf numFmtId="0" fontId="23" fillId="0" borderId="0" xfId="5" applyAlignment="1">
      <alignment horizontal="right"/>
    </xf>
    <xf numFmtId="172" fontId="20" fillId="0" borderId="0" xfId="2" applyNumberFormat="1" applyFont="1" applyAlignment="1">
      <alignment horizontal="center"/>
    </xf>
    <xf numFmtId="0" fontId="24" fillId="0" borderId="0" xfId="0" applyFont="1"/>
    <xf numFmtId="39" fontId="3" fillId="0" borderId="0" xfId="0" applyNumberFormat="1" applyFont="1" applyAlignment="1">
      <alignment horizontal="right"/>
    </xf>
    <xf numFmtId="14" fontId="25" fillId="0" borderId="0" xfId="2" applyNumberFormat="1" applyFont="1" applyBorder="1"/>
    <xf numFmtId="14" fontId="25" fillId="0" borderId="0" xfId="2" applyNumberFormat="1" applyFont="1" applyFill="1" applyBorder="1"/>
    <xf numFmtId="1" fontId="25" fillId="0" borderId="0" xfId="2" applyNumberFormat="1" applyFont="1"/>
    <xf numFmtId="172" fontId="0" fillId="0" borderId="0" xfId="2" applyNumberFormat="1" applyFont="1"/>
    <xf numFmtId="171" fontId="0" fillId="0" borderId="0" xfId="2" applyFont="1" applyBorder="1"/>
    <xf numFmtId="172" fontId="0" fillId="0" borderId="0" xfId="2" applyNumberFormat="1" applyFont="1" applyAlignment="1">
      <alignment horizontal="center"/>
    </xf>
    <xf numFmtId="172" fontId="3" fillId="0" borderId="0" xfId="2" applyNumberFormat="1" applyFont="1"/>
    <xf numFmtId="172" fontId="0" fillId="0" borderId="0" xfId="2" applyNumberFormat="1" applyFont="1" applyBorder="1"/>
    <xf numFmtId="172" fontId="25" fillId="0" borderId="0" xfId="2" applyNumberFormat="1" applyFont="1" applyBorder="1"/>
    <xf numFmtId="169" fontId="0" fillId="0" borderId="0" xfId="2" applyNumberFormat="1" applyFont="1"/>
    <xf numFmtId="172" fontId="25" fillId="0" borderId="0" xfId="2" applyNumberFormat="1" applyFont="1"/>
    <xf numFmtId="172" fontId="0" fillId="0" borderId="2" xfId="2" applyNumberFormat="1" applyFont="1" applyBorder="1"/>
    <xf numFmtId="172" fontId="0" fillId="0" borderId="0" xfId="2" applyNumberFormat="1" applyFont="1" applyFill="1"/>
    <xf numFmtId="9" fontId="0" fillId="0" borderId="0" xfId="4" applyFont="1" applyBorder="1"/>
    <xf numFmtId="9" fontId="0" fillId="0" borderId="0" xfId="4" applyFont="1"/>
    <xf numFmtId="175" fontId="0" fillId="0" borderId="0" xfId="2" applyNumberFormat="1" applyFont="1"/>
    <xf numFmtId="9" fontId="0" fillId="0" borderId="0" xfId="4" applyFont="1" applyAlignment="1">
      <alignment horizontal="right"/>
    </xf>
    <xf numFmtId="14" fontId="0" fillId="0" borderId="0" xfId="2" applyNumberFormat="1" applyFont="1"/>
    <xf numFmtId="1" fontId="26" fillId="0" borderId="0" xfId="2" applyNumberFormat="1" applyFont="1"/>
    <xf numFmtId="173" fontId="8" fillId="0" borderId="0" xfId="2" applyNumberFormat="1" applyFont="1" applyAlignment="1">
      <alignment horizontal="right"/>
    </xf>
    <xf numFmtId="14" fontId="8" fillId="0" borderId="0" xfId="2" applyNumberFormat="1" applyFont="1"/>
    <xf numFmtId="14" fontId="8" fillId="0" borderId="0" xfId="2" applyNumberFormat="1" applyFont="1" applyFill="1"/>
    <xf numFmtId="171" fontId="8" fillId="0" borderId="0" xfId="2" applyFont="1" applyAlignment="1">
      <alignment horizontal="right"/>
    </xf>
    <xf numFmtId="174" fontId="8" fillId="0" borderId="0" xfId="2" applyNumberFormat="1" applyFont="1" applyAlignment="1">
      <alignment horizontal="right"/>
    </xf>
    <xf numFmtId="10" fontId="8" fillId="0" borderId="0" xfId="4" applyNumberFormat="1" applyFont="1" applyAlignment="1">
      <alignment horizontal="right"/>
    </xf>
    <xf numFmtId="9" fontId="8" fillId="0" borderId="0" xfId="4" applyFont="1" applyBorder="1" applyAlignment="1">
      <alignment horizontal="right"/>
    </xf>
    <xf numFmtId="10" fontId="12" fillId="0" borderId="2" xfId="1" applyNumberFormat="1" applyFont="1" applyBorder="1"/>
    <xf numFmtId="0" fontId="0" fillId="0" borderId="19" xfId="0" applyBorder="1" applyAlignment="1">
      <alignment horizontal="right"/>
    </xf>
    <xf numFmtId="0" fontId="3" fillId="0" borderId="20" xfId="0" applyFont="1" applyBorder="1" applyAlignment="1">
      <alignment horizontal="right"/>
    </xf>
    <xf numFmtId="0" fontId="0" fillId="0" borderId="0" xfId="0" applyAlignment="1">
      <alignment horizontal="center" vertical="center"/>
    </xf>
    <xf numFmtId="170" fontId="0" fillId="0" borderId="0" xfId="0" applyNumberFormat="1" applyAlignment="1">
      <alignment horizontal="center" vertical="center"/>
    </xf>
    <xf numFmtId="0" fontId="0" fillId="0" borderId="3" xfId="0" applyBorder="1" applyAlignment="1">
      <alignment horizontal="center" vertical="center"/>
    </xf>
    <xf numFmtId="39" fontId="0" fillId="0" borderId="0" xfId="0" applyNumberFormat="1" applyAlignment="1">
      <alignment horizontal="center" vertical="center"/>
    </xf>
    <xf numFmtId="39" fontId="0" fillId="0" borderId="3" xfId="0" applyNumberFormat="1" applyBorder="1" applyAlignment="1">
      <alignment horizontal="center" vertical="center"/>
    </xf>
    <xf numFmtId="39" fontId="3" fillId="0" borderId="17" xfId="0" applyNumberFormat="1" applyFont="1" applyBorder="1" applyAlignment="1">
      <alignment horizontal="center" vertical="center"/>
    </xf>
    <xf numFmtId="39" fontId="3" fillId="0" borderId="18" xfId="0" applyNumberFormat="1" applyFont="1" applyBorder="1" applyAlignment="1">
      <alignment horizontal="center" vertical="center"/>
    </xf>
    <xf numFmtId="0" fontId="27" fillId="6" borderId="0" xfId="0" applyFont="1" applyFill="1" applyAlignment="1">
      <alignment horizontal="center" vertical="center"/>
    </xf>
    <xf numFmtId="172" fontId="3" fillId="6" borderId="0" xfId="2" applyNumberFormat="1" applyFont="1" applyFill="1"/>
    <xf numFmtId="172" fontId="0" fillId="6" borderId="0" xfId="2" applyNumberFormat="1" applyFont="1" applyFill="1"/>
    <xf numFmtId="172" fontId="0" fillId="6" borderId="0" xfId="2" applyNumberFormat="1" applyFont="1" applyFill="1" applyAlignment="1">
      <alignment horizontal="center"/>
    </xf>
    <xf numFmtId="172" fontId="2" fillId="6" borderId="0" xfId="2" applyNumberFormat="1" applyFont="1" applyFill="1" applyBorder="1"/>
    <xf numFmtId="172" fontId="0" fillId="6" borderId="0" xfId="2" applyNumberFormat="1" applyFont="1" applyFill="1" applyBorder="1"/>
    <xf numFmtId="172" fontId="7" fillId="6" borderId="0" xfId="2" applyNumberFormat="1" applyFont="1" applyFill="1" applyBorder="1"/>
    <xf numFmtId="172" fontId="2" fillId="6" borderId="0" xfId="2" applyNumberFormat="1" applyFont="1" applyFill="1" applyBorder="1" applyAlignment="1">
      <alignment horizontal="right"/>
    </xf>
    <xf numFmtId="0" fontId="2" fillId="6" borderId="0" xfId="2" applyNumberFormat="1" applyFont="1" applyFill="1" applyBorder="1"/>
    <xf numFmtId="39" fontId="2" fillId="6" borderId="0" xfId="0" applyNumberFormat="1" applyFont="1" applyFill="1"/>
    <xf numFmtId="39" fontId="3" fillId="6" borderId="0" xfId="0" applyNumberFormat="1" applyFont="1" applyFill="1"/>
    <xf numFmtId="39" fontId="9" fillId="6" borderId="0" xfId="0" applyNumberFormat="1" applyFont="1" applyFill="1"/>
    <xf numFmtId="0" fontId="2" fillId="7"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19" xfId="0" applyFont="1" applyFill="1" applyBorder="1" applyAlignment="1">
      <alignment horizontal="center" vertical="center"/>
    </xf>
    <xf numFmtId="39" fontId="2" fillId="7" borderId="0" xfId="0" applyNumberFormat="1" applyFont="1" applyFill="1" applyAlignment="1">
      <alignment horizontal="center" vertical="center"/>
    </xf>
    <xf numFmtId="39" fontId="2" fillId="7" borderId="3" xfId="0" applyNumberFormat="1" applyFont="1" applyFill="1" applyBorder="1" applyAlignment="1">
      <alignment horizontal="center" vertical="center"/>
    </xf>
    <xf numFmtId="0" fontId="28" fillId="0" borderId="0" xfId="0" applyFont="1"/>
    <xf numFmtId="39" fontId="0" fillId="0" borderId="1" xfId="0" applyNumberFormat="1" applyBorder="1" applyAlignment="1">
      <alignment horizontal="left" vertical="center"/>
    </xf>
    <xf numFmtId="39" fontId="0" fillId="0" borderId="2" xfId="0" applyNumberFormat="1" applyBorder="1" applyAlignment="1">
      <alignment horizontal="center" vertical="center"/>
    </xf>
    <xf numFmtId="39" fontId="0" fillId="0" borderId="9" xfId="0" applyNumberFormat="1" applyBorder="1" applyAlignment="1">
      <alignment horizontal="center" vertical="center"/>
    </xf>
    <xf numFmtId="39" fontId="0" fillId="0" borderId="10" xfId="0" applyNumberFormat="1" applyBorder="1" applyAlignment="1">
      <alignment horizontal="left" vertical="center"/>
    </xf>
    <xf numFmtId="39" fontId="2" fillId="6" borderId="6" xfId="0" applyNumberFormat="1" applyFont="1" applyFill="1" applyBorder="1" applyAlignment="1">
      <alignment horizontal="center" vertical="center"/>
    </xf>
    <xf numFmtId="0" fontId="2" fillId="7" borderId="23" xfId="0" applyFont="1" applyFill="1" applyBorder="1" applyAlignment="1">
      <alignment horizontal="center" vertical="center"/>
    </xf>
    <xf numFmtId="0" fontId="0" fillId="0" borderId="13" xfId="0" applyBorder="1"/>
    <xf numFmtId="39" fontId="0" fillId="0" borderId="15" xfId="0" applyNumberFormat="1" applyBorder="1" applyAlignment="1">
      <alignment horizontal="center" vertical="center"/>
    </xf>
    <xf numFmtId="4" fontId="0" fillId="0" borderId="10" xfId="0" applyNumberFormat="1" applyBorder="1"/>
    <xf numFmtId="0" fontId="0" fillId="0" borderId="21" xfId="0" applyBorder="1"/>
    <xf numFmtId="0" fontId="0" fillId="0" borderId="22" xfId="0" applyBorder="1"/>
    <xf numFmtId="0" fontId="0" fillId="0" borderId="16" xfId="0" applyBorder="1"/>
    <xf numFmtId="0" fontId="0" fillId="8" borderId="17" xfId="0" applyFill="1" applyBorder="1"/>
    <xf numFmtId="0" fontId="0" fillId="0" borderId="18" xfId="0" applyBorder="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5" fillId="3" borderId="0" xfId="0" applyFont="1" applyFill="1" applyAlignment="1">
      <alignment horizontal="center" vertical="center"/>
    </xf>
    <xf numFmtId="0" fontId="5" fillId="3" borderId="3" xfId="0" applyFont="1" applyFill="1" applyBorder="1" applyAlignment="1">
      <alignment horizontal="center" vertical="center"/>
    </xf>
    <xf numFmtId="0" fontId="4" fillId="2" borderId="0" xfId="0" applyFont="1" applyFill="1" applyAlignment="1">
      <alignment horizontal="center" vertical="center"/>
    </xf>
    <xf numFmtId="0" fontId="4" fillId="2" borderId="3" xfId="0" applyFont="1" applyFill="1" applyBorder="1" applyAlignment="1">
      <alignment horizontal="center" vertical="center"/>
    </xf>
    <xf numFmtId="0" fontId="27" fillId="6" borderId="0" xfId="0" applyFont="1" applyFill="1" applyAlignment="1">
      <alignment horizontal="center" vertical="center"/>
    </xf>
    <xf numFmtId="0" fontId="2" fillId="6" borderId="4" xfId="0" applyFont="1" applyFill="1" applyBorder="1" applyAlignment="1">
      <alignment horizontal="left" vertical="center"/>
    </xf>
    <xf numFmtId="0" fontId="2" fillId="6" borderId="5" xfId="0" applyFont="1" applyFill="1" applyBorder="1" applyAlignment="1">
      <alignment horizontal="left" vertical="center"/>
    </xf>
    <xf numFmtId="0" fontId="5" fillId="3" borderId="5" xfId="0" applyFont="1" applyFill="1" applyBorder="1" applyAlignment="1">
      <alignment horizontal="center" vertical="center"/>
    </xf>
    <xf numFmtId="0" fontId="4" fillId="2" borderId="6" xfId="0" applyFont="1" applyFill="1" applyBorder="1" applyAlignment="1">
      <alignment horizontal="center" vertical="center"/>
    </xf>
  </cellXfs>
  <cellStyles count="6">
    <cellStyle name="Comma 2" xfId="2" xr:uid="{7E96CB6A-2E41-6A45-BDD7-B1CEF75959F2}"/>
    <cellStyle name="Hyperlink 2" xfId="5" xr:uid="{C36A4E3E-8C01-6B47-B87A-FA353A1A3134}"/>
    <cellStyle name="Normal" xfId="0" builtinId="0"/>
    <cellStyle name="Normal 2" xfId="3" xr:uid="{E8BA43A5-5670-004A-B5F8-43FAF8CD4325}"/>
    <cellStyle name="Percent" xfId="1" builtinId="5"/>
    <cellStyle name="Percent 2" xfId="4" xr:uid="{32DC3263-BF84-4648-8AF9-651D12AE8BD8}"/>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711F27"/>
      <color rgb="FF410000"/>
      <color rgb="FF8B1900"/>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mn-lt"/>
                <a:ea typeface="Open Sans" panose="020B0606030504020204" pitchFamily="34" charset="0"/>
                <a:cs typeface="Open Sans" panose="020B0606030504020204" pitchFamily="34" charset="0"/>
              </a:defRPr>
            </a:pPr>
            <a:r>
              <a:rPr lang="en-US" sz="1200" b="1">
                <a:solidFill>
                  <a:schemeClr val="tx1"/>
                </a:solidFill>
                <a:latin typeface="+mn-lt"/>
              </a:rPr>
              <a:t>Cash Flow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Open Sans" panose="020B0606030504020204" pitchFamily="34" charset="0"/>
              <a:cs typeface="Open Sans" panose="020B0606030504020204" pitchFamily="34" charset="0"/>
            </a:defRPr>
          </a:pPr>
          <a:endParaRPr lang="en-US"/>
        </a:p>
      </c:txPr>
    </c:title>
    <c:autoTitleDeleted val="0"/>
    <c:plotArea>
      <c:layout/>
      <c:barChart>
        <c:barDir val="col"/>
        <c:grouping val="clustered"/>
        <c:varyColors val="0"/>
        <c:ser>
          <c:idx val="0"/>
          <c:order val="0"/>
          <c:spPr>
            <a:solidFill>
              <a:srgbClr val="0070C0"/>
            </a:solidFill>
            <a:ln>
              <a:noFill/>
            </a:ln>
            <a:effectLst/>
          </c:spPr>
          <c:invertIfNegative val="0"/>
          <c:dPt>
            <c:idx val="1"/>
            <c:invertIfNegative val="0"/>
            <c:bubble3D val="0"/>
            <c:spPr>
              <a:solidFill>
                <a:srgbClr val="711F27"/>
              </a:solidFill>
              <a:ln>
                <a:noFill/>
              </a:ln>
              <a:effectLst/>
            </c:spPr>
            <c:extLst>
              <c:ext xmlns:c16="http://schemas.microsoft.com/office/drawing/2014/chart" uri="{C3380CC4-5D6E-409C-BE32-E72D297353CC}">
                <c16:uniqueId val="{00000000-315A-4146-81FE-B469B2CFC0A2}"/>
              </c:ext>
            </c:extLst>
          </c:dPt>
          <c:dPt>
            <c:idx val="3"/>
            <c:invertIfNegative val="0"/>
            <c:bubble3D val="0"/>
            <c:spPr>
              <a:solidFill>
                <a:srgbClr val="410000"/>
              </a:solidFill>
              <a:ln>
                <a:noFill/>
              </a:ln>
              <a:effectLst/>
            </c:spPr>
            <c:extLst>
              <c:ext xmlns:c16="http://schemas.microsoft.com/office/drawing/2014/chart" uri="{C3380CC4-5D6E-409C-BE32-E72D297353CC}">
                <c16:uniqueId val="{00000001-315A-4146-81FE-B469B2CFC0A2}"/>
              </c:ext>
            </c:extLst>
          </c:dPt>
          <c:dLbls>
            <c:numFmt formatCode="&quot;$&quot;#,##0" sourceLinked="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Open Sans" panose="020B0606030504020204" pitchFamily="34" charset="0"/>
                    <a:cs typeface="Open Sans" panose="020B06060305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DCF!$E$17:$I$17</c:f>
              <c:numCache>
                <c:formatCode>m/d/yy</c:formatCode>
                <c:ptCount val="5"/>
                <c:pt idx="0">
                  <c:v>45291</c:v>
                </c:pt>
                <c:pt idx="1">
                  <c:v>45657</c:v>
                </c:pt>
                <c:pt idx="2">
                  <c:v>46022</c:v>
                </c:pt>
                <c:pt idx="3">
                  <c:v>46387</c:v>
                </c:pt>
                <c:pt idx="4">
                  <c:v>46752</c:v>
                </c:pt>
              </c:numCache>
            </c:numRef>
          </c:cat>
          <c:val>
            <c:numRef>
              <c:f>DCF!$E$27:$I$27</c:f>
              <c:numCache>
                <c:formatCode>_-* #,##0_-;\(#,##0\)_-;_-* "-"_-;_-@_-</c:formatCode>
                <c:ptCount val="5"/>
                <c:pt idx="0">
                  <c:v>573.00790148887563</c:v>
                </c:pt>
                <c:pt idx="1">
                  <c:v>1819.2458796550936</c:v>
                </c:pt>
                <c:pt idx="2">
                  <c:v>1075.5181197667721</c:v>
                </c:pt>
                <c:pt idx="3">
                  <c:v>2699.2726083627103</c:v>
                </c:pt>
                <c:pt idx="4">
                  <c:v>1884.7255822623015</c:v>
                </c:pt>
              </c:numCache>
            </c:numRef>
          </c:val>
          <c:extLst>
            <c:ext xmlns:c16="http://schemas.microsoft.com/office/drawing/2014/chart" uri="{C3380CC4-5D6E-409C-BE32-E72D297353CC}">
              <c16:uniqueId val="{00000000-41F0-6B48-836C-B319978910D5}"/>
            </c:ext>
          </c:extLst>
        </c:ser>
        <c:dLbls>
          <c:showLegendKey val="0"/>
          <c:showVal val="0"/>
          <c:showCatName val="0"/>
          <c:showSerName val="0"/>
          <c:showPercent val="0"/>
          <c:showBubbleSize val="0"/>
        </c:dLbls>
        <c:gapWidth val="50"/>
        <c:overlap val="-27"/>
        <c:axId val="542849320"/>
        <c:axId val="542849648"/>
      </c:barChart>
      <c:dateAx>
        <c:axId val="542849320"/>
        <c:scaling>
          <c:orientation val="minMax"/>
        </c:scaling>
        <c:delete val="0"/>
        <c:axPos val="b"/>
        <c:numFmt formatCode="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Open Sans" panose="020B0606030504020204" pitchFamily="34" charset="0"/>
                <a:cs typeface="Open Sans" panose="020B0606030504020204" pitchFamily="34" charset="0"/>
              </a:defRPr>
            </a:pPr>
            <a:endParaRPr lang="en-US"/>
          </a:p>
        </c:txPr>
        <c:crossAx val="542849648"/>
        <c:crosses val="autoZero"/>
        <c:auto val="1"/>
        <c:lblOffset val="100"/>
        <c:baseTimeUnit val="years"/>
        <c:majorUnit val="1"/>
        <c:majorTimeUnit val="years"/>
        <c:minorUnit val="1"/>
        <c:minorTimeUnit val="years"/>
      </c:dateAx>
      <c:valAx>
        <c:axId val="542849648"/>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Open Sans" panose="020B0606030504020204" pitchFamily="34" charset="0"/>
                <a:cs typeface="Open Sans" panose="020B0606030504020204" pitchFamily="34" charset="0"/>
              </a:defRPr>
            </a:pPr>
            <a:endParaRPr lang="en-US"/>
          </a:p>
        </c:txPr>
        <c:crossAx val="5428493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Revenue</c:v>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Model!$I$2:$M$2</c:f>
              <c:numCache>
                <c:formatCode>#"F"</c:formatCode>
                <c:ptCount val="5"/>
                <c:pt idx="0">
                  <c:v>2023</c:v>
                </c:pt>
                <c:pt idx="1">
                  <c:v>2024</c:v>
                </c:pt>
                <c:pt idx="2">
                  <c:v>2025</c:v>
                </c:pt>
                <c:pt idx="3">
                  <c:v>2026</c:v>
                </c:pt>
                <c:pt idx="4">
                  <c:v>2027</c:v>
                </c:pt>
              </c:numCache>
            </c:numRef>
          </c:cat>
          <c:val>
            <c:numRef>
              <c:f>Model!$I$6:$M$6</c:f>
              <c:numCache>
                <c:formatCode>#,##0.00_);\(#,##0.00\)</c:formatCode>
                <c:ptCount val="5"/>
                <c:pt idx="0">
                  <c:v>18995.466118</c:v>
                </c:pt>
                <c:pt idx="1">
                  <c:v>18605.115071</c:v>
                </c:pt>
                <c:pt idx="2">
                  <c:v>24414.426439999999</c:v>
                </c:pt>
                <c:pt idx="3">
                  <c:v>20421.494024</c:v>
                </c:pt>
                <c:pt idx="4">
                  <c:v>20446.549815999999</c:v>
                </c:pt>
              </c:numCache>
            </c:numRef>
          </c:val>
          <c:extLst>
            <c:ext xmlns:c16="http://schemas.microsoft.com/office/drawing/2014/chart" uri="{C3380CC4-5D6E-409C-BE32-E72D297353CC}">
              <c16:uniqueId val="{00000000-0B0E-0A44-96BC-2B4DAC84E230}"/>
            </c:ext>
          </c:extLst>
        </c:ser>
        <c:ser>
          <c:idx val="2"/>
          <c:order val="1"/>
          <c:tx>
            <c:v>COGS</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Model!$I$7:$M$7</c:f>
              <c:numCache>
                <c:formatCode>#,##0.00_);\(#,##0.00\)</c:formatCode>
                <c:ptCount val="5"/>
                <c:pt idx="0">
                  <c:v>14974.771256438131</c:v>
                </c:pt>
                <c:pt idx="1">
                  <c:v>14667.044265048484</c:v>
                </c:pt>
                <c:pt idx="2">
                  <c:v>19246.721771659719</c:v>
                </c:pt>
                <c:pt idx="3">
                  <c:v>16098.957499881355</c:v>
                </c:pt>
                <c:pt idx="4">
                  <c:v>16118.709831912489</c:v>
                </c:pt>
              </c:numCache>
            </c:numRef>
          </c:val>
          <c:extLst>
            <c:ext xmlns:c16="http://schemas.microsoft.com/office/drawing/2014/chart" uri="{C3380CC4-5D6E-409C-BE32-E72D297353CC}">
              <c16:uniqueId val="{00000002-0B0E-0A44-96BC-2B4DAC84E230}"/>
            </c:ext>
          </c:extLst>
        </c:ser>
        <c:dLbls>
          <c:showLegendKey val="0"/>
          <c:showVal val="0"/>
          <c:showCatName val="0"/>
          <c:showSerName val="0"/>
          <c:showPercent val="0"/>
          <c:showBubbleSize val="0"/>
        </c:dLbls>
        <c:gapWidth val="219"/>
        <c:overlap val="-27"/>
        <c:axId val="439056576"/>
        <c:axId val="885728719"/>
      </c:barChart>
      <c:catAx>
        <c:axId val="439056576"/>
        <c:scaling>
          <c:orientation val="minMax"/>
        </c:scaling>
        <c:delete val="0"/>
        <c:axPos val="b"/>
        <c:numFmt formatCode="#&quot;F&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728719"/>
        <c:crosses val="autoZero"/>
        <c:auto val="1"/>
        <c:lblAlgn val="ctr"/>
        <c:lblOffset val="100"/>
        <c:noMultiLvlLbl val="0"/>
      </c:catAx>
      <c:valAx>
        <c:axId val="885728719"/>
        <c:scaling>
          <c:orientation val="minMax"/>
        </c:scaling>
        <c:delete val="0"/>
        <c:axPos val="l"/>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056576"/>
        <c:crosses val="autoZero"/>
        <c:crossBetween val="between"/>
        <c:dispUnits>
          <c:builtInUnit val="thousands"/>
        </c:dispUnits>
      </c:valAx>
      <c:spPr>
        <a:noFill/>
        <a:ln w="25400">
          <a:noFill/>
        </a:ln>
        <a:effectLst/>
      </c:spPr>
    </c:plotArea>
    <c:legend>
      <c:legendPos val="t"/>
      <c:layout>
        <c:manualLayout>
          <c:xMode val="edge"/>
          <c:yMode val="edge"/>
          <c:x val="0.3760671189686195"/>
          <c:y val="7.6868873533665422E-2"/>
          <c:w val="0.18163059806203469"/>
          <c:h val="8.60975413787562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r>
              <a:rPr lang="en-US" sz="1100" b="1">
                <a:solidFill>
                  <a:schemeClr val="tx1"/>
                </a:solidFill>
              </a:rPr>
              <a:t>Price Performance (5/3/2018 - 5/2/23) </a:t>
            </a:r>
          </a:p>
        </c:rich>
      </c:tx>
      <c:overlay val="1"/>
      <c:spPr>
        <a:noFill/>
        <a:ln>
          <a:solidFill>
            <a:schemeClr val="tx1"/>
          </a:solidFill>
        </a:ln>
        <a:effectLst/>
      </c:spPr>
      <c:txPr>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'Price History'!$C$2</c:f>
              <c:strCache>
                <c:ptCount val="1"/>
                <c:pt idx="0">
                  <c:v>Price</c:v>
                </c:pt>
              </c:strCache>
            </c:strRef>
          </c:tx>
          <c:spPr>
            <a:ln w="28575" cap="rnd">
              <a:solidFill>
                <a:srgbClr val="C00000"/>
              </a:solidFill>
              <a:round/>
            </a:ln>
            <a:effectLst/>
          </c:spPr>
          <c:marker>
            <c:symbol val="none"/>
          </c:marker>
          <c:cat>
            <c:numRef>
              <c:f>'Price History'!$B$3:$B$1260</c:f>
              <c:numCache>
                <c:formatCode>m/d/yy</c:formatCode>
                <c:ptCount val="1258"/>
                <c:pt idx="0">
                  <c:v>45048</c:v>
                </c:pt>
                <c:pt idx="1">
                  <c:v>45047</c:v>
                </c:pt>
                <c:pt idx="2">
                  <c:v>45044</c:v>
                </c:pt>
                <c:pt idx="3">
                  <c:v>45043</c:v>
                </c:pt>
                <c:pt idx="4">
                  <c:v>45042</c:v>
                </c:pt>
                <c:pt idx="5">
                  <c:v>45041</c:v>
                </c:pt>
                <c:pt idx="6">
                  <c:v>45040</c:v>
                </c:pt>
                <c:pt idx="7">
                  <c:v>45037</c:v>
                </c:pt>
                <c:pt idx="8">
                  <c:v>45036</c:v>
                </c:pt>
                <c:pt idx="9">
                  <c:v>45035</c:v>
                </c:pt>
                <c:pt idx="10">
                  <c:v>45034</c:v>
                </c:pt>
                <c:pt idx="11">
                  <c:v>45033</c:v>
                </c:pt>
                <c:pt idx="12">
                  <c:v>45030</c:v>
                </c:pt>
                <c:pt idx="13">
                  <c:v>45029</c:v>
                </c:pt>
                <c:pt idx="14">
                  <c:v>45028</c:v>
                </c:pt>
                <c:pt idx="15">
                  <c:v>45027</c:v>
                </c:pt>
                <c:pt idx="16">
                  <c:v>45026</c:v>
                </c:pt>
                <c:pt idx="17">
                  <c:v>45022</c:v>
                </c:pt>
                <c:pt idx="18">
                  <c:v>45021</c:v>
                </c:pt>
                <c:pt idx="19">
                  <c:v>45020</c:v>
                </c:pt>
                <c:pt idx="20">
                  <c:v>45019</c:v>
                </c:pt>
                <c:pt idx="21">
                  <c:v>45016</c:v>
                </c:pt>
                <c:pt idx="22">
                  <c:v>45015</c:v>
                </c:pt>
                <c:pt idx="23">
                  <c:v>45014</c:v>
                </c:pt>
                <c:pt idx="24">
                  <c:v>45013</c:v>
                </c:pt>
                <c:pt idx="25">
                  <c:v>45012</c:v>
                </c:pt>
                <c:pt idx="26">
                  <c:v>45009</c:v>
                </c:pt>
                <c:pt idx="27">
                  <c:v>45008</c:v>
                </c:pt>
                <c:pt idx="28">
                  <c:v>45007</c:v>
                </c:pt>
                <c:pt idx="29">
                  <c:v>45006</c:v>
                </c:pt>
                <c:pt idx="30">
                  <c:v>45005</c:v>
                </c:pt>
                <c:pt idx="31">
                  <c:v>45002</c:v>
                </c:pt>
                <c:pt idx="32">
                  <c:v>45001</c:v>
                </c:pt>
                <c:pt idx="33">
                  <c:v>45000</c:v>
                </c:pt>
                <c:pt idx="34">
                  <c:v>44999</c:v>
                </c:pt>
                <c:pt idx="35">
                  <c:v>44998</c:v>
                </c:pt>
                <c:pt idx="36">
                  <c:v>44995</c:v>
                </c:pt>
                <c:pt idx="37">
                  <c:v>44994</c:v>
                </c:pt>
                <c:pt idx="38">
                  <c:v>44993</c:v>
                </c:pt>
                <c:pt idx="39">
                  <c:v>44992</c:v>
                </c:pt>
                <c:pt idx="40">
                  <c:v>44991</c:v>
                </c:pt>
                <c:pt idx="41">
                  <c:v>44988</c:v>
                </c:pt>
                <c:pt idx="42">
                  <c:v>44987</c:v>
                </c:pt>
                <c:pt idx="43">
                  <c:v>44986</c:v>
                </c:pt>
                <c:pt idx="44">
                  <c:v>44985</c:v>
                </c:pt>
                <c:pt idx="45">
                  <c:v>44984</c:v>
                </c:pt>
                <c:pt idx="46">
                  <c:v>44981</c:v>
                </c:pt>
                <c:pt idx="47">
                  <c:v>44980</c:v>
                </c:pt>
                <c:pt idx="48">
                  <c:v>44979</c:v>
                </c:pt>
                <c:pt idx="49">
                  <c:v>44978</c:v>
                </c:pt>
                <c:pt idx="50">
                  <c:v>44974</c:v>
                </c:pt>
                <c:pt idx="51">
                  <c:v>44973</c:v>
                </c:pt>
                <c:pt idx="52">
                  <c:v>44972</c:v>
                </c:pt>
                <c:pt idx="53">
                  <c:v>44971</c:v>
                </c:pt>
                <c:pt idx="54">
                  <c:v>44970</c:v>
                </c:pt>
                <c:pt idx="55">
                  <c:v>44967</c:v>
                </c:pt>
                <c:pt idx="56">
                  <c:v>44966</c:v>
                </c:pt>
                <c:pt idx="57">
                  <c:v>44965</c:v>
                </c:pt>
                <c:pt idx="58">
                  <c:v>44964</c:v>
                </c:pt>
                <c:pt idx="59">
                  <c:v>44963</c:v>
                </c:pt>
                <c:pt idx="60">
                  <c:v>44960</c:v>
                </c:pt>
                <c:pt idx="61">
                  <c:v>44959</c:v>
                </c:pt>
                <c:pt idx="62">
                  <c:v>44958</c:v>
                </c:pt>
                <c:pt idx="63">
                  <c:v>44957</c:v>
                </c:pt>
                <c:pt idx="64">
                  <c:v>44956</c:v>
                </c:pt>
                <c:pt idx="65">
                  <c:v>44953</c:v>
                </c:pt>
                <c:pt idx="66">
                  <c:v>44952</c:v>
                </c:pt>
                <c:pt idx="67">
                  <c:v>44951</c:v>
                </c:pt>
                <c:pt idx="68">
                  <c:v>44950</c:v>
                </c:pt>
                <c:pt idx="69">
                  <c:v>44949</c:v>
                </c:pt>
                <c:pt idx="70">
                  <c:v>44946</c:v>
                </c:pt>
                <c:pt idx="71">
                  <c:v>44945</c:v>
                </c:pt>
                <c:pt idx="72">
                  <c:v>44944</c:v>
                </c:pt>
                <c:pt idx="73">
                  <c:v>44943</c:v>
                </c:pt>
                <c:pt idx="74">
                  <c:v>44939</c:v>
                </c:pt>
                <c:pt idx="75">
                  <c:v>44938</c:v>
                </c:pt>
                <c:pt idx="76">
                  <c:v>44937</c:v>
                </c:pt>
                <c:pt idx="77">
                  <c:v>44936</c:v>
                </c:pt>
                <c:pt idx="78">
                  <c:v>44935</c:v>
                </c:pt>
                <c:pt idx="79">
                  <c:v>44932</c:v>
                </c:pt>
                <c:pt idx="80">
                  <c:v>44931</c:v>
                </c:pt>
                <c:pt idx="81">
                  <c:v>44930</c:v>
                </c:pt>
                <c:pt idx="82">
                  <c:v>44929</c:v>
                </c:pt>
                <c:pt idx="83">
                  <c:v>44925</c:v>
                </c:pt>
                <c:pt idx="84">
                  <c:v>44924</c:v>
                </c:pt>
                <c:pt idx="85">
                  <c:v>44923</c:v>
                </c:pt>
                <c:pt idx="86">
                  <c:v>44922</c:v>
                </c:pt>
                <c:pt idx="87">
                  <c:v>44918</c:v>
                </c:pt>
                <c:pt idx="88">
                  <c:v>44917</c:v>
                </c:pt>
                <c:pt idx="89">
                  <c:v>44916</c:v>
                </c:pt>
                <c:pt idx="90">
                  <c:v>44915</c:v>
                </c:pt>
                <c:pt idx="91">
                  <c:v>44914</c:v>
                </c:pt>
                <c:pt idx="92">
                  <c:v>44911</c:v>
                </c:pt>
                <c:pt idx="93">
                  <c:v>44910</c:v>
                </c:pt>
                <c:pt idx="94">
                  <c:v>44909</c:v>
                </c:pt>
                <c:pt idx="95">
                  <c:v>44908</c:v>
                </c:pt>
                <c:pt idx="96">
                  <c:v>44907</c:v>
                </c:pt>
                <c:pt idx="97">
                  <c:v>44904</c:v>
                </c:pt>
                <c:pt idx="98">
                  <c:v>44903</c:v>
                </c:pt>
                <c:pt idx="99">
                  <c:v>44902</c:v>
                </c:pt>
                <c:pt idx="100">
                  <c:v>44901</c:v>
                </c:pt>
                <c:pt idx="101">
                  <c:v>44900</c:v>
                </c:pt>
                <c:pt idx="102">
                  <c:v>44897</c:v>
                </c:pt>
                <c:pt idx="103">
                  <c:v>44896</c:v>
                </c:pt>
                <c:pt idx="104">
                  <c:v>44895</c:v>
                </c:pt>
                <c:pt idx="105">
                  <c:v>44894</c:v>
                </c:pt>
                <c:pt idx="106">
                  <c:v>44893</c:v>
                </c:pt>
                <c:pt idx="107">
                  <c:v>44890</c:v>
                </c:pt>
                <c:pt idx="108">
                  <c:v>44888</c:v>
                </c:pt>
                <c:pt idx="109">
                  <c:v>44887</c:v>
                </c:pt>
                <c:pt idx="110">
                  <c:v>44886</c:v>
                </c:pt>
                <c:pt idx="111">
                  <c:v>44883</c:v>
                </c:pt>
                <c:pt idx="112">
                  <c:v>44882</c:v>
                </c:pt>
                <c:pt idx="113">
                  <c:v>44881</c:v>
                </c:pt>
                <c:pt idx="114">
                  <c:v>44880</c:v>
                </c:pt>
                <c:pt idx="115">
                  <c:v>44879</c:v>
                </c:pt>
                <c:pt idx="116">
                  <c:v>44876</c:v>
                </c:pt>
                <c:pt idx="117">
                  <c:v>44875</c:v>
                </c:pt>
                <c:pt idx="118">
                  <c:v>44874</c:v>
                </c:pt>
                <c:pt idx="119">
                  <c:v>44873</c:v>
                </c:pt>
                <c:pt idx="120">
                  <c:v>44872</c:v>
                </c:pt>
                <c:pt idx="121">
                  <c:v>44869</c:v>
                </c:pt>
                <c:pt idx="122">
                  <c:v>44868</c:v>
                </c:pt>
                <c:pt idx="123">
                  <c:v>44867</c:v>
                </c:pt>
                <c:pt idx="124">
                  <c:v>44866</c:v>
                </c:pt>
                <c:pt idx="125">
                  <c:v>44865</c:v>
                </c:pt>
                <c:pt idx="126">
                  <c:v>44862</c:v>
                </c:pt>
                <c:pt idx="127">
                  <c:v>44861</c:v>
                </c:pt>
                <c:pt idx="128">
                  <c:v>44860</c:v>
                </c:pt>
                <c:pt idx="129">
                  <c:v>44859</c:v>
                </c:pt>
                <c:pt idx="130">
                  <c:v>44858</c:v>
                </c:pt>
                <c:pt idx="131">
                  <c:v>44855</c:v>
                </c:pt>
                <c:pt idx="132">
                  <c:v>44854</c:v>
                </c:pt>
                <c:pt idx="133">
                  <c:v>44853</c:v>
                </c:pt>
                <c:pt idx="134">
                  <c:v>44852</c:v>
                </c:pt>
                <c:pt idx="135">
                  <c:v>44851</c:v>
                </c:pt>
                <c:pt idx="136">
                  <c:v>44848</c:v>
                </c:pt>
                <c:pt idx="137">
                  <c:v>44847</c:v>
                </c:pt>
                <c:pt idx="138">
                  <c:v>44846</c:v>
                </c:pt>
                <c:pt idx="139">
                  <c:v>44845</c:v>
                </c:pt>
                <c:pt idx="140">
                  <c:v>44844</c:v>
                </c:pt>
                <c:pt idx="141">
                  <c:v>44841</c:v>
                </c:pt>
                <c:pt idx="142">
                  <c:v>44840</c:v>
                </c:pt>
                <c:pt idx="143">
                  <c:v>44839</c:v>
                </c:pt>
                <c:pt idx="144">
                  <c:v>44838</c:v>
                </c:pt>
                <c:pt idx="145">
                  <c:v>44837</c:v>
                </c:pt>
                <c:pt idx="146">
                  <c:v>44834</c:v>
                </c:pt>
                <c:pt idx="147">
                  <c:v>44833</c:v>
                </c:pt>
                <c:pt idx="148">
                  <c:v>44832</c:v>
                </c:pt>
                <c:pt idx="149">
                  <c:v>44831</c:v>
                </c:pt>
                <c:pt idx="150">
                  <c:v>44830</c:v>
                </c:pt>
                <c:pt idx="151">
                  <c:v>44827</c:v>
                </c:pt>
                <c:pt idx="152">
                  <c:v>44826</c:v>
                </c:pt>
                <c:pt idx="153">
                  <c:v>44825</c:v>
                </c:pt>
                <c:pt idx="154">
                  <c:v>44824</c:v>
                </c:pt>
                <c:pt idx="155">
                  <c:v>44823</c:v>
                </c:pt>
                <c:pt idx="156">
                  <c:v>44820</c:v>
                </c:pt>
                <c:pt idx="157">
                  <c:v>44819</c:v>
                </c:pt>
                <c:pt idx="158">
                  <c:v>44818</c:v>
                </c:pt>
                <c:pt idx="159">
                  <c:v>44817</c:v>
                </c:pt>
                <c:pt idx="160">
                  <c:v>44816</c:v>
                </c:pt>
                <c:pt idx="161">
                  <c:v>44813</c:v>
                </c:pt>
                <c:pt idx="162">
                  <c:v>44812</c:v>
                </c:pt>
                <c:pt idx="163">
                  <c:v>44811</c:v>
                </c:pt>
                <c:pt idx="164">
                  <c:v>44810</c:v>
                </c:pt>
                <c:pt idx="165">
                  <c:v>44806</c:v>
                </c:pt>
                <c:pt idx="166">
                  <c:v>44805</c:v>
                </c:pt>
                <c:pt idx="167">
                  <c:v>44804</c:v>
                </c:pt>
                <c:pt idx="168">
                  <c:v>44803</c:v>
                </c:pt>
                <c:pt idx="169">
                  <c:v>44802</c:v>
                </c:pt>
                <c:pt idx="170">
                  <c:v>44799</c:v>
                </c:pt>
                <c:pt idx="171">
                  <c:v>44798</c:v>
                </c:pt>
                <c:pt idx="172">
                  <c:v>44797</c:v>
                </c:pt>
                <c:pt idx="173">
                  <c:v>44796</c:v>
                </c:pt>
                <c:pt idx="174">
                  <c:v>44795</c:v>
                </c:pt>
                <c:pt idx="175">
                  <c:v>44792</c:v>
                </c:pt>
                <c:pt idx="176">
                  <c:v>44791</c:v>
                </c:pt>
                <c:pt idx="177">
                  <c:v>44790</c:v>
                </c:pt>
                <c:pt idx="178">
                  <c:v>44789</c:v>
                </c:pt>
                <c:pt idx="179">
                  <c:v>44788</c:v>
                </c:pt>
                <c:pt idx="180">
                  <c:v>44785</c:v>
                </c:pt>
                <c:pt idx="181">
                  <c:v>44784</c:v>
                </c:pt>
                <c:pt idx="182">
                  <c:v>44783</c:v>
                </c:pt>
                <c:pt idx="183">
                  <c:v>44782</c:v>
                </c:pt>
                <c:pt idx="184">
                  <c:v>44781</c:v>
                </c:pt>
                <c:pt idx="185">
                  <c:v>44778</c:v>
                </c:pt>
                <c:pt idx="186">
                  <c:v>44777</c:v>
                </c:pt>
                <c:pt idx="187">
                  <c:v>44776</c:v>
                </c:pt>
                <c:pt idx="188">
                  <c:v>44775</c:v>
                </c:pt>
                <c:pt idx="189">
                  <c:v>44774</c:v>
                </c:pt>
                <c:pt idx="190">
                  <c:v>44771</c:v>
                </c:pt>
                <c:pt idx="191">
                  <c:v>44770</c:v>
                </c:pt>
                <c:pt idx="192">
                  <c:v>44769</c:v>
                </c:pt>
                <c:pt idx="193">
                  <c:v>44768</c:v>
                </c:pt>
                <c:pt idx="194">
                  <c:v>44767</c:v>
                </c:pt>
                <c:pt idx="195">
                  <c:v>44764</c:v>
                </c:pt>
                <c:pt idx="196">
                  <c:v>44763</c:v>
                </c:pt>
                <c:pt idx="197">
                  <c:v>44762</c:v>
                </c:pt>
                <c:pt idx="198">
                  <c:v>44761</c:v>
                </c:pt>
                <c:pt idx="199">
                  <c:v>44760</c:v>
                </c:pt>
                <c:pt idx="200">
                  <c:v>44757</c:v>
                </c:pt>
                <c:pt idx="201">
                  <c:v>44756</c:v>
                </c:pt>
                <c:pt idx="202">
                  <c:v>44755</c:v>
                </c:pt>
                <c:pt idx="203">
                  <c:v>44754</c:v>
                </c:pt>
                <c:pt idx="204">
                  <c:v>44753</c:v>
                </c:pt>
                <c:pt idx="205">
                  <c:v>44750</c:v>
                </c:pt>
                <c:pt idx="206">
                  <c:v>44749</c:v>
                </c:pt>
                <c:pt idx="207">
                  <c:v>44748</c:v>
                </c:pt>
                <c:pt idx="208">
                  <c:v>44747</c:v>
                </c:pt>
                <c:pt idx="209">
                  <c:v>44743</c:v>
                </c:pt>
                <c:pt idx="210">
                  <c:v>44742</c:v>
                </c:pt>
                <c:pt idx="211">
                  <c:v>44741</c:v>
                </c:pt>
                <c:pt idx="212">
                  <c:v>44740</c:v>
                </c:pt>
                <c:pt idx="213">
                  <c:v>44739</c:v>
                </c:pt>
                <c:pt idx="214">
                  <c:v>44736</c:v>
                </c:pt>
                <c:pt idx="215">
                  <c:v>44735</c:v>
                </c:pt>
                <c:pt idx="216">
                  <c:v>44734</c:v>
                </c:pt>
                <c:pt idx="217">
                  <c:v>44733</c:v>
                </c:pt>
                <c:pt idx="218">
                  <c:v>44729</c:v>
                </c:pt>
                <c:pt idx="219">
                  <c:v>44728</c:v>
                </c:pt>
                <c:pt idx="220">
                  <c:v>44727</c:v>
                </c:pt>
                <c:pt idx="221">
                  <c:v>44726</c:v>
                </c:pt>
                <c:pt idx="222">
                  <c:v>44725</c:v>
                </c:pt>
                <c:pt idx="223">
                  <c:v>44722</c:v>
                </c:pt>
                <c:pt idx="224">
                  <c:v>44721</c:v>
                </c:pt>
                <c:pt idx="225">
                  <c:v>44720</c:v>
                </c:pt>
                <c:pt idx="226">
                  <c:v>44719</c:v>
                </c:pt>
                <c:pt idx="227">
                  <c:v>44718</c:v>
                </c:pt>
                <c:pt idx="228">
                  <c:v>44715</c:v>
                </c:pt>
                <c:pt idx="229">
                  <c:v>44714</c:v>
                </c:pt>
                <c:pt idx="230">
                  <c:v>44713</c:v>
                </c:pt>
                <c:pt idx="231">
                  <c:v>44712</c:v>
                </c:pt>
                <c:pt idx="232">
                  <c:v>44708</c:v>
                </c:pt>
                <c:pt idx="233">
                  <c:v>44707</c:v>
                </c:pt>
                <c:pt idx="234">
                  <c:v>44706</c:v>
                </c:pt>
                <c:pt idx="235">
                  <c:v>44705</c:v>
                </c:pt>
                <c:pt idx="236">
                  <c:v>44704</c:v>
                </c:pt>
                <c:pt idx="237">
                  <c:v>44701</c:v>
                </c:pt>
                <c:pt idx="238">
                  <c:v>44700</c:v>
                </c:pt>
                <c:pt idx="239">
                  <c:v>44699</c:v>
                </c:pt>
                <c:pt idx="240">
                  <c:v>44698</c:v>
                </c:pt>
                <c:pt idx="241">
                  <c:v>44697</c:v>
                </c:pt>
                <c:pt idx="242">
                  <c:v>44694</c:v>
                </c:pt>
                <c:pt idx="243">
                  <c:v>44693</c:v>
                </c:pt>
                <c:pt idx="244">
                  <c:v>44692</c:v>
                </c:pt>
                <c:pt idx="245">
                  <c:v>44691</c:v>
                </c:pt>
                <c:pt idx="246">
                  <c:v>44690</c:v>
                </c:pt>
                <c:pt idx="247">
                  <c:v>44687</c:v>
                </c:pt>
                <c:pt idx="248">
                  <c:v>44686</c:v>
                </c:pt>
                <c:pt idx="249">
                  <c:v>44685</c:v>
                </c:pt>
                <c:pt idx="250">
                  <c:v>44684</c:v>
                </c:pt>
                <c:pt idx="251">
                  <c:v>44683</c:v>
                </c:pt>
                <c:pt idx="252">
                  <c:v>44680</c:v>
                </c:pt>
                <c:pt idx="253">
                  <c:v>44679</c:v>
                </c:pt>
                <c:pt idx="254">
                  <c:v>44678</c:v>
                </c:pt>
                <c:pt idx="255">
                  <c:v>44677</c:v>
                </c:pt>
                <c:pt idx="256">
                  <c:v>44676</c:v>
                </c:pt>
                <c:pt idx="257">
                  <c:v>44673</c:v>
                </c:pt>
                <c:pt idx="258">
                  <c:v>44672</c:v>
                </c:pt>
                <c:pt idx="259">
                  <c:v>44671</c:v>
                </c:pt>
                <c:pt idx="260">
                  <c:v>44670</c:v>
                </c:pt>
                <c:pt idx="261">
                  <c:v>44669</c:v>
                </c:pt>
                <c:pt idx="262">
                  <c:v>44665</c:v>
                </c:pt>
                <c:pt idx="263">
                  <c:v>44664</c:v>
                </c:pt>
                <c:pt idx="264">
                  <c:v>44663</c:v>
                </c:pt>
                <c:pt idx="265">
                  <c:v>44662</c:v>
                </c:pt>
                <c:pt idx="266">
                  <c:v>44659</c:v>
                </c:pt>
                <c:pt idx="267">
                  <c:v>44658</c:v>
                </c:pt>
                <c:pt idx="268">
                  <c:v>44657</c:v>
                </c:pt>
                <c:pt idx="269">
                  <c:v>44656</c:v>
                </c:pt>
                <c:pt idx="270">
                  <c:v>44655</c:v>
                </c:pt>
                <c:pt idx="271">
                  <c:v>44652</c:v>
                </c:pt>
                <c:pt idx="272">
                  <c:v>44651</c:v>
                </c:pt>
                <c:pt idx="273">
                  <c:v>44650</c:v>
                </c:pt>
                <c:pt idx="274">
                  <c:v>44649</c:v>
                </c:pt>
                <c:pt idx="275">
                  <c:v>44648</c:v>
                </c:pt>
                <c:pt idx="276">
                  <c:v>44645</c:v>
                </c:pt>
                <c:pt idx="277">
                  <c:v>44644</c:v>
                </c:pt>
                <c:pt idx="278">
                  <c:v>44643</c:v>
                </c:pt>
                <c:pt idx="279">
                  <c:v>44642</c:v>
                </c:pt>
                <c:pt idx="280">
                  <c:v>44641</c:v>
                </c:pt>
                <c:pt idx="281">
                  <c:v>44638</c:v>
                </c:pt>
                <c:pt idx="282">
                  <c:v>44637</c:v>
                </c:pt>
                <c:pt idx="283">
                  <c:v>44636</c:v>
                </c:pt>
                <c:pt idx="284">
                  <c:v>44635</c:v>
                </c:pt>
                <c:pt idx="285">
                  <c:v>44634</c:v>
                </c:pt>
                <c:pt idx="286">
                  <c:v>44631</c:v>
                </c:pt>
                <c:pt idx="287">
                  <c:v>44630</c:v>
                </c:pt>
                <c:pt idx="288">
                  <c:v>44629</c:v>
                </c:pt>
                <c:pt idx="289">
                  <c:v>44628</c:v>
                </c:pt>
                <c:pt idx="290">
                  <c:v>44627</c:v>
                </c:pt>
                <c:pt idx="291">
                  <c:v>44624</c:v>
                </c:pt>
                <c:pt idx="292">
                  <c:v>44623</c:v>
                </c:pt>
                <c:pt idx="293">
                  <c:v>44622</c:v>
                </c:pt>
                <c:pt idx="294">
                  <c:v>44621</c:v>
                </c:pt>
                <c:pt idx="295">
                  <c:v>44620</c:v>
                </c:pt>
                <c:pt idx="296">
                  <c:v>44617</c:v>
                </c:pt>
                <c:pt idx="297">
                  <c:v>44616</c:v>
                </c:pt>
                <c:pt idx="298">
                  <c:v>44615</c:v>
                </c:pt>
                <c:pt idx="299">
                  <c:v>44614</c:v>
                </c:pt>
                <c:pt idx="300">
                  <c:v>44610</c:v>
                </c:pt>
                <c:pt idx="301">
                  <c:v>44609</c:v>
                </c:pt>
                <c:pt idx="302">
                  <c:v>44608</c:v>
                </c:pt>
                <c:pt idx="303">
                  <c:v>44607</c:v>
                </c:pt>
                <c:pt idx="304">
                  <c:v>44606</c:v>
                </c:pt>
                <c:pt idx="305">
                  <c:v>44603</c:v>
                </c:pt>
                <c:pt idx="306">
                  <c:v>44602</c:v>
                </c:pt>
                <c:pt idx="307">
                  <c:v>44601</c:v>
                </c:pt>
                <c:pt idx="308">
                  <c:v>44600</c:v>
                </c:pt>
                <c:pt idx="309">
                  <c:v>44599</c:v>
                </c:pt>
                <c:pt idx="310">
                  <c:v>44596</c:v>
                </c:pt>
                <c:pt idx="311">
                  <c:v>44595</c:v>
                </c:pt>
                <c:pt idx="312">
                  <c:v>44594</c:v>
                </c:pt>
                <c:pt idx="313">
                  <c:v>44593</c:v>
                </c:pt>
                <c:pt idx="314">
                  <c:v>44592</c:v>
                </c:pt>
                <c:pt idx="315">
                  <c:v>44589</c:v>
                </c:pt>
                <c:pt idx="316">
                  <c:v>44588</c:v>
                </c:pt>
                <c:pt idx="317">
                  <c:v>44587</c:v>
                </c:pt>
                <c:pt idx="318">
                  <c:v>44586</c:v>
                </c:pt>
                <c:pt idx="319">
                  <c:v>44585</c:v>
                </c:pt>
                <c:pt idx="320">
                  <c:v>44582</c:v>
                </c:pt>
                <c:pt idx="321">
                  <c:v>44581</c:v>
                </c:pt>
                <c:pt idx="322">
                  <c:v>44580</c:v>
                </c:pt>
                <c:pt idx="323">
                  <c:v>44579</c:v>
                </c:pt>
                <c:pt idx="324">
                  <c:v>44575</c:v>
                </c:pt>
                <c:pt idx="325">
                  <c:v>44574</c:v>
                </c:pt>
                <c:pt idx="326">
                  <c:v>44573</c:v>
                </c:pt>
                <c:pt idx="327">
                  <c:v>44572</c:v>
                </c:pt>
                <c:pt idx="328">
                  <c:v>44571</c:v>
                </c:pt>
                <c:pt idx="329">
                  <c:v>44568</c:v>
                </c:pt>
                <c:pt idx="330">
                  <c:v>44567</c:v>
                </c:pt>
                <c:pt idx="331">
                  <c:v>44566</c:v>
                </c:pt>
                <c:pt idx="332">
                  <c:v>44565</c:v>
                </c:pt>
                <c:pt idx="333">
                  <c:v>44564</c:v>
                </c:pt>
                <c:pt idx="334">
                  <c:v>44561</c:v>
                </c:pt>
                <c:pt idx="335">
                  <c:v>44560</c:v>
                </c:pt>
                <c:pt idx="336">
                  <c:v>44559</c:v>
                </c:pt>
                <c:pt idx="337">
                  <c:v>44558</c:v>
                </c:pt>
                <c:pt idx="338">
                  <c:v>44557</c:v>
                </c:pt>
                <c:pt idx="339">
                  <c:v>44553</c:v>
                </c:pt>
                <c:pt idx="340">
                  <c:v>44552</c:v>
                </c:pt>
                <c:pt idx="341">
                  <c:v>44551</c:v>
                </c:pt>
                <c:pt idx="342">
                  <c:v>44550</c:v>
                </c:pt>
                <c:pt idx="343">
                  <c:v>44547</c:v>
                </c:pt>
                <c:pt idx="344">
                  <c:v>44546</c:v>
                </c:pt>
                <c:pt idx="345">
                  <c:v>44545</c:v>
                </c:pt>
                <c:pt idx="346">
                  <c:v>44544</c:v>
                </c:pt>
                <c:pt idx="347">
                  <c:v>44543</c:v>
                </c:pt>
                <c:pt idx="348">
                  <c:v>44540</c:v>
                </c:pt>
                <c:pt idx="349">
                  <c:v>44539</c:v>
                </c:pt>
                <c:pt idx="350">
                  <c:v>44538</c:v>
                </c:pt>
                <c:pt idx="351">
                  <c:v>44537</c:v>
                </c:pt>
                <c:pt idx="352">
                  <c:v>44536</c:v>
                </c:pt>
                <c:pt idx="353">
                  <c:v>44533</c:v>
                </c:pt>
                <c:pt idx="354">
                  <c:v>44532</c:v>
                </c:pt>
                <c:pt idx="355">
                  <c:v>44531</c:v>
                </c:pt>
                <c:pt idx="356">
                  <c:v>44530</c:v>
                </c:pt>
                <c:pt idx="357">
                  <c:v>44529</c:v>
                </c:pt>
                <c:pt idx="358">
                  <c:v>44526</c:v>
                </c:pt>
                <c:pt idx="359">
                  <c:v>44524</c:v>
                </c:pt>
                <c:pt idx="360">
                  <c:v>44523</c:v>
                </c:pt>
                <c:pt idx="361">
                  <c:v>44522</c:v>
                </c:pt>
                <c:pt idx="362">
                  <c:v>44519</c:v>
                </c:pt>
                <c:pt idx="363">
                  <c:v>44518</c:v>
                </c:pt>
                <c:pt idx="364">
                  <c:v>44517</c:v>
                </c:pt>
                <c:pt idx="365">
                  <c:v>44516</c:v>
                </c:pt>
                <c:pt idx="366">
                  <c:v>44515</c:v>
                </c:pt>
                <c:pt idx="367">
                  <c:v>44512</c:v>
                </c:pt>
                <c:pt idx="368">
                  <c:v>44511</c:v>
                </c:pt>
                <c:pt idx="369">
                  <c:v>44510</c:v>
                </c:pt>
                <c:pt idx="370">
                  <c:v>44509</c:v>
                </c:pt>
                <c:pt idx="371">
                  <c:v>44508</c:v>
                </c:pt>
                <c:pt idx="372">
                  <c:v>44505</c:v>
                </c:pt>
                <c:pt idx="373">
                  <c:v>44504</c:v>
                </c:pt>
                <c:pt idx="374">
                  <c:v>44503</c:v>
                </c:pt>
                <c:pt idx="375">
                  <c:v>44502</c:v>
                </c:pt>
                <c:pt idx="376">
                  <c:v>44501</c:v>
                </c:pt>
                <c:pt idx="377">
                  <c:v>44498</c:v>
                </c:pt>
                <c:pt idx="378">
                  <c:v>44497</c:v>
                </c:pt>
                <c:pt idx="379">
                  <c:v>44496</c:v>
                </c:pt>
                <c:pt idx="380">
                  <c:v>44495</c:v>
                </c:pt>
                <c:pt idx="381">
                  <c:v>44494</c:v>
                </c:pt>
                <c:pt idx="382">
                  <c:v>44491</c:v>
                </c:pt>
                <c:pt idx="383">
                  <c:v>44490</c:v>
                </c:pt>
                <c:pt idx="384">
                  <c:v>44489</c:v>
                </c:pt>
                <c:pt idx="385">
                  <c:v>44488</c:v>
                </c:pt>
                <c:pt idx="386">
                  <c:v>44487</c:v>
                </c:pt>
                <c:pt idx="387">
                  <c:v>44484</c:v>
                </c:pt>
                <c:pt idx="388">
                  <c:v>44483</c:v>
                </c:pt>
                <c:pt idx="389">
                  <c:v>44482</c:v>
                </c:pt>
                <c:pt idx="390">
                  <c:v>44481</c:v>
                </c:pt>
                <c:pt idx="391">
                  <c:v>44480</c:v>
                </c:pt>
                <c:pt idx="392">
                  <c:v>44477</c:v>
                </c:pt>
                <c:pt idx="393">
                  <c:v>44476</c:v>
                </c:pt>
                <c:pt idx="394">
                  <c:v>44475</c:v>
                </c:pt>
                <c:pt idx="395">
                  <c:v>44474</c:v>
                </c:pt>
                <c:pt idx="396">
                  <c:v>44473</c:v>
                </c:pt>
                <c:pt idx="397">
                  <c:v>44470</c:v>
                </c:pt>
                <c:pt idx="398">
                  <c:v>44469</c:v>
                </c:pt>
                <c:pt idx="399">
                  <c:v>44468</c:v>
                </c:pt>
                <c:pt idx="400">
                  <c:v>44467</c:v>
                </c:pt>
                <c:pt idx="401">
                  <c:v>44466</c:v>
                </c:pt>
                <c:pt idx="402">
                  <c:v>44463</c:v>
                </c:pt>
                <c:pt idx="403">
                  <c:v>44462</c:v>
                </c:pt>
                <c:pt idx="404">
                  <c:v>44461</c:v>
                </c:pt>
                <c:pt idx="405">
                  <c:v>44460</c:v>
                </c:pt>
                <c:pt idx="406">
                  <c:v>44459</c:v>
                </c:pt>
                <c:pt idx="407">
                  <c:v>44456</c:v>
                </c:pt>
                <c:pt idx="408">
                  <c:v>44455</c:v>
                </c:pt>
                <c:pt idx="409">
                  <c:v>44454</c:v>
                </c:pt>
                <c:pt idx="410">
                  <c:v>44453</c:v>
                </c:pt>
                <c:pt idx="411">
                  <c:v>44452</c:v>
                </c:pt>
                <c:pt idx="412">
                  <c:v>44449</c:v>
                </c:pt>
                <c:pt idx="413">
                  <c:v>44448</c:v>
                </c:pt>
                <c:pt idx="414">
                  <c:v>44447</c:v>
                </c:pt>
                <c:pt idx="415">
                  <c:v>44446</c:v>
                </c:pt>
                <c:pt idx="416">
                  <c:v>44442</c:v>
                </c:pt>
                <c:pt idx="417">
                  <c:v>44441</c:v>
                </c:pt>
                <c:pt idx="418">
                  <c:v>44440</c:v>
                </c:pt>
                <c:pt idx="419">
                  <c:v>44439</c:v>
                </c:pt>
                <c:pt idx="420">
                  <c:v>44438</c:v>
                </c:pt>
                <c:pt idx="421">
                  <c:v>44435</c:v>
                </c:pt>
                <c:pt idx="422">
                  <c:v>44434</c:v>
                </c:pt>
                <c:pt idx="423">
                  <c:v>44433</c:v>
                </c:pt>
                <c:pt idx="424">
                  <c:v>44432</c:v>
                </c:pt>
                <c:pt idx="425">
                  <c:v>44431</c:v>
                </c:pt>
                <c:pt idx="426">
                  <c:v>44428</c:v>
                </c:pt>
                <c:pt idx="427">
                  <c:v>44427</c:v>
                </c:pt>
                <c:pt idx="428">
                  <c:v>44426</c:v>
                </c:pt>
                <c:pt idx="429">
                  <c:v>44425</c:v>
                </c:pt>
                <c:pt idx="430">
                  <c:v>44424</c:v>
                </c:pt>
                <c:pt idx="431">
                  <c:v>44421</c:v>
                </c:pt>
                <c:pt idx="432">
                  <c:v>44420</c:v>
                </c:pt>
                <c:pt idx="433">
                  <c:v>44419</c:v>
                </c:pt>
                <c:pt idx="434">
                  <c:v>44418</c:v>
                </c:pt>
                <c:pt idx="435">
                  <c:v>44417</c:v>
                </c:pt>
                <c:pt idx="436">
                  <c:v>44414</c:v>
                </c:pt>
                <c:pt idx="437">
                  <c:v>44413</c:v>
                </c:pt>
                <c:pt idx="438">
                  <c:v>44412</c:v>
                </c:pt>
                <c:pt idx="439">
                  <c:v>44411</c:v>
                </c:pt>
                <c:pt idx="440">
                  <c:v>44410</c:v>
                </c:pt>
                <c:pt idx="441">
                  <c:v>44407</c:v>
                </c:pt>
                <c:pt idx="442">
                  <c:v>44406</c:v>
                </c:pt>
                <c:pt idx="443">
                  <c:v>44405</c:v>
                </c:pt>
                <c:pt idx="444">
                  <c:v>44404</c:v>
                </c:pt>
                <c:pt idx="445">
                  <c:v>44403</c:v>
                </c:pt>
                <c:pt idx="446">
                  <c:v>44400</c:v>
                </c:pt>
                <c:pt idx="447">
                  <c:v>44399</c:v>
                </c:pt>
                <c:pt idx="448">
                  <c:v>44398</c:v>
                </c:pt>
                <c:pt idx="449">
                  <c:v>44397</c:v>
                </c:pt>
                <c:pt idx="450">
                  <c:v>44396</c:v>
                </c:pt>
                <c:pt idx="451">
                  <c:v>44393</c:v>
                </c:pt>
                <c:pt idx="452">
                  <c:v>44392</c:v>
                </c:pt>
                <c:pt idx="453">
                  <c:v>44391</c:v>
                </c:pt>
                <c:pt idx="454">
                  <c:v>44390</c:v>
                </c:pt>
                <c:pt idx="455">
                  <c:v>44389</c:v>
                </c:pt>
                <c:pt idx="456">
                  <c:v>44386</c:v>
                </c:pt>
                <c:pt idx="457">
                  <c:v>44385</c:v>
                </c:pt>
                <c:pt idx="458">
                  <c:v>44384</c:v>
                </c:pt>
                <c:pt idx="459">
                  <c:v>44383</c:v>
                </c:pt>
                <c:pt idx="460">
                  <c:v>44379</c:v>
                </c:pt>
                <c:pt idx="461">
                  <c:v>44378</c:v>
                </c:pt>
                <c:pt idx="462">
                  <c:v>44377</c:v>
                </c:pt>
                <c:pt idx="463">
                  <c:v>44376</c:v>
                </c:pt>
                <c:pt idx="464">
                  <c:v>44375</c:v>
                </c:pt>
                <c:pt idx="465">
                  <c:v>44372</c:v>
                </c:pt>
                <c:pt idx="466">
                  <c:v>44371</c:v>
                </c:pt>
                <c:pt idx="467">
                  <c:v>44370</c:v>
                </c:pt>
                <c:pt idx="468">
                  <c:v>44369</c:v>
                </c:pt>
                <c:pt idx="469">
                  <c:v>44368</c:v>
                </c:pt>
                <c:pt idx="470">
                  <c:v>44365</c:v>
                </c:pt>
                <c:pt idx="471">
                  <c:v>44364</c:v>
                </c:pt>
                <c:pt idx="472">
                  <c:v>44363</c:v>
                </c:pt>
                <c:pt idx="473">
                  <c:v>44362</c:v>
                </c:pt>
                <c:pt idx="474">
                  <c:v>44361</c:v>
                </c:pt>
                <c:pt idx="475">
                  <c:v>44358</c:v>
                </c:pt>
                <c:pt idx="476">
                  <c:v>44357</c:v>
                </c:pt>
                <c:pt idx="477">
                  <c:v>44356</c:v>
                </c:pt>
                <c:pt idx="478">
                  <c:v>44355</c:v>
                </c:pt>
                <c:pt idx="479">
                  <c:v>44354</c:v>
                </c:pt>
                <c:pt idx="480">
                  <c:v>44351</c:v>
                </c:pt>
                <c:pt idx="481">
                  <c:v>44350</c:v>
                </c:pt>
                <c:pt idx="482">
                  <c:v>44349</c:v>
                </c:pt>
                <c:pt idx="483">
                  <c:v>44348</c:v>
                </c:pt>
                <c:pt idx="484">
                  <c:v>44344</c:v>
                </c:pt>
                <c:pt idx="485">
                  <c:v>44343</c:v>
                </c:pt>
                <c:pt idx="486">
                  <c:v>44342</c:v>
                </c:pt>
                <c:pt idx="487">
                  <c:v>44341</c:v>
                </c:pt>
                <c:pt idx="488">
                  <c:v>44340</c:v>
                </c:pt>
                <c:pt idx="489">
                  <c:v>44337</c:v>
                </c:pt>
                <c:pt idx="490">
                  <c:v>44336</c:v>
                </c:pt>
                <c:pt idx="491">
                  <c:v>44335</c:v>
                </c:pt>
                <c:pt idx="492">
                  <c:v>44334</c:v>
                </c:pt>
                <c:pt idx="493">
                  <c:v>44333</c:v>
                </c:pt>
                <c:pt idx="494">
                  <c:v>44330</c:v>
                </c:pt>
                <c:pt idx="495">
                  <c:v>44329</c:v>
                </c:pt>
                <c:pt idx="496">
                  <c:v>44328</c:v>
                </c:pt>
                <c:pt idx="497">
                  <c:v>44327</c:v>
                </c:pt>
                <c:pt idx="498">
                  <c:v>44326</c:v>
                </c:pt>
                <c:pt idx="499">
                  <c:v>44323</c:v>
                </c:pt>
                <c:pt idx="500">
                  <c:v>44322</c:v>
                </c:pt>
                <c:pt idx="501">
                  <c:v>44321</c:v>
                </c:pt>
                <c:pt idx="502">
                  <c:v>44320</c:v>
                </c:pt>
                <c:pt idx="503">
                  <c:v>44319</c:v>
                </c:pt>
                <c:pt idx="504">
                  <c:v>44316</c:v>
                </c:pt>
                <c:pt idx="505">
                  <c:v>44315</c:v>
                </c:pt>
                <c:pt idx="506">
                  <c:v>44314</c:v>
                </c:pt>
                <c:pt idx="507">
                  <c:v>44313</c:v>
                </c:pt>
                <c:pt idx="508">
                  <c:v>44312</c:v>
                </c:pt>
                <c:pt idx="509">
                  <c:v>44309</c:v>
                </c:pt>
                <c:pt idx="510">
                  <c:v>44308</c:v>
                </c:pt>
                <c:pt idx="511">
                  <c:v>44307</c:v>
                </c:pt>
                <c:pt idx="512">
                  <c:v>44306</c:v>
                </c:pt>
                <c:pt idx="513">
                  <c:v>44305</c:v>
                </c:pt>
                <c:pt idx="514">
                  <c:v>44302</c:v>
                </c:pt>
                <c:pt idx="515">
                  <c:v>44301</c:v>
                </c:pt>
                <c:pt idx="516">
                  <c:v>44300</c:v>
                </c:pt>
                <c:pt idx="517">
                  <c:v>44299</c:v>
                </c:pt>
                <c:pt idx="518">
                  <c:v>44298</c:v>
                </c:pt>
                <c:pt idx="519">
                  <c:v>44295</c:v>
                </c:pt>
                <c:pt idx="520">
                  <c:v>44294</c:v>
                </c:pt>
                <c:pt idx="521">
                  <c:v>44293</c:v>
                </c:pt>
                <c:pt idx="522">
                  <c:v>44292</c:v>
                </c:pt>
                <c:pt idx="523">
                  <c:v>44291</c:v>
                </c:pt>
                <c:pt idx="524">
                  <c:v>44287</c:v>
                </c:pt>
                <c:pt idx="525">
                  <c:v>44286</c:v>
                </c:pt>
                <c:pt idx="526">
                  <c:v>44285</c:v>
                </c:pt>
                <c:pt idx="527">
                  <c:v>44284</c:v>
                </c:pt>
                <c:pt idx="528">
                  <c:v>44281</c:v>
                </c:pt>
                <c:pt idx="529">
                  <c:v>44280</c:v>
                </c:pt>
                <c:pt idx="530">
                  <c:v>44279</c:v>
                </c:pt>
                <c:pt idx="531">
                  <c:v>44278</c:v>
                </c:pt>
                <c:pt idx="532">
                  <c:v>44277</c:v>
                </c:pt>
                <c:pt idx="533">
                  <c:v>44274</c:v>
                </c:pt>
                <c:pt idx="534">
                  <c:v>44273</c:v>
                </c:pt>
                <c:pt idx="535">
                  <c:v>44272</c:v>
                </c:pt>
                <c:pt idx="536">
                  <c:v>44271</c:v>
                </c:pt>
                <c:pt idx="537">
                  <c:v>44270</c:v>
                </c:pt>
                <c:pt idx="538">
                  <c:v>44267</c:v>
                </c:pt>
                <c:pt idx="539">
                  <c:v>44266</c:v>
                </c:pt>
                <c:pt idx="540">
                  <c:v>44265</c:v>
                </c:pt>
                <c:pt idx="541">
                  <c:v>44264</c:v>
                </c:pt>
                <c:pt idx="542">
                  <c:v>44263</c:v>
                </c:pt>
                <c:pt idx="543">
                  <c:v>44260</c:v>
                </c:pt>
                <c:pt idx="544">
                  <c:v>44259</c:v>
                </c:pt>
                <c:pt idx="545">
                  <c:v>44258</c:v>
                </c:pt>
                <c:pt idx="546">
                  <c:v>44257</c:v>
                </c:pt>
                <c:pt idx="547">
                  <c:v>44256</c:v>
                </c:pt>
                <c:pt idx="548">
                  <c:v>44253</c:v>
                </c:pt>
                <c:pt idx="549">
                  <c:v>44252</c:v>
                </c:pt>
                <c:pt idx="550">
                  <c:v>44251</c:v>
                </c:pt>
                <c:pt idx="551">
                  <c:v>44250</c:v>
                </c:pt>
                <c:pt idx="552">
                  <c:v>44249</c:v>
                </c:pt>
                <c:pt idx="553">
                  <c:v>44246</c:v>
                </c:pt>
                <c:pt idx="554">
                  <c:v>44245</c:v>
                </c:pt>
                <c:pt idx="555">
                  <c:v>44244</c:v>
                </c:pt>
                <c:pt idx="556">
                  <c:v>44243</c:v>
                </c:pt>
                <c:pt idx="557">
                  <c:v>44239</c:v>
                </c:pt>
                <c:pt idx="558">
                  <c:v>44238</c:v>
                </c:pt>
                <c:pt idx="559">
                  <c:v>44237</c:v>
                </c:pt>
                <c:pt idx="560">
                  <c:v>44236</c:v>
                </c:pt>
                <c:pt idx="561">
                  <c:v>44235</c:v>
                </c:pt>
                <c:pt idx="562">
                  <c:v>44232</c:v>
                </c:pt>
                <c:pt idx="563">
                  <c:v>44231</c:v>
                </c:pt>
                <c:pt idx="564">
                  <c:v>44230</c:v>
                </c:pt>
                <c:pt idx="565">
                  <c:v>44229</c:v>
                </c:pt>
                <c:pt idx="566">
                  <c:v>44228</c:v>
                </c:pt>
                <c:pt idx="567">
                  <c:v>44225</c:v>
                </c:pt>
                <c:pt idx="568">
                  <c:v>44224</c:v>
                </c:pt>
                <c:pt idx="569">
                  <c:v>44223</c:v>
                </c:pt>
                <c:pt idx="570">
                  <c:v>44222</c:v>
                </c:pt>
                <c:pt idx="571">
                  <c:v>44221</c:v>
                </c:pt>
                <c:pt idx="572">
                  <c:v>44218</c:v>
                </c:pt>
                <c:pt idx="573">
                  <c:v>44217</c:v>
                </c:pt>
                <c:pt idx="574">
                  <c:v>44216</c:v>
                </c:pt>
                <c:pt idx="575">
                  <c:v>44215</c:v>
                </c:pt>
                <c:pt idx="576">
                  <c:v>44211</c:v>
                </c:pt>
                <c:pt idx="577">
                  <c:v>44210</c:v>
                </c:pt>
                <c:pt idx="578">
                  <c:v>44209</c:v>
                </c:pt>
                <c:pt idx="579">
                  <c:v>44208</c:v>
                </c:pt>
                <c:pt idx="580">
                  <c:v>44207</c:v>
                </c:pt>
                <c:pt idx="581">
                  <c:v>44204</c:v>
                </c:pt>
                <c:pt idx="582">
                  <c:v>44203</c:v>
                </c:pt>
                <c:pt idx="583">
                  <c:v>44202</c:v>
                </c:pt>
                <c:pt idx="584">
                  <c:v>44201</c:v>
                </c:pt>
                <c:pt idx="585">
                  <c:v>44200</c:v>
                </c:pt>
                <c:pt idx="586">
                  <c:v>44196</c:v>
                </c:pt>
                <c:pt idx="587">
                  <c:v>44195</c:v>
                </c:pt>
                <c:pt idx="588">
                  <c:v>44194</c:v>
                </c:pt>
                <c:pt idx="589">
                  <c:v>44193</c:v>
                </c:pt>
                <c:pt idx="590">
                  <c:v>44189</c:v>
                </c:pt>
                <c:pt idx="591">
                  <c:v>44188</c:v>
                </c:pt>
                <c:pt idx="592">
                  <c:v>44187</c:v>
                </c:pt>
                <c:pt idx="593">
                  <c:v>44186</c:v>
                </c:pt>
                <c:pt idx="594">
                  <c:v>44183</c:v>
                </c:pt>
                <c:pt idx="595">
                  <c:v>44182</c:v>
                </c:pt>
                <c:pt idx="596">
                  <c:v>44181</c:v>
                </c:pt>
                <c:pt idx="597">
                  <c:v>44180</c:v>
                </c:pt>
                <c:pt idx="598">
                  <c:v>44179</c:v>
                </c:pt>
                <c:pt idx="599">
                  <c:v>44176</c:v>
                </c:pt>
                <c:pt idx="600">
                  <c:v>44175</c:v>
                </c:pt>
                <c:pt idx="601">
                  <c:v>44174</c:v>
                </c:pt>
                <c:pt idx="602">
                  <c:v>44173</c:v>
                </c:pt>
                <c:pt idx="603">
                  <c:v>44172</c:v>
                </c:pt>
                <c:pt idx="604">
                  <c:v>44169</c:v>
                </c:pt>
                <c:pt idx="605">
                  <c:v>44168</c:v>
                </c:pt>
                <c:pt idx="606">
                  <c:v>44167</c:v>
                </c:pt>
                <c:pt idx="607">
                  <c:v>44166</c:v>
                </c:pt>
                <c:pt idx="608">
                  <c:v>44165</c:v>
                </c:pt>
                <c:pt idx="609">
                  <c:v>44162</c:v>
                </c:pt>
                <c:pt idx="610">
                  <c:v>44160</c:v>
                </c:pt>
                <c:pt idx="611">
                  <c:v>44159</c:v>
                </c:pt>
                <c:pt idx="612">
                  <c:v>44158</c:v>
                </c:pt>
                <c:pt idx="613">
                  <c:v>44155</c:v>
                </c:pt>
                <c:pt idx="614">
                  <c:v>44154</c:v>
                </c:pt>
                <c:pt idx="615">
                  <c:v>44153</c:v>
                </c:pt>
                <c:pt idx="616">
                  <c:v>44152</c:v>
                </c:pt>
                <c:pt idx="617">
                  <c:v>44151</c:v>
                </c:pt>
                <c:pt idx="618">
                  <c:v>44148</c:v>
                </c:pt>
                <c:pt idx="619">
                  <c:v>44147</c:v>
                </c:pt>
                <c:pt idx="620">
                  <c:v>44146</c:v>
                </c:pt>
                <c:pt idx="621">
                  <c:v>44145</c:v>
                </c:pt>
                <c:pt idx="622">
                  <c:v>44144</c:v>
                </c:pt>
                <c:pt idx="623">
                  <c:v>44141</c:v>
                </c:pt>
                <c:pt idx="624">
                  <c:v>44140</c:v>
                </c:pt>
                <c:pt idx="625">
                  <c:v>44139</c:v>
                </c:pt>
                <c:pt idx="626">
                  <c:v>44138</c:v>
                </c:pt>
                <c:pt idx="627">
                  <c:v>44137</c:v>
                </c:pt>
                <c:pt idx="628">
                  <c:v>44134</c:v>
                </c:pt>
                <c:pt idx="629">
                  <c:v>44133</c:v>
                </c:pt>
                <c:pt idx="630">
                  <c:v>44132</c:v>
                </c:pt>
                <c:pt idx="631">
                  <c:v>44131</c:v>
                </c:pt>
                <c:pt idx="632">
                  <c:v>44130</c:v>
                </c:pt>
                <c:pt idx="633">
                  <c:v>44127</c:v>
                </c:pt>
                <c:pt idx="634">
                  <c:v>44126</c:v>
                </c:pt>
                <c:pt idx="635">
                  <c:v>44125</c:v>
                </c:pt>
                <c:pt idx="636">
                  <c:v>44124</c:v>
                </c:pt>
                <c:pt idx="637">
                  <c:v>44123</c:v>
                </c:pt>
                <c:pt idx="638">
                  <c:v>44120</c:v>
                </c:pt>
                <c:pt idx="639">
                  <c:v>44119</c:v>
                </c:pt>
                <c:pt idx="640">
                  <c:v>44118</c:v>
                </c:pt>
                <c:pt idx="641">
                  <c:v>44117</c:v>
                </c:pt>
                <c:pt idx="642">
                  <c:v>44116</c:v>
                </c:pt>
                <c:pt idx="643">
                  <c:v>44113</c:v>
                </c:pt>
                <c:pt idx="644">
                  <c:v>44112</c:v>
                </c:pt>
                <c:pt idx="645">
                  <c:v>44111</c:v>
                </c:pt>
                <c:pt idx="646">
                  <c:v>44110</c:v>
                </c:pt>
                <c:pt idx="647">
                  <c:v>44109</c:v>
                </c:pt>
                <c:pt idx="648">
                  <c:v>44106</c:v>
                </c:pt>
                <c:pt idx="649">
                  <c:v>44105</c:v>
                </c:pt>
                <c:pt idx="650">
                  <c:v>44104</c:v>
                </c:pt>
                <c:pt idx="651">
                  <c:v>44103</c:v>
                </c:pt>
                <c:pt idx="652">
                  <c:v>44102</c:v>
                </c:pt>
                <c:pt idx="653">
                  <c:v>44099</c:v>
                </c:pt>
                <c:pt idx="654">
                  <c:v>44098</c:v>
                </c:pt>
                <c:pt idx="655">
                  <c:v>44097</c:v>
                </c:pt>
                <c:pt idx="656">
                  <c:v>44096</c:v>
                </c:pt>
                <c:pt idx="657">
                  <c:v>44095</c:v>
                </c:pt>
                <c:pt idx="658">
                  <c:v>44092</c:v>
                </c:pt>
                <c:pt idx="659">
                  <c:v>44091</c:v>
                </c:pt>
                <c:pt idx="660">
                  <c:v>44090</c:v>
                </c:pt>
                <c:pt idx="661">
                  <c:v>44089</c:v>
                </c:pt>
                <c:pt idx="662">
                  <c:v>44088</c:v>
                </c:pt>
                <c:pt idx="663">
                  <c:v>44085</c:v>
                </c:pt>
                <c:pt idx="664">
                  <c:v>44084</c:v>
                </c:pt>
                <c:pt idx="665">
                  <c:v>44083</c:v>
                </c:pt>
                <c:pt idx="666">
                  <c:v>44082</c:v>
                </c:pt>
                <c:pt idx="667">
                  <c:v>44078</c:v>
                </c:pt>
                <c:pt idx="668">
                  <c:v>44077</c:v>
                </c:pt>
                <c:pt idx="669">
                  <c:v>44076</c:v>
                </c:pt>
                <c:pt idx="670">
                  <c:v>44075</c:v>
                </c:pt>
                <c:pt idx="671">
                  <c:v>44074</c:v>
                </c:pt>
                <c:pt idx="672">
                  <c:v>44071</c:v>
                </c:pt>
                <c:pt idx="673">
                  <c:v>44070</c:v>
                </c:pt>
                <c:pt idx="674">
                  <c:v>44069</c:v>
                </c:pt>
                <c:pt idx="675">
                  <c:v>44068</c:v>
                </c:pt>
                <c:pt idx="676">
                  <c:v>44067</c:v>
                </c:pt>
                <c:pt idx="677">
                  <c:v>44064</c:v>
                </c:pt>
                <c:pt idx="678">
                  <c:v>44063</c:v>
                </c:pt>
                <c:pt idx="679">
                  <c:v>44062</c:v>
                </c:pt>
                <c:pt idx="680">
                  <c:v>44061</c:v>
                </c:pt>
                <c:pt idx="681">
                  <c:v>44060</c:v>
                </c:pt>
                <c:pt idx="682">
                  <c:v>44057</c:v>
                </c:pt>
                <c:pt idx="683">
                  <c:v>44056</c:v>
                </c:pt>
                <c:pt idx="684">
                  <c:v>44055</c:v>
                </c:pt>
                <c:pt idx="685">
                  <c:v>44054</c:v>
                </c:pt>
                <c:pt idx="686">
                  <c:v>44053</c:v>
                </c:pt>
                <c:pt idx="687">
                  <c:v>44050</c:v>
                </c:pt>
                <c:pt idx="688">
                  <c:v>44049</c:v>
                </c:pt>
                <c:pt idx="689">
                  <c:v>44048</c:v>
                </c:pt>
                <c:pt idx="690">
                  <c:v>44047</c:v>
                </c:pt>
                <c:pt idx="691">
                  <c:v>44046</c:v>
                </c:pt>
                <c:pt idx="692">
                  <c:v>44043</c:v>
                </c:pt>
                <c:pt idx="693">
                  <c:v>44042</c:v>
                </c:pt>
                <c:pt idx="694">
                  <c:v>44041</c:v>
                </c:pt>
                <c:pt idx="695">
                  <c:v>44040</c:v>
                </c:pt>
                <c:pt idx="696">
                  <c:v>44039</c:v>
                </c:pt>
                <c:pt idx="697">
                  <c:v>44036</c:v>
                </c:pt>
                <c:pt idx="698">
                  <c:v>44035</c:v>
                </c:pt>
                <c:pt idx="699">
                  <c:v>44034</c:v>
                </c:pt>
                <c:pt idx="700">
                  <c:v>44033</c:v>
                </c:pt>
                <c:pt idx="701">
                  <c:v>44032</c:v>
                </c:pt>
                <c:pt idx="702">
                  <c:v>44029</c:v>
                </c:pt>
                <c:pt idx="703">
                  <c:v>44028</c:v>
                </c:pt>
                <c:pt idx="704">
                  <c:v>44027</c:v>
                </c:pt>
                <c:pt idx="705">
                  <c:v>44026</c:v>
                </c:pt>
                <c:pt idx="706">
                  <c:v>44025</c:v>
                </c:pt>
                <c:pt idx="707">
                  <c:v>44022</c:v>
                </c:pt>
                <c:pt idx="708">
                  <c:v>44021</c:v>
                </c:pt>
                <c:pt idx="709">
                  <c:v>44020</c:v>
                </c:pt>
                <c:pt idx="710">
                  <c:v>44019</c:v>
                </c:pt>
                <c:pt idx="711">
                  <c:v>44018</c:v>
                </c:pt>
                <c:pt idx="712">
                  <c:v>44014</c:v>
                </c:pt>
                <c:pt idx="713">
                  <c:v>44013</c:v>
                </c:pt>
                <c:pt idx="714">
                  <c:v>44012</c:v>
                </c:pt>
                <c:pt idx="715">
                  <c:v>44011</c:v>
                </c:pt>
                <c:pt idx="716">
                  <c:v>44008</c:v>
                </c:pt>
                <c:pt idx="717">
                  <c:v>44007</c:v>
                </c:pt>
                <c:pt idx="718">
                  <c:v>44006</c:v>
                </c:pt>
                <c:pt idx="719">
                  <c:v>44005</c:v>
                </c:pt>
                <c:pt idx="720">
                  <c:v>44004</c:v>
                </c:pt>
                <c:pt idx="721">
                  <c:v>44001</c:v>
                </c:pt>
                <c:pt idx="722">
                  <c:v>44000</c:v>
                </c:pt>
                <c:pt idx="723">
                  <c:v>43999</c:v>
                </c:pt>
                <c:pt idx="724">
                  <c:v>43998</c:v>
                </c:pt>
                <c:pt idx="725">
                  <c:v>43997</c:v>
                </c:pt>
                <c:pt idx="726">
                  <c:v>43994</c:v>
                </c:pt>
                <c:pt idx="727">
                  <c:v>43993</c:v>
                </c:pt>
                <c:pt idx="728">
                  <c:v>43992</c:v>
                </c:pt>
                <c:pt idx="729">
                  <c:v>43991</c:v>
                </c:pt>
                <c:pt idx="730">
                  <c:v>43990</c:v>
                </c:pt>
                <c:pt idx="731">
                  <c:v>43987</c:v>
                </c:pt>
                <c:pt idx="732">
                  <c:v>43986</c:v>
                </c:pt>
                <c:pt idx="733">
                  <c:v>43985</c:v>
                </c:pt>
                <c:pt idx="734">
                  <c:v>43984</c:v>
                </c:pt>
                <c:pt idx="735">
                  <c:v>43983</c:v>
                </c:pt>
                <c:pt idx="736">
                  <c:v>43980</c:v>
                </c:pt>
                <c:pt idx="737">
                  <c:v>43979</c:v>
                </c:pt>
                <c:pt idx="738">
                  <c:v>43978</c:v>
                </c:pt>
                <c:pt idx="739">
                  <c:v>43977</c:v>
                </c:pt>
                <c:pt idx="740">
                  <c:v>43973</c:v>
                </c:pt>
                <c:pt idx="741">
                  <c:v>43972</c:v>
                </c:pt>
                <c:pt idx="742">
                  <c:v>43971</c:v>
                </c:pt>
                <c:pt idx="743">
                  <c:v>43970</c:v>
                </c:pt>
                <c:pt idx="744">
                  <c:v>43969</c:v>
                </c:pt>
                <c:pt idx="745">
                  <c:v>43966</c:v>
                </c:pt>
                <c:pt idx="746">
                  <c:v>43965</c:v>
                </c:pt>
                <c:pt idx="747">
                  <c:v>43964</c:v>
                </c:pt>
                <c:pt idx="748">
                  <c:v>43963</c:v>
                </c:pt>
                <c:pt idx="749">
                  <c:v>43962</c:v>
                </c:pt>
                <c:pt idx="750">
                  <c:v>43959</c:v>
                </c:pt>
                <c:pt idx="751">
                  <c:v>43958</c:v>
                </c:pt>
                <c:pt idx="752">
                  <c:v>43957</c:v>
                </c:pt>
                <c:pt idx="753">
                  <c:v>43956</c:v>
                </c:pt>
                <c:pt idx="754">
                  <c:v>43955</c:v>
                </c:pt>
                <c:pt idx="755">
                  <c:v>43952</c:v>
                </c:pt>
                <c:pt idx="756">
                  <c:v>43951</c:v>
                </c:pt>
                <c:pt idx="757">
                  <c:v>43950</c:v>
                </c:pt>
                <c:pt idx="758">
                  <c:v>43949</c:v>
                </c:pt>
                <c:pt idx="759">
                  <c:v>43948</c:v>
                </c:pt>
                <c:pt idx="760">
                  <c:v>43945</c:v>
                </c:pt>
                <c:pt idx="761">
                  <c:v>43944</c:v>
                </c:pt>
                <c:pt idx="762">
                  <c:v>43943</c:v>
                </c:pt>
                <c:pt idx="763">
                  <c:v>43942</c:v>
                </c:pt>
                <c:pt idx="764">
                  <c:v>43941</c:v>
                </c:pt>
                <c:pt idx="765">
                  <c:v>43938</c:v>
                </c:pt>
                <c:pt idx="766">
                  <c:v>43937</c:v>
                </c:pt>
                <c:pt idx="767">
                  <c:v>43936</c:v>
                </c:pt>
                <c:pt idx="768">
                  <c:v>43935</c:v>
                </c:pt>
                <c:pt idx="769">
                  <c:v>43934</c:v>
                </c:pt>
                <c:pt idx="770">
                  <c:v>43930</c:v>
                </c:pt>
                <c:pt idx="771">
                  <c:v>43929</c:v>
                </c:pt>
                <c:pt idx="772">
                  <c:v>43928</c:v>
                </c:pt>
                <c:pt idx="773">
                  <c:v>43927</c:v>
                </c:pt>
                <c:pt idx="774">
                  <c:v>43924</c:v>
                </c:pt>
                <c:pt idx="775">
                  <c:v>43923</c:v>
                </c:pt>
                <c:pt idx="776">
                  <c:v>43922</c:v>
                </c:pt>
                <c:pt idx="777">
                  <c:v>43921</c:v>
                </c:pt>
                <c:pt idx="778">
                  <c:v>43920</c:v>
                </c:pt>
                <c:pt idx="779">
                  <c:v>43917</c:v>
                </c:pt>
                <c:pt idx="780">
                  <c:v>43916</c:v>
                </c:pt>
                <c:pt idx="781">
                  <c:v>43915</c:v>
                </c:pt>
                <c:pt idx="782">
                  <c:v>43914</c:v>
                </c:pt>
                <c:pt idx="783">
                  <c:v>43913</c:v>
                </c:pt>
                <c:pt idx="784">
                  <c:v>43910</c:v>
                </c:pt>
                <c:pt idx="785">
                  <c:v>43909</c:v>
                </c:pt>
                <c:pt idx="786">
                  <c:v>43908</c:v>
                </c:pt>
                <c:pt idx="787">
                  <c:v>43907</c:v>
                </c:pt>
                <c:pt idx="788">
                  <c:v>43906</c:v>
                </c:pt>
                <c:pt idx="789">
                  <c:v>43903</c:v>
                </c:pt>
                <c:pt idx="790">
                  <c:v>43902</c:v>
                </c:pt>
                <c:pt idx="791">
                  <c:v>43901</c:v>
                </c:pt>
                <c:pt idx="792">
                  <c:v>43900</c:v>
                </c:pt>
                <c:pt idx="793">
                  <c:v>43899</c:v>
                </c:pt>
                <c:pt idx="794">
                  <c:v>43896</c:v>
                </c:pt>
                <c:pt idx="795">
                  <c:v>43895</c:v>
                </c:pt>
                <c:pt idx="796">
                  <c:v>43894</c:v>
                </c:pt>
                <c:pt idx="797">
                  <c:v>43893</c:v>
                </c:pt>
                <c:pt idx="798">
                  <c:v>43892</c:v>
                </c:pt>
                <c:pt idx="799">
                  <c:v>43889</c:v>
                </c:pt>
                <c:pt idx="800">
                  <c:v>43888</c:v>
                </c:pt>
                <c:pt idx="801">
                  <c:v>43887</c:v>
                </c:pt>
                <c:pt idx="802">
                  <c:v>43886</c:v>
                </c:pt>
                <c:pt idx="803">
                  <c:v>43885</c:v>
                </c:pt>
                <c:pt idx="804">
                  <c:v>43882</c:v>
                </c:pt>
                <c:pt idx="805">
                  <c:v>43881</c:v>
                </c:pt>
                <c:pt idx="806">
                  <c:v>43880</c:v>
                </c:pt>
                <c:pt idx="807">
                  <c:v>43879</c:v>
                </c:pt>
                <c:pt idx="808">
                  <c:v>43875</c:v>
                </c:pt>
                <c:pt idx="809">
                  <c:v>43874</c:v>
                </c:pt>
                <c:pt idx="810">
                  <c:v>43873</c:v>
                </c:pt>
                <c:pt idx="811">
                  <c:v>43872</c:v>
                </c:pt>
                <c:pt idx="812">
                  <c:v>43871</c:v>
                </c:pt>
                <c:pt idx="813">
                  <c:v>43868</c:v>
                </c:pt>
                <c:pt idx="814">
                  <c:v>43867</c:v>
                </c:pt>
                <c:pt idx="815">
                  <c:v>43866</c:v>
                </c:pt>
                <c:pt idx="816">
                  <c:v>43865</c:v>
                </c:pt>
                <c:pt idx="817">
                  <c:v>43864</c:v>
                </c:pt>
                <c:pt idx="818">
                  <c:v>43861</c:v>
                </c:pt>
                <c:pt idx="819">
                  <c:v>43860</c:v>
                </c:pt>
                <c:pt idx="820">
                  <c:v>43859</c:v>
                </c:pt>
                <c:pt idx="821">
                  <c:v>43858</c:v>
                </c:pt>
                <c:pt idx="822">
                  <c:v>43857</c:v>
                </c:pt>
                <c:pt idx="823">
                  <c:v>43854</c:v>
                </c:pt>
                <c:pt idx="824">
                  <c:v>43853</c:v>
                </c:pt>
                <c:pt idx="825">
                  <c:v>43852</c:v>
                </c:pt>
                <c:pt idx="826">
                  <c:v>43851</c:v>
                </c:pt>
                <c:pt idx="827">
                  <c:v>43847</c:v>
                </c:pt>
                <c:pt idx="828">
                  <c:v>43846</c:v>
                </c:pt>
                <c:pt idx="829">
                  <c:v>43845</c:v>
                </c:pt>
                <c:pt idx="830">
                  <c:v>43844</c:v>
                </c:pt>
                <c:pt idx="831">
                  <c:v>43843</c:v>
                </c:pt>
                <c:pt idx="832">
                  <c:v>43840</c:v>
                </c:pt>
                <c:pt idx="833">
                  <c:v>43839</c:v>
                </c:pt>
                <c:pt idx="834">
                  <c:v>43838</c:v>
                </c:pt>
                <c:pt idx="835">
                  <c:v>43837</c:v>
                </c:pt>
                <c:pt idx="836">
                  <c:v>43836</c:v>
                </c:pt>
                <c:pt idx="837">
                  <c:v>43833</c:v>
                </c:pt>
                <c:pt idx="838">
                  <c:v>43832</c:v>
                </c:pt>
                <c:pt idx="839">
                  <c:v>43830</c:v>
                </c:pt>
                <c:pt idx="840">
                  <c:v>43829</c:v>
                </c:pt>
                <c:pt idx="841">
                  <c:v>43826</c:v>
                </c:pt>
                <c:pt idx="842">
                  <c:v>43825</c:v>
                </c:pt>
                <c:pt idx="843">
                  <c:v>43823</c:v>
                </c:pt>
                <c:pt idx="844">
                  <c:v>43822</c:v>
                </c:pt>
                <c:pt idx="845">
                  <c:v>43819</c:v>
                </c:pt>
                <c:pt idx="846">
                  <c:v>43818</c:v>
                </c:pt>
                <c:pt idx="847">
                  <c:v>43817</c:v>
                </c:pt>
                <c:pt idx="848">
                  <c:v>43816</c:v>
                </c:pt>
                <c:pt idx="849">
                  <c:v>43815</c:v>
                </c:pt>
                <c:pt idx="850">
                  <c:v>43812</c:v>
                </c:pt>
                <c:pt idx="851">
                  <c:v>43811</c:v>
                </c:pt>
                <c:pt idx="852">
                  <c:v>43810</c:v>
                </c:pt>
                <c:pt idx="853">
                  <c:v>43809</c:v>
                </c:pt>
                <c:pt idx="854">
                  <c:v>43808</c:v>
                </c:pt>
                <c:pt idx="855">
                  <c:v>43805</c:v>
                </c:pt>
                <c:pt idx="856">
                  <c:v>43804</c:v>
                </c:pt>
                <c:pt idx="857">
                  <c:v>43803</c:v>
                </c:pt>
                <c:pt idx="858">
                  <c:v>43802</c:v>
                </c:pt>
                <c:pt idx="859">
                  <c:v>43801</c:v>
                </c:pt>
                <c:pt idx="860">
                  <c:v>43798</c:v>
                </c:pt>
                <c:pt idx="861">
                  <c:v>43796</c:v>
                </c:pt>
                <c:pt idx="862">
                  <c:v>43795</c:v>
                </c:pt>
                <c:pt idx="863">
                  <c:v>43794</c:v>
                </c:pt>
                <c:pt idx="864">
                  <c:v>43791</c:v>
                </c:pt>
                <c:pt idx="865">
                  <c:v>43790</c:v>
                </c:pt>
                <c:pt idx="866">
                  <c:v>43789</c:v>
                </c:pt>
                <c:pt idx="867">
                  <c:v>43788</c:v>
                </c:pt>
                <c:pt idx="868">
                  <c:v>43787</c:v>
                </c:pt>
                <c:pt idx="869">
                  <c:v>43784</c:v>
                </c:pt>
                <c:pt idx="870">
                  <c:v>43783</c:v>
                </c:pt>
                <c:pt idx="871">
                  <c:v>43782</c:v>
                </c:pt>
                <c:pt idx="872">
                  <c:v>43781</c:v>
                </c:pt>
                <c:pt idx="873">
                  <c:v>43780</c:v>
                </c:pt>
                <c:pt idx="874">
                  <c:v>43777</c:v>
                </c:pt>
                <c:pt idx="875">
                  <c:v>43776</c:v>
                </c:pt>
                <c:pt idx="876">
                  <c:v>43775</c:v>
                </c:pt>
                <c:pt idx="877">
                  <c:v>43774</c:v>
                </c:pt>
                <c:pt idx="878">
                  <c:v>43773</c:v>
                </c:pt>
                <c:pt idx="879">
                  <c:v>43770</c:v>
                </c:pt>
                <c:pt idx="880">
                  <c:v>43769</c:v>
                </c:pt>
                <c:pt idx="881">
                  <c:v>43768</c:v>
                </c:pt>
                <c:pt idx="882">
                  <c:v>43767</c:v>
                </c:pt>
                <c:pt idx="883">
                  <c:v>43766</c:v>
                </c:pt>
                <c:pt idx="884">
                  <c:v>43763</c:v>
                </c:pt>
                <c:pt idx="885">
                  <c:v>43762</c:v>
                </c:pt>
                <c:pt idx="886">
                  <c:v>43761</c:v>
                </c:pt>
                <c:pt idx="887">
                  <c:v>43760</c:v>
                </c:pt>
                <c:pt idx="888">
                  <c:v>43759</c:v>
                </c:pt>
                <c:pt idx="889">
                  <c:v>43756</c:v>
                </c:pt>
                <c:pt idx="890">
                  <c:v>43755</c:v>
                </c:pt>
                <c:pt idx="891">
                  <c:v>43754</c:v>
                </c:pt>
                <c:pt idx="892">
                  <c:v>43753</c:v>
                </c:pt>
                <c:pt idx="893">
                  <c:v>43752</c:v>
                </c:pt>
                <c:pt idx="894">
                  <c:v>43749</c:v>
                </c:pt>
                <c:pt idx="895">
                  <c:v>43748</c:v>
                </c:pt>
                <c:pt idx="896">
                  <c:v>43747</c:v>
                </c:pt>
                <c:pt idx="897">
                  <c:v>43746</c:v>
                </c:pt>
                <c:pt idx="898">
                  <c:v>43745</c:v>
                </c:pt>
                <c:pt idx="899">
                  <c:v>43742</c:v>
                </c:pt>
                <c:pt idx="900">
                  <c:v>43741</c:v>
                </c:pt>
                <c:pt idx="901">
                  <c:v>43740</c:v>
                </c:pt>
                <c:pt idx="902">
                  <c:v>43739</c:v>
                </c:pt>
                <c:pt idx="903">
                  <c:v>43738</c:v>
                </c:pt>
                <c:pt idx="904">
                  <c:v>43735</c:v>
                </c:pt>
                <c:pt idx="905">
                  <c:v>43734</c:v>
                </c:pt>
                <c:pt idx="906">
                  <c:v>43733</c:v>
                </c:pt>
                <c:pt idx="907">
                  <c:v>43732</c:v>
                </c:pt>
                <c:pt idx="908">
                  <c:v>43731</c:v>
                </c:pt>
                <c:pt idx="909">
                  <c:v>43728</c:v>
                </c:pt>
                <c:pt idx="910">
                  <c:v>43727</c:v>
                </c:pt>
                <c:pt idx="911">
                  <c:v>43726</c:v>
                </c:pt>
                <c:pt idx="912">
                  <c:v>43725</c:v>
                </c:pt>
                <c:pt idx="913">
                  <c:v>43724</c:v>
                </c:pt>
                <c:pt idx="914">
                  <c:v>43721</c:v>
                </c:pt>
                <c:pt idx="915">
                  <c:v>43720</c:v>
                </c:pt>
                <c:pt idx="916">
                  <c:v>43719</c:v>
                </c:pt>
                <c:pt idx="917">
                  <c:v>43718</c:v>
                </c:pt>
                <c:pt idx="918">
                  <c:v>43717</c:v>
                </c:pt>
                <c:pt idx="919">
                  <c:v>43714</c:v>
                </c:pt>
                <c:pt idx="920">
                  <c:v>43713</c:v>
                </c:pt>
                <c:pt idx="921">
                  <c:v>43712</c:v>
                </c:pt>
                <c:pt idx="922">
                  <c:v>43711</c:v>
                </c:pt>
                <c:pt idx="923">
                  <c:v>43707</c:v>
                </c:pt>
                <c:pt idx="924">
                  <c:v>43706</c:v>
                </c:pt>
                <c:pt idx="925">
                  <c:v>43705</c:v>
                </c:pt>
                <c:pt idx="926">
                  <c:v>43704</c:v>
                </c:pt>
                <c:pt idx="927">
                  <c:v>43703</c:v>
                </c:pt>
                <c:pt idx="928">
                  <c:v>43700</c:v>
                </c:pt>
                <c:pt idx="929">
                  <c:v>43699</c:v>
                </c:pt>
                <c:pt idx="930">
                  <c:v>43698</c:v>
                </c:pt>
                <c:pt idx="931">
                  <c:v>43697</c:v>
                </c:pt>
                <c:pt idx="932">
                  <c:v>43696</c:v>
                </c:pt>
                <c:pt idx="933">
                  <c:v>43693</c:v>
                </c:pt>
                <c:pt idx="934">
                  <c:v>43692</c:v>
                </c:pt>
                <c:pt idx="935">
                  <c:v>43691</c:v>
                </c:pt>
                <c:pt idx="936">
                  <c:v>43690</c:v>
                </c:pt>
                <c:pt idx="937">
                  <c:v>43689</c:v>
                </c:pt>
                <c:pt idx="938">
                  <c:v>43686</c:v>
                </c:pt>
                <c:pt idx="939">
                  <c:v>43685</c:v>
                </c:pt>
                <c:pt idx="940">
                  <c:v>43684</c:v>
                </c:pt>
                <c:pt idx="941">
                  <c:v>43683</c:v>
                </c:pt>
                <c:pt idx="942">
                  <c:v>43682</c:v>
                </c:pt>
                <c:pt idx="943">
                  <c:v>43679</c:v>
                </c:pt>
                <c:pt idx="944">
                  <c:v>43678</c:v>
                </c:pt>
                <c:pt idx="945">
                  <c:v>43677</c:v>
                </c:pt>
                <c:pt idx="946">
                  <c:v>43676</c:v>
                </c:pt>
                <c:pt idx="947">
                  <c:v>43675</c:v>
                </c:pt>
                <c:pt idx="948">
                  <c:v>43672</c:v>
                </c:pt>
                <c:pt idx="949">
                  <c:v>43671</c:v>
                </c:pt>
                <c:pt idx="950">
                  <c:v>43670</c:v>
                </c:pt>
                <c:pt idx="951">
                  <c:v>43669</c:v>
                </c:pt>
                <c:pt idx="952">
                  <c:v>43668</c:v>
                </c:pt>
                <c:pt idx="953">
                  <c:v>43665</c:v>
                </c:pt>
                <c:pt idx="954">
                  <c:v>43664</c:v>
                </c:pt>
                <c:pt idx="955">
                  <c:v>43663</c:v>
                </c:pt>
                <c:pt idx="956">
                  <c:v>43662</c:v>
                </c:pt>
                <c:pt idx="957">
                  <c:v>43661</c:v>
                </c:pt>
                <c:pt idx="958">
                  <c:v>43658</c:v>
                </c:pt>
                <c:pt idx="959">
                  <c:v>43657</c:v>
                </c:pt>
                <c:pt idx="960">
                  <c:v>43656</c:v>
                </c:pt>
                <c:pt idx="961">
                  <c:v>43655</c:v>
                </c:pt>
                <c:pt idx="962">
                  <c:v>43654</c:v>
                </c:pt>
                <c:pt idx="963">
                  <c:v>43651</c:v>
                </c:pt>
                <c:pt idx="964">
                  <c:v>43649</c:v>
                </c:pt>
                <c:pt idx="965">
                  <c:v>43648</c:v>
                </c:pt>
                <c:pt idx="966">
                  <c:v>43647</c:v>
                </c:pt>
                <c:pt idx="967">
                  <c:v>43644</c:v>
                </c:pt>
                <c:pt idx="968">
                  <c:v>43643</c:v>
                </c:pt>
                <c:pt idx="969">
                  <c:v>43642</c:v>
                </c:pt>
                <c:pt idx="970">
                  <c:v>43641</c:v>
                </c:pt>
                <c:pt idx="971">
                  <c:v>43640</c:v>
                </c:pt>
                <c:pt idx="972">
                  <c:v>43637</c:v>
                </c:pt>
                <c:pt idx="973">
                  <c:v>43636</c:v>
                </c:pt>
                <c:pt idx="974">
                  <c:v>43635</c:v>
                </c:pt>
                <c:pt idx="975">
                  <c:v>43634</c:v>
                </c:pt>
                <c:pt idx="976">
                  <c:v>43633</c:v>
                </c:pt>
                <c:pt idx="977">
                  <c:v>43630</c:v>
                </c:pt>
                <c:pt idx="978">
                  <c:v>43629</c:v>
                </c:pt>
                <c:pt idx="979">
                  <c:v>43628</c:v>
                </c:pt>
                <c:pt idx="980">
                  <c:v>43627</c:v>
                </c:pt>
                <c:pt idx="981">
                  <c:v>43626</c:v>
                </c:pt>
                <c:pt idx="982">
                  <c:v>43623</c:v>
                </c:pt>
                <c:pt idx="983">
                  <c:v>43622</c:v>
                </c:pt>
                <c:pt idx="984">
                  <c:v>43621</c:v>
                </c:pt>
                <c:pt idx="985">
                  <c:v>43620</c:v>
                </c:pt>
                <c:pt idx="986">
                  <c:v>43619</c:v>
                </c:pt>
                <c:pt idx="987">
                  <c:v>43616</c:v>
                </c:pt>
                <c:pt idx="988">
                  <c:v>43615</c:v>
                </c:pt>
                <c:pt idx="989">
                  <c:v>43614</c:v>
                </c:pt>
                <c:pt idx="990">
                  <c:v>43613</c:v>
                </c:pt>
                <c:pt idx="991">
                  <c:v>43609</c:v>
                </c:pt>
                <c:pt idx="992">
                  <c:v>43608</c:v>
                </c:pt>
                <c:pt idx="993">
                  <c:v>43607</c:v>
                </c:pt>
                <c:pt idx="994">
                  <c:v>43606</c:v>
                </c:pt>
                <c:pt idx="995">
                  <c:v>43605</c:v>
                </c:pt>
                <c:pt idx="996">
                  <c:v>43602</c:v>
                </c:pt>
                <c:pt idx="997">
                  <c:v>43601</c:v>
                </c:pt>
                <c:pt idx="998">
                  <c:v>43600</c:v>
                </c:pt>
                <c:pt idx="999">
                  <c:v>43599</c:v>
                </c:pt>
                <c:pt idx="1000">
                  <c:v>43598</c:v>
                </c:pt>
                <c:pt idx="1001">
                  <c:v>43595</c:v>
                </c:pt>
                <c:pt idx="1002">
                  <c:v>43594</c:v>
                </c:pt>
                <c:pt idx="1003">
                  <c:v>43593</c:v>
                </c:pt>
                <c:pt idx="1004">
                  <c:v>43592</c:v>
                </c:pt>
                <c:pt idx="1005">
                  <c:v>43591</c:v>
                </c:pt>
                <c:pt idx="1006">
                  <c:v>43588</c:v>
                </c:pt>
                <c:pt idx="1007">
                  <c:v>43587</c:v>
                </c:pt>
                <c:pt idx="1008">
                  <c:v>43586</c:v>
                </c:pt>
                <c:pt idx="1009">
                  <c:v>43585</c:v>
                </c:pt>
                <c:pt idx="1010">
                  <c:v>43584</c:v>
                </c:pt>
                <c:pt idx="1011">
                  <c:v>43581</c:v>
                </c:pt>
                <c:pt idx="1012">
                  <c:v>43580</c:v>
                </c:pt>
                <c:pt idx="1013">
                  <c:v>43579</c:v>
                </c:pt>
                <c:pt idx="1014">
                  <c:v>43578</c:v>
                </c:pt>
                <c:pt idx="1015">
                  <c:v>43577</c:v>
                </c:pt>
                <c:pt idx="1016">
                  <c:v>43573</c:v>
                </c:pt>
                <c:pt idx="1017">
                  <c:v>43572</c:v>
                </c:pt>
                <c:pt idx="1018">
                  <c:v>43571</c:v>
                </c:pt>
                <c:pt idx="1019">
                  <c:v>43570</c:v>
                </c:pt>
                <c:pt idx="1020">
                  <c:v>43567</c:v>
                </c:pt>
                <c:pt idx="1021">
                  <c:v>43566</c:v>
                </c:pt>
                <c:pt idx="1022">
                  <c:v>43565</c:v>
                </c:pt>
                <c:pt idx="1023">
                  <c:v>43564</c:v>
                </c:pt>
                <c:pt idx="1024">
                  <c:v>43563</c:v>
                </c:pt>
                <c:pt idx="1025">
                  <c:v>43560</c:v>
                </c:pt>
                <c:pt idx="1026">
                  <c:v>43559</c:v>
                </c:pt>
                <c:pt idx="1027">
                  <c:v>43558</c:v>
                </c:pt>
                <c:pt idx="1028">
                  <c:v>43557</c:v>
                </c:pt>
                <c:pt idx="1029">
                  <c:v>43556</c:v>
                </c:pt>
                <c:pt idx="1030">
                  <c:v>43553</c:v>
                </c:pt>
                <c:pt idx="1031">
                  <c:v>43552</c:v>
                </c:pt>
                <c:pt idx="1032">
                  <c:v>43551</c:v>
                </c:pt>
                <c:pt idx="1033">
                  <c:v>43550</c:v>
                </c:pt>
                <c:pt idx="1034">
                  <c:v>43549</c:v>
                </c:pt>
                <c:pt idx="1035">
                  <c:v>43546</c:v>
                </c:pt>
                <c:pt idx="1036">
                  <c:v>43545</c:v>
                </c:pt>
                <c:pt idx="1037">
                  <c:v>43544</c:v>
                </c:pt>
                <c:pt idx="1038">
                  <c:v>43543</c:v>
                </c:pt>
                <c:pt idx="1039">
                  <c:v>43542</c:v>
                </c:pt>
                <c:pt idx="1040">
                  <c:v>43539</c:v>
                </c:pt>
                <c:pt idx="1041">
                  <c:v>43538</c:v>
                </c:pt>
                <c:pt idx="1042">
                  <c:v>43537</c:v>
                </c:pt>
                <c:pt idx="1043">
                  <c:v>43536</c:v>
                </c:pt>
                <c:pt idx="1044">
                  <c:v>43535</c:v>
                </c:pt>
                <c:pt idx="1045">
                  <c:v>43532</c:v>
                </c:pt>
                <c:pt idx="1046">
                  <c:v>43531</c:v>
                </c:pt>
                <c:pt idx="1047">
                  <c:v>43530</c:v>
                </c:pt>
                <c:pt idx="1048">
                  <c:v>43529</c:v>
                </c:pt>
                <c:pt idx="1049">
                  <c:v>43528</c:v>
                </c:pt>
                <c:pt idx="1050">
                  <c:v>43525</c:v>
                </c:pt>
                <c:pt idx="1051">
                  <c:v>43524</c:v>
                </c:pt>
                <c:pt idx="1052">
                  <c:v>43523</c:v>
                </c:pt>
                <c:pt idx="1053">
                  <c:v>43522</c:v>
                </c:pt>
                <c:pt idx="1054">
                  <c:v>43521</c:v>
                </c:pt>
                <c:pt idx="1055">
                  <c:v>43518</c:v>
                </c:pt>
                <c:pt idx="1056">
                  <c:v>43517</c:v>
                </c:pt>
                <c:pt idx="1057">
                  <c:v>43516</c:v>
                </c:pt>
                <c:pt idx="1058">
                  <c:v>43515</c:v>
                </c:pt>
                <c:pt idx="1059">
                  <c:v>43511</c:v>
                </c:pt>
                <c:pt idx="1060">
                  <c:v>43510</c:v>
                </c:pt>
                <c:pt idx="1061">
                  <c:v>43509</c:v>
                </c:pt>
                <c:pt idx="1062">
                  <c:v>43508</c:v>
                </c:pt>
                <c:pt idx="1063">
                  <c:v>43507</c:v>
                </c:pt>
                <c:pt idx="1064">
                  <c:v>43504</c:v>
                </c:pt>
                <c:pt idx="1065">
                  <c:v>43503</c:v>
                </c:pt>
                <c:pt idx="1066">
                  <c:v>43502</c:v>
                </c:pt>
                <c:pt idx="1067">
                  <c:v>43501</c:v>
                </c:pt>
                <c:pt idx="1068">
                  <c:v>43500</c:v>
                </c:pt>
                <c:pt idx="1069">
                  <c:v>43497</c:v>
                </c:pt>
                <c:pt idx="1070">
                  <c:v>43496</c:v>
                </c:pt>
                <c:pt idx="1071">
                  <c:v>43495</c:v>
                </c:pt>
                <c:pt idx="1072">
                  <c:v>43494</c:v>
                </c:pt>
                <c:pt idx="1073">
                  <c:v>43493</c:v>
                </c:pt>
                <c:pt idx="1074">
                  <c:v>43490</c:v>
                </c:pt>
                <c:pt idx="1075">
                  <c:v>43489</c:v>
                </c:pt>
                <c:pt idx="1076">
                  <c:v>43488</c:v>
                </c:pt>
                <c:pt idx="1077">
                  <c:v>43487</c:v>
                </c:pt>
                <c:pt idx="1078">
                  <c:v>43483</c:v>
                </c:pt>
                <c:pt idx="1079">
                  <c:v>43482</c:v>
                </c:pt>
                <c:pt idx="1080">
                  <c:v>43481</c:v>
                </c:pt>
                <c:pt idx="1081">
                  <c:v>43480</c:v>
                </c:pt>
                <c:pt idx="1082">
                  <c:v>43479</c:v>
                </c:pt>
                <c:pt idx="1083">
                  <c:v>43476</c:v>
                </c:pt>
                <c:pt idx="1084">
                  <c:v>43475</c:v>
                </c:pt>
                <c:pt idx="1085">
                  <c:v>43474</c:v>
                </c:pt>
                <c:pt idx="1086">
                  <c:v>43473</c:v>
                </c:pt>
                <c:pt idx="1087">
                  <c:v>43472</c:v>
                </c:pt>
                <c:pt idx="1088">
                  <c:v>43469</c:v>
                </c:pt>
                <c:pt idx="1089">
                  <c:v>43468</c:v>
                </c:pt>
                <c:pt idx="1090">
                  <c:v>43467</c:v>
                </c:pt>
                <c:pt idx="1091">
                  <c:v>43465</c:v>
                </c:pt>
                <c:pt idx="1092">
                  <c:v>43462</c:v>
                </c:pt>
                <c:pt idx="1093">
                  <c:v>43461</c:v>
                </c:pt>
                <c:pt idx="1094">
                  <c:v>43460</c:v>
                </c:pt>
                <c:pt idx="1095">
                  <c:v>43458</c:v>
                </c:pt>
                <c:pt idx="1096">
                  <c:v>43455</c:v>
                </c:pt>
                <c:pt idx="1097">
                  <c:v>43454</c:v>
                </c:pt>
                <c:pt idx="1098">
                  <c:v>43453</c:v>
                </c:pt>
                <c:pt idx="1099">
                  <c:v>43452</c:v>
                </c:pt>
                <c:pt idx="1100">
                  <c:v>43451</c:v>
                </c:pt>
                <c:pt idx="1101">
                  <c:v>43448</c:v>
                </c:pt>
                <c:pt idx="1102">
                  <c:v>43447</c:v>
                </c:pt>
                <c:pt idx="1103">
                  <c:v>43446</c:v>
                </c:pt>
                <c:pt idx="1104">
                  <c:v>43445</c:v>
                </c:pt>
                <c:pt idx="1105">
                  <c:v>43444</c:v>
                </c:pt>
                <c:pt idx="1106">
                  <c:v>43441</c:v>
                </c:pt>
                <c:pt idx="1107">
                  <c:v>43440</c:v>
                </c:pt>
                <c:pt idx="1108">
                  <c:v>43438</c:v>
                </c:pt>
                <c:pt idx="1109">
                  <c:v>43437</c:v>
                </c:pt>
                <c:pt idx="1110">
                  <c:v>43434</c:v>
                </c:pt>
                <c:pt idx="1111">
                  <c:v>43433</c:v>
                </c:pt>
                <c:pt idx="1112">
                  <c:v>43432</c:v>
                </c:pt>
                <c:pt idx="1113">
                  <c:v>43431</c:v>
                </c:pt>
                <c:pt idx="1114">
                  <c:v>43430</c:v>
                </c:pt>
                <c:pt idx="1115">
                  <c:v>43427</c:v>
                </c:pt>
                <c:pt idx="1116">
                  <c:v>43425</c:v>
                </c:pt>
                <c:pt idx="1117">
                  <c:v>43424</c:v>
                </c:pt>
                <c:pt idx="1118">
                  <c:v>43423</c:v>
                </c:pt>
                <c:pt idx="1119">
                  <c:v>43420</c:v>
                </c:pt>
                <c:pt idx="1120">
                  <c:v>43419</c:v>
                </c:pt>
                <c:pt idx="1121">
                  <c:v>43418</c:v>
                </c:pt>
                <c:pt idx="1122">
                  <c:v>43417</c:v>
                </c:pt>
                <c:pt idx="1123">
                  <c:v>43416</c:v>
                </c:pt>
                <c:pt idx="1124">
                  <c:v>43413</c:v>
                </c:pt>
                <c:pt idx="1125">
                  <c:v>43412</c:v>
                </c:pt>
                <c:pt idx="1126">
                  <c:v>43411</c:v>
                </c:pt>
                <c:pt idx="1127">
                  <c:v>43410</c:v>
                </c:pt>
                <c:pt idx="1128">
                  <c:v>43409</c:v>
                </c:pt>
                <c:pt idx="1129">
                  <c:v>43406</c:v>
                </c:pt>
                <c:pt idx="1130">
                  <c:v>43405</c:v>
                </c:pt>
                <c:pt idx="1131">
                  <c:v>43404</c:v>
                </c:pt>
                <c:pt idx="1132">
                  <c:v>43403</c:v>
                </c:pt>
                <c:pt idx="1133">
                  <c:v>43402</c:v>
                </c:pt>
                <c:pt idx="1134">
                  <c:v>43399</c:v>
                </c:pt>
                <c:pt idx="1135">
                  <c:v>43398</c:v>
                </c:pt>
                <c:pt idx="1136">
                  <c:v>43397</c:v>
                </c:pt>
                <c:pt idx="1137">
                  <c:v>43396</c:v>
                </c:pt>
                <c:pt idx="1138">
                  <c:v>43395</c:v>
                </c:pt>
                <c:pt idx="1139">
                  <c:v>43392</c:v>
                </c:pt>
                <c:pt idx="1140">
                  <c:v>43391</c:v>
                </c:pt>
                <c:pt idx="1141">
                  <c:v>43390</c:v>
                </c:pt>
                <c:pt idx="1142">
                  <c:v>43389</c:v>
                </c:pt>
                <c:pt idx="1143">
                  <c:v>43388</c:v>
                </c:pt>
                <c:pt idx="1144">
                  <c:v>43385</c:v>
                </c:pt>
                <c:pt idx="1145">
                  <c:v>43384</c:v>
                </c:pt>
                <c:pt idx="1146">
                  <c:v>43383</c:v>
                </c:pt>
                <c:pt idx="1147">
                  <c:v>43382</c:v>
                </c:pt>
                <c:pt idx="1148">
                  <c:v>43381</c:v>
                </c:pt>
                <c:pt idx="1149">
                  <c:v>43378</c:v>
                </c:pt>
                <c:pt idx="1150">
                  <c:v>43377</c:v>
                </c:pt>
                <c:pt idx="1151">
                  <c:v>43376</c:v>
                </c:pt>
                <c:pt idx="1152">
                  <c:v>43375</c:v>
                </c:pt>
                <c:pt idx="1153">
                  <c:v>43374</c:v>
                </c:pt>
                <c:pt idx="1154">
                  <c:v>43371</c:v>
                </c:pt>
                <c:pt idx="1155">
                  <c:v>43370</c:v>
                </c:pt>
                <c:pt idx="1156">
                  <c:v>43369</c:v>
                </c:pt>
                <c:pt idx="1157">
                  <c:v>43368</c:v>
                </c:pt>
                <c:pt idx="1158">
                  <c:v>43367</c:v>
                </c:pt>
                <c:pt idx="1159">
                  <c:v>43364</c:v>
                </c:pt>
                <c:pt idx="1160">
                  <c:v>43363</c:v>
                </c:pt>
                <c:pt idx="1161">
                  <c:v>43362</c:v>
                </c:pt>
                <c:pt idx="1162">
                  <c:v>43361</c:v>
                </c:pt>
                <c:pt idx="1163">
                  <c:v>43360</c:v>
                </c:pt>
                <c:pt idx="1164">
                  <c:v>43357</c:v>
                </c:pt>
                <c:pt idx="1165">
                  <c:v>43356</c:v>
                </c:pt>
                <c:pt idx="1166">
                  <c:v>43355</c:v>
                </c:pt>
                <c:pt idx="1167">
                  <c:v>43354</c:v>
                </c:pt>
                <c:pt idx="1168">
                  <c:v>43353</c:v>
                </c:pt>
                <c:pt idx="1169">
                  <c:v>43350</c:v>
                </c:pt>
                <c:pt idx="1170">
                  <c:v>43349</c:v>
                </c:pt>
                <c:pt idx="1171">
                  <c:v>43348</c:v>
                </c:pt>
                <c:pt idx="1172">
                  <c:v>43347</c:v>
                </c:pt>
                <c:pt idx="1173">
                  <c:v>43343</c:v>
                </c:pt>
                <c:pt idx="1174">
                  <c:v>43342</c:v>
                </c:pt>
                <c:pt idx="1175">
                  <c:v>43341</c:v>
                </c:pt>
                <c:pt idx="1176">
                  <c:v>43340</c:v>
                </c:pt>
                <c:pt idx="1177">
                  <c:v>43339</c:v>
                </c:pt>
                <c:pt idx="1178">
                  <c:v>43336</c:v>
                </c:pt>
                <c:pt idx="1179">
                  <c:v>43335</c:v>
                </c:pt>
                <c:pt idx="1180">
                  <c:v>43334</c:v>
                </c:pt>
                <c:pt idx="1181">
                  <c:v>43333</c:v>
                </c:pt>
                <c:pt idx="1182">
                  <c:v>43332</c:v>
                </c:pt>
                <c:pt idx="1183">
                  <c:v>43329</c:v>
                </c:pt>
                <c:pt idx="1184">
                  <c:v>43328</c:v>
                </c:pt>
                <c:pt idx="1185">
                  <c:v>43327</c:v>
                </c:pt>
                <c:pt idx="1186">
                  <c:v>43326</c:v>
                </c:pt>
                <c:pt idx="1187">
                  <c:v>43325</c:v>
                </c:pt>
                <c:pt idx="1188">
                  <c:v>43322</c:v>
                </c:pt>
                <c:pt idx="1189">
                  <c:v>43321</c:v>
                </c:pt>
                <c:pt idx="1190">
                  <c:v>43320</c:v>
                </c:pt>
                <c:pt idx="1191">
                  <c:v>43319</c:v>
                </c:pt>
                <c:pt idx="1192">
                  <c:v>43318</c:v>
                </c:pt>
                <c:pt idx="1193">
                  <c:v>43315</c:v>
                </c:pt>
                <c:pt idx="1194">
                  <c:v>43314</c:v>
                </c:pt>
                <c:pt idx="1195">
                  <c:v>43313</c:v>
                </c:pt>
                <c:pt idx="1196">
                  <c:v>43312</c:v>
                </c:pt>
                <c:pt idx="1197">
                  <c:v>43311</c:v>
                </c:pt>
                <c:pt idx="1198">
                  <c:v>43308</c:v>
                </c:pt>
                <c:pt idx="1199">
                  <c:v>43307</c:v>
                </c:pt>
                <c:pt idx="1200">
                  <c:v>43306</c:v>
                </c:pt>
                <c:pt idx="1201">
                  <c:v>43305</c:v>
                </c:pt>
                <c:pt idx="1202">
                  <c:v>43304</c:v>
                </c:pt>
                <c:pt idx="1203">
                  <c:v>43301</c:v>
                </c:pt>
                <c:pt idx="1204">
                  <c:v>43300</c:v>
                </c:pt>
                <c:pt idx="1205">
                  <c:v>43299</c:v>
                </c:pt>
                <c:pt idx="1206">
                  <c:v>43298</c:v>
                </c:pt>
                <c:pt idx="1207">
                  <c:v>43297</c:v>
                </c:pt>
                <c:pt idx="1208">
                  <c:v>43294</c:v>
                </c:pt>
                <c:pt idx="1209">
                  <c:v>43293</c:v>
                </c:pt>
                <c:pt idx="1210">
                  <c:v>43292</c:v>
                </c:pt>
                <c:pt idx="1211">
                  <c:v>43291</c:v>
                </c:pt>
                <c:pt idx="1212">
                  <c:v>43290</c:v>
                </c:pt>
                <c:pt idx="1213">
                  <c:v>43287</c:v>
                </c:pt>
                <c:pt idx="1214">
                  <c:v>43286</c:v>
                </c:pt>
                <c:pt idx="1215">
                  <c:v>43284</c:v>
                </c:pt>
                <c:pt idx="1216">
                  <c:v>43283</c:v>
                </c:pt>
                <c:pt idx="1217">
                  <c:v>43280</c:v>
                </c:pt>
                <c:pt idx="1218">
                  <c:v>43279</c:v>
                </c:pt>
                <c:pt idx="1219">
                  <c:v>43278</c:v>
                </c:pt>
                <c:pt idx="1220">
                  <c:v>43277</c:v>
                </c:pt>
                <c:pt idx="1221">
                  <c:v>43276</c:v>
                </c:pt>
                <c:pt idx="1222">
                  <c:v>43273</c:v>
                </c:pt>
                <c:pt idx="1223">
                  <c:v>43272</c:v>
                </c:pt>
                <c:pt idx="1224">
                  <c:v>43271</c:v>
                </c:pt>
                <c:pt idx="1225">
                  <c:v>43270</c:v>
                </c:pt>
                <c:pt idx="1226">
                  <c:v>43269</c:v>
                </c:pt>
                <c:pt idx="1227">
                  <c:v>43266</c:v>
                </c:pt>
                <c:pt idx="1228">
                  <c:v>43265</c:v>
                </c:pt>
                <c:pt idx="1229">
                  <c:v>43264</c:v>
                </c:pt>
                <c:pt idx="1230">
                  <c:v>43263</c:v>
                </c:pt>
                <c:pt idx="1231">
                  <c:v>43262</c:v>
                </c:pt>
                <c:pt idx="1232">
                  <c:v>43259</c:v>
                </c:pt>
                <c:pt idx="1233">
                  <c:v>43258</c:v>
                </c:pt>
                <c:pt idx="1234">
                  <c:v>43257</c:v>
                </c:pt>
                <c:pt idx="1235">
                  <c:v>43256</c:v>
                </c:pt>
                <c:pt idx="1236">
                  <c:v>43255</c:v>
                </c:pt>
                <c:pt idx="1237">
                  <c:v>43252</c:v>
                </c:pt>
                <c:pt idx="1238">
                  <c:v>43251</c:v>
                </c:pt>
                <c:pt idx="1239">
                  <c:v>43250</c:v>
                </c:pt>
                <c:pt idx="1240">
                  <c:v>43249</c:v>
                </c:pt>
                <c:pt idx="1241">
                  <c:v>43245</c:v>
                </c:pt>
                <c:pt idx="1242">
                  <c:v>43244</c:v>
                </c:pt>
                <c:pt idx="1243">
                  <c:v>43243</c:v>
                </c:pt>
                <c:pt idx="1244">
                  <c:v>43242</c:v>
                </c:pt>
                <c:pt idx="1245">
                  <c:v>43241</c:v>
                </c:pt>
                <c:pt idx="1246">
                  <c:v>43238</c:v>
                </c:pt>
                <c:pt idx="1247">
                  <c:v>43237</c:v>
                </c:pt>
                <c:pt idx="1248">
                  <c:v>43236</c:v>
                </c:pt>
                <c:pt idx="1249">
                  <c:v>43235</c:v>
                </c:pt>
                <c:pt idx="1250">
                  <c:v>43234</c:v>
                </c:pt>
                <c:pt idx="1251">
                  <c:v>43231</c:v>
                </c:pt>
                <c:pt idx="1252">
                  <c:v>43230</c:v>
                </c:pt>
                <c:pt idx="1253">
                  <c:v>43229</c:v>
                </c:pt>
                <c:pt idx="1254">
                  <c:v>43228</c:v>
                </c:pt>
                <c:pt idx="1255">
                  <c:v>43227</c:v>
                </c:pt>
                <c:pt idx="1256">
                  <c:v>43224</c:v>
                </c:pt>
                <c:pt idx="1257">
                  <c:v>43223</c:v>
                </c:pt>
              </c:numCache>
            </c:numRef>
          </c:cat>
          <c:val>
            <c:numRef>
              <c:f>'Price History'!$C$3:$C$1260</c:f>
              <c:numCache>
                <c:formatCode>General</c:formatCode>
                <c:ptCount val="1258"/>
                <c:pt idx="0">
                  <c:v>103.14</c:v>
                </c:pt>
                <c:pt idx="1">
                  <c:v>104.43</c:v>
                </c:pt>
                <c:pt idx="2">
                  <c:v>103.95</c:v>
                </c:pt>
                <c:pt idx="3">
                  <c:v>104.37</c:v>
                </c:pt>
                <c:pt idx="4">
                  <c:v>102.16</c:v>
                </c:pt>
                <c:pt idx="5">
                  <c:v>104</c:v>
                </c:pt>
                <c:pt idx="6">
                  <c:v>109.04</c:v>
                </c:pt>
                <c:pt idx="7">
                  <c:v>110.05</c:v>
                </c:pt>
                <c:pt idx="8">
                  <c:v>111.46</c:v>
                </c:pt>
                <c:pt idx="9">
                  <c:v>106.22</c:v>
                </c:pt>
                <c:pt idx="10">
                  <c:v>107.49</c:v>
                </c:pt>
                <c:pt idx="11">
                  <c:v>106.04</c:v>
                </c:pt>
                <c:pt idx="12">
                  <c:v>104.46</c:v>
                </c:pt>
                <c:pt idx="13">
                  <c:v>105.2</c:v>
                </c:pt>
                <c:pt idx="14">
                  <c:v>106.57</c:v>
                </c:pt>
                <c:pt idx="15">
                  <c:v>108.01</c:v>
                </c:pt>
                <c:pt idx="16">
                  <c:v>106.32</c:v>
                </c:pt>
                <c:pt idx="17">
                  <c:v>103.43</c:v>
                </c:pt>
                <c:pt idx="18">
                  <c:v>103.22</c:v>
                </c:pt>
                <c:pt idx="19">
                  <c:v>103.29</c:v>
                </c:pt>
                <c:pt idx="20">
                  <c:v>113.17</c:v>
                </c:pt>
                <c:pt idx="21">
                  <c:v>113.06</c:v>
                </c:pt>
                <c:pt idx="22">
                  <c:v>111.35</c:v>
                </c:pt>
                <c:pt idx="23">
                  <c:v>110.46</c:v>
                </c:pt>
                <c:pt idx="24">
                  <c:v>109.23</c:v>
                </c:pt>
                <c:pt idx="25">
                  <c:v>110.69</c:v>
                </c:pt>
                <c:pt idx="26">
                  <c:v>108.39</c:v>
                </c:pt>
                <c:pt idx="27">
                  <c:v>107.5</c:v>
                </c:pt>
                <c:pt idx="28">
                  <c:v>107.27</c:v>
                </c:pt>
                <c:pt idx="29">
                  <c:v>111.05</c:v>
                </c:pt>
                <c:pt idx="30">
                  <c:v>107.67</c:v>
                </c:pt>
                <c:pt idx="31">
                  <c:v>103.91</c:v>
                </c:pt>
                <c:pt idx="32">
                  <c:v>106.27</c:v>
                </c:pt>
                <c:pt idx="33">
                  <c:v>101.75</c:v>
                </c:pt>
                <c:pt idx="34">
                  <c:v>116.29</c:v>
                </c:pt>
                <c:pt idx="35">
                  <c:v>117.08</c:v>
                </c:pt>
                <c:pt idx="36">
                  <c:v>120.36</c:v>
                </c:pt>
                <c:pt idx="37">
                  <c:v>128.19</c:v>
                </c:pt>
                <c:pt idx="38">
                  <c:v>132.61000000000001</c:v>
                </c:pt>
                <c:pt idx="39">
                  <c:v>130.99</c:v>
                </c:pt>
                <c:pt idx="40">
                  <c:v>131.97999999999999</c:v>
                </c:pt>
                <c:pt idx="41">
                  <c:v>136.06</c:v>
                </c:pt>
                <c:pt idx="42">
                  <c:v>132.88999999999999</c:v>
                </c:pt>
                <c:pt idx="43">
                  <c:v>129.12</c:v>
                </c:pt>
                <c:pt idx="44">
                  <c:v>126.11</c:v>
                </c:pt>
                <c:pt idx="45">
                  <c:v>121.34</c:v>
                </c:pt>
                <c:pt idx="46">
                  <c:v>118.5</c:v>
                </c:pt>
                <c:pt idx="47">
                  <c:v>119.01</c:v>
                </c:pt>
                <c:pt idx="48">
                  <c:v>120.44</c:v>
                </c:pt>
                <c:pt idx="49">
                  <c:v>121.78</c:v>
                </c:pt>
                <c:pt idx="50">
                  <c:v>124.97</c:v>
                </c:pt>
                <c:pt idx="51">
                  <c:v>126.18</c:v>
                </c:pt>
                <c:pt idx="52">
                  <c:v>125.68</c:v>
                </c:pt>
                <c:pt idx="53">
                  <c:v>126.5</c:v>
                </c:pt>
                <c:pt idx="54">
                  <c:v>123.75</c:v>
                </c:pt>
                <c:pt idx="55">
                  <c:v>122.32</c:v>
                </c:pt>
                <c:pt idx="56">
                  <c:v>121.35</c:v>
                </c:pt>
                <c:pt idx="57">
                  <c:v>124.03</c:v>
                </c:pt>
                <c:pt idx="58">
                  <c:v>123.2</c:v>
                </c:pt>
                <c:pt idx="59">
                  <c:v>123.51</c:v>
                </c:pt>
                <c:pt idx="60">
                  <c:v>128.18</c:v>
                </c:pt>
                <c:pt idx="61">
                  <c:v>125.85</c:v>
                </c:pt>
                <c:pt idx="62">
                  <c:v>125.32</c:v>
                </c:pt>
                <c:pt idx="63">
                  <c:v>120.64</c:v>
                </c:pt>
                <c:pt idx="64">
                  <c:v>119.09</c:v>
                </c:pt>
                <c:pt idx="65">
                  <c:v>118.93</c:v>
                </c:pt>
                <c:pt idx="66">
                  <c:v>121.44</c:v>
                </c:pt>
                <c:pt idx="67">
                  <c:v>110.41</c:v>
                </c:pt>
                <c:pt idx="68">
                  <c:v>108.03</c:v>
                </c:pt>
                <c:pt idx="69">
                  <c:v>107.69</c:v>
                </c:pt>
                <c:pt idx="70">
                  <c:v>108.02</c:v>
                </c:pt>
                <c:pt idx="71">
                  <c:v>107.33</c:v>
                </c:pt>
                <c:pt idx="72">
                  <c:v>108.22</c:v>
                </c:pt>
                <c:pt idx="73">
                  <c:v>110.19</c:v>
                </c:pt>
                <c:pt idx="74">
                  <c:v>111.52</c:v>
                </c:pt>
                <c:pt idx="75">
                  <c:v>110.37</c:v>
                </c:pt>
                <c:pt idx="76">
                  <c:v>110</c:v>
                </c:pt>
                <c:pt idx="77">
                  <c:v>106.86</c:v>
                </c:pt>
                <c:pt idx="78">
                  <c:v>101.38</c:v>
                </c:pt>
                <c:pt idx="79">
                  <c:v>102.69</c:v>
                </c:pt>
                <c:pt idx="80">
                  <c:v>98.79</c:v>
                </c:pt>
                <c:pt idx="81">
                  <c:v>98.71</c:v>
                </c:pt>
                <c:pt idx="82">
                  <c:v>95.17</c:v>
                </c:pt>
                <c:pt idx="83">
                  <c:v>97.7</c:v>
                </c:pt>
                <c:pt idx="84">
                  <c:v>98.41</c:v>
                </c:pt>
                <c:pt idx="85">
                  <c:v>99.89</c:v>
                </c:pt>
                <c:pt idx="86">
                  <c:v>102.9</c:v>
                </c:pt>
                <c:pt idx="87">
                  <c:v>102.59</c:v>
                </c:pt>
                <c:pt idx="88">
                  <c:v>102.85</c:v>
                </c:pt>
                <c:pt idx="89">
                  <c:v>104.82</c:v>
                </c:pt>
                <c:pt idx="90">
                  <c:v>103.2</c:v>
                </c:pt>
                <c:pt idx="91">
                  <c:v>101.54</c:v>
                </c:pt>
                <c:pt idx="92">
                  <c:v>101.02</c:v>
                </c:pt>
                <c:pt idx="93">
                  <c:v>101.92</c:v>
                </c:pt>
                <c:pt idx="94">
                  <c:v>108.66</c:v>
                </c:pt>
                <c:pt idx="95">
                  <c:v>110.38</c:v>
                </c:pt>
                <c:pt idx="96">
                  <c:v>109.76</c:v>
                </c:pt>
                <c:pt idx="97">
                  <c:v>108.41</c:v>
                </c:pt>
                <c:pt idx="98">
                  <c:v>110.04</c:v>
                </c:pt>
                <c:pt idx="99">
                  <c:v>107.6</c:v>
                </c:pt>
                <c:pt idx="100">
                  <c:v>108.27</c:v>
                </c:pt>
                <c:pt idx="101">
                  <c:v>106.74</c:v>
                </c:pt>
                <c:pt idx="102">
                  <c:v>109.55</c:v>
                </c:pt>
                <c:pt idx="103">
                  <c:v>105.13</c:v>
                </c:pt>
                <c:pt idx="104">
                  <c:v>103.93</c:v>
                </c:pt>
                <c:pt idx="105">
                  <c:v>102.64</c:v>
                </c:pt>
                <c:pt idx="106">
                  <c:v>102.88</c:v>
                </c:pt>
                <c:pt idx="107">
                  <c:v>103.98</c:v>
                </c:pt>
                <c:pt idx="108">
                  <c:v>103.95</c:v>
                </c:pt>
                <c:pt idx="109">
                  <c:v>106.44</c:v>
                </c:pt>
                <c:pt idx="110">
                  <c:v>103.02</c:v>
                </c:pt>
                <c:pt idx="111">
                  <c:v>100.64</c:v>
                </c:pt>
                <c:pt idx="112">
                  <c:v>101.01</c:v>
                </c:pt>
                <c:pt idx="113">
                  <c:v>99.3</c:v>
                </c:pt>
                <c:pt idx="114">
                  <c:v>100.48</c:v>
                </c:pt>
                <c:pt idx="115">
                  <c:v>100.4</c:v>
                </c:pt>
                <c:pt idx="116">
                  <c:v>96.74</c:v>
                </c:pt>
                <c:pt idx="117">
                  <c:v>96.34</c:v>
                </c:pt>
                <c:pt idx="118">
                  <c:v>92.05</c:v>
                </c:pt>
                <c:pt idx="119">
                  <c:v>96.77</c:v>
                </c:pt>
                <c:pt idx="120">
                  <c:v>95.96</c:v>
                </c:pt>
                <c:pt idx="121">
                  <c:v>95.4</c:v>
                </c:pt>
                <c:pt idx="122">
                  <c:v>91.55</c:v>
                </c:pt>
                <c:pt idx="123">
                  <c:v>92.36</c:v>
                </c:pt>
                <c:pt idx="124">
                  <c:v>96.71</c:v>
                </c:pt>
                <c:pt idx="125">
                  <c:v>94.05</c:v>
                </c:pt>
                <c:pt idx="126">
                  <c:v>94.43</c:v>
                </c:pt>
                <c:pt idx="127">
                  <c:v>97.47</c:v>
                </c:pt>
                <c:pt idx="128">
                  <c:v>98.04</c:v>
                </c:pt>
                <c:pt idx="129">
                  <c:v>97.71</c:v>
                </c:pt>
                <c:pt idx="130">
                  <c:v>96.26</c:v>
                </c:pt>
                <c:pt idx="131">
                  <c:v>92.92</c:v>
                </c:pt>
                <c:pt idx="132">
                  <c:v>85.65</c:v>
                </c:pt>
                <c:pt idx="133">
                  <c:v>80.680000000000007</c:v>
                </c:pt>
                <c:pt idx="134">
                  <c:v>81.739999999999995</c:v>
                </c:pt>
                <c:pt idx="135">
                  <c:v>80.02</c:v>
                </c:pt>
                <c:pt idx="136">
                  <c:v>78.06</c:v>
                </c:pt>
                <c:pt idx="137">
                  <c:v>81.02</c:v>
                </c:pt>
                <c:pt idx="138">
                  <c:v>78.87</c:v>
                </c:pt>
                <c:pt idx="139">
                  <c:v>79.11</c:v>
                </c:pt>
                <c:pt idx="140">
                  <c:v>77.72</c:v>
                </c:pt>
                <c:pt idx="141">
                  <c:v>75.89</c:v>
                </c:pt>
                <c:pt idx="142">
                  <c:v>77.14</c:v>
                </c:pt>
                <c:pt idx="143">
                  <c:v>77.83</c:v>
                </c:pt>
                <c:pt idx="144">
                  <c:v>78.02</c:v>
                </c:pt>
                <c:pt idx="145">
                  <c:v>75.39</c:v>
                </c:pt>
                <c:pt idx="146">
                  <c:v>70.95</c:v>
                </c:pt>
                <c:pt idx="147">
                  <c:v>70.709999999999994</c:v>
                </c:pt>
                <c:pt idx="148">
                  <c:v>72.64</c:v>
                </c:pt>
                <c:pt idx="149">
                  <c:v>70.760000000000005</c:v>
                </c:pt>
                <c:pt idx="150">
                  <c:v>69.680000000000007</c:v>
                </c:pt>
                <c:pt idx="151">
                  <c:v>70.19</c:v>
                </c:pt>
                <c:pt idx="152">
                  <c:v>72.56</c:v>
                </c:pt>
                <c:pt idx="153">
                  <c:v>74.2</c:v>
                </c:pt>
                <c:pt idx="154">
                  <c:v>75.849999999999994</c:v>
                </c:pt>
                <c:pt idx="155">
                  <c:v>77.19</c:v>
                </c:pt>
                <c:pt idx="156">
                  <c:v>75.02</c:v>
                </c:pt>
                <c:pt idx="157">
                  <c:v>76.23</c:v>
                </c:pt>
                <c:pt idx="158">
                  <c:v>74.55</c:v>
                </c:pt>
                <c:pt idx="159">
                  <c:v>81.91</c:v>
                </c:pt>
                <c:pt idx="160">
                  <c:v>83.49</c:v>
                </c:pt>
                <c:pt idx="161">
                  <c:v>86.52</c:v>
                </c:pt>
                <c:pt idx="162">
                  <c:v>82.99</c:v>
                </c:pt>
                <c:pt idx="163">
                  <c:v>79.7</c:v>
                </c:pt>
                <c:pt idx="164">
                  <c:v>79.36</c:v>
                </c:pt>
                <c:pt idx="165">
                  <c:v>77.94</c:v>
                </c:pt>
                <c:pt idx="166">
                  <c:v>77.34</c:v>
                </c:pt>
                <c:pt idx="167">
                  <c:v>80.72</c:v>
                </c:pt>
                <c:pt idx="168">
                  <c:v>81.42</c:v>
                </c:pt>
                <c:pt idx="169">
                  <c:v>86.24</c:v>
                </c:pt>
                <c:pt idx="170">
                  <c:v>86.87</c:v>
                </c:pt>
                <c:pt idx="171">
                  <c:v>86.76</c:v>
                </c:pt>
                <c:pt idx="172">
                  <c:v>81.39</c:v>
                </c:pt>
                <c:pt idx="173">
                  <c:v>81.03</c:v>
                </c:pt>
                <c:pt idx="174">
                  <c:v>80.25</c:v>
                </c:pt>
                <c:pt idx="175">
                  <c:v>81.8</c:v>
                </c:pt>
                <c:pt idx="176">
                  <c:v>84.43</c:v>
                </c:pt>
                <c:pt idx="177">
                  <c:v>83.04</c:v>
                </c:pt>
                <c:pt idx="178">
                  <c:v>84.65</c:v>
                </c:pt>
                <c:pt idx="179">
                  <c:v>83.55</c:v>
                </c:pt>
                <c:pt idx="180">
                  <c:v>84.61</c:v>
                </c:pt>
                <c:pt idx="181">
                  <c:v>83.49</c:v>
                </c:pt>
                <c:pt idx="182">
                  <c:v>83.01</c:v>
                </c:pt>
                <c:pt idx="183">
                  <c:v>81.14</c:v>
                </c:pt>
                <c:pt idx="184">
                  <c:v>78.75</c:v>
                </c:pt>
                <c:pt idx="185">
                  <c:v>78.78</c:v>
                </c:pt>
                <c:pt idx="186">
                  <c:v>77.48</c:v>
                </c:pt>
                <c:pt idx="187">
                  <c:v>76.36</c:v>
                </c:pt>
                <c:pt idx="188">
                  <c:v>76.55</c:v>
                </c:pt>
                <c:pt idx="189">
                  <c:v>77.38</c:v>
                </c:pt>
                <c:pt idx="190">
                  <c:v>77.88</c:v>
                </c:pt>
                <c:pt idx="191">
                  <c:v>74.17</c:v>
                </c:pt>
                <c:pt idx="192">
                  <c:v>72.83</c:v>
                </c:pt>
                <c:pt idx="193">
                  <c:v>70.48</c:v>
                </c:pt>
                <c:pt idx="194">
                  <c:v>70</c:v>
                </c:pt>
                <c:pt idx="195">
                  <c:v>66.599999999999994</c:v>
                </c:pt>
                <c:pt idx="196">
                  <c:v>70.73</c:v>
                </c:pt>
                <c:pt idx="197">
                  <c:v>68.099999999999994</c:v>
                </c:pt>
                <c:pt idx="198">
                  <c:v>66.62</c:v>
                </c:pt>
                <c:pt idx="199">
                  <c:v>67.709999999999994</c:v>
                </c:pt>
                <c:pt idx="200">
                  <c:v>67.06</c:v>
                </c:pt>
                <c:pt idx="201">
                  <c:v>65.930000000000007</c:v>
                </c:pt>
                <c:pt idx="202">
                  <c:v>67.260000000000005</c:v>
                </c:pt>
                <c:pt idx="203">
                  <c:v>65.7</c:v>
                </c:pt>
                <c:pt idx="204">
                  <c:v>65.89</c:v>
                </c:pt>
                <c:pt idx="205">
                  <c:v>66.16</c:v>
                </c:pt>
                <c:pt idx="206">
                  <c:v>66.58</c:v>
                </c:pt>
                <c:pt idx="207">
                  <c:v>64.41</c:v>
                </c:pt>
                <c:pt idx="208">
                  <c:v>64.5</c:v>
                </c:pt>
                <c:pt idx="209">
                  <c:v>66.23</c:v>
                </c:pt>
                <c:pt idx="210">
                  <c:v>66.150000000000006</c:v>
                </c:pt>
                <c:pt idx="211">
                  <c:v>66.83</c:v>
                </c:pt>
                <c:pt idx="212">
                  <c:v>67.36</c:v>
                </c:pt>
                <c:pt idx="213">
                  <c:v>69.290000000000006</c:v>
                </c:pt>
                <c:pt idx="214">
                  <c:v>68.89</c:v>
                </c:pt>
                <c:pt idx="215">
                  <c:v>65.98</c:v>
                </c:pt>
                <c:pt idx="216">
                  <c:v>67.400000000000006</c:v>
                </c:pt>
                <c:pt idx="217">
                  <c:v>70.73</c:v>
                </c:pt>
                <c:pt idx="218">
                  <c:v>71.86</c:v>
                </c:pt>
                <c:pt idx="219">
                  <c:v>69.87</c:v>
                </c:pt>
                <c:pt idx="220">
                  <c:v>72.05</c:v>
                </c:pt>
                <c:pt idx="221">
                  <c:v>71.02</c:v>
                </c:pt>
                <c:pt idx="222">
                  <c:v>70.58</c:v>
                </c:pt>
                <c:pt idx="223">
                  <c:v>74.13</c:v>
                </c:pt>
                <c:pt idx="224">
                  <c:v>76.790000000000006</c:v>
                </c:pt>
                <c:pt idx="225">
                  <c:v>81.349999999999994</c:v>
                </c:pt>
                <c:pt idx="226">
                  <c:v>85.82</c:v>
                </c:pt>
                <c:pt idx="227">
                  <c:v>82.36</c:v>
                </c:pt>
                <c:pt idx="228">
                  <c:v>82.94</c:v>
                </c:pt>
                <c:pt idx="229">
                  <c:v>84.98</c:v>
                </c:pt>
                <c:pt idx="230">
                  <c:v>83.97</c:v>
                </c:pt>
                <c:pt idx="231">
                  <c:v>85.38</c:v>
                </c:pt>
                <c:pt idx="232">
                  <c:v>87.79</c:v>
                </c:pt>
                <c:pt idx="233">
                  <c:v>84.39</c:v>
                </c:pt>
                <c:pt idx="234">
                  <c:v>80.64</c:v>
                </c:pt>
                <c:pt idx="235">
                  <c:v>78.099999999999994</c:v>
                </c:pt>
                <c:pt idx="236">
                  <c:v>78.13</c:v>
                </c:pt>
                <c:pt idx="237">
                  <c:v>75.91</c:v>
                </c:pt>
                <c:pt idx="238">
                  <c:v>75.75</c:v>
                </c:pt>
                <c:pt idx="239">
                  <c:v>75.89</c:v>
                </c:pt>
                <c:pt idx="240">
                  <c:v>78.45</c:v>
                </c:pt>
                <c:pt idx="241">
                  <c:v>75.11</c:v>
                </c:pt>
                <c:pt idx="242">
                  <c:v>74.13</c:v>
                </c:pt>
                <c:pt idx="243">
                  <c:v>74.739999999999995</c:v>
                </c:pt>
                <c:pt idx="244">
                  <c:v>75.37</c:v>
                </c:pt>
                <c:pt idx="245">
                  <c:v>77.05</c:v>
                </c:pt>
                <c:pt idx="246">
                  <c:v>77.22</c:v>
                </c:pt>
                <c:pt idx="247">
                  <c:v>79.66</c:v>
                </c:pt>
                <c:pt idx="248">
                  <c:v>81.41</c:v>
                </c:pt>
                <c:pt idx="249">
                  <c:v>89.51</c:v>
                </c:pt>
                <c:pt idx="250">
                  <c:v>86.36</c:v>
                </c:pt>
                <c:pt idx="251">
                  <c:v>83.63</c:v>
                </c:pt>
                <c:pt idx="252">
                  <c:v>85.75</c:v>
                </c:pt>
                <c:pt idx="253">
                  <c:v>89.65</c:v>
                </c:pt>
                <c:pt idx="254">
                  <c:v>88.12</c:v>
                </c:pt>
                <c:pt idx="255">
                  <c:v>87.54</c:v>
                </c:pt>
                <c:pt idx="256">
                  <c:v>89.33</c:v>
                </c:pt>
                <c:pt idx="257">
                  <c:v>89.61</c:v>
                </c:pt>
                <c:pt idx="258">
                  <c:v>93.24</c:v>
                </c:pt>
                <c:pt idx="259">
                  <c:v>91.49</c:v>
                </c:pt>
                <c:pt idx="260">
                  <c:v>91.98</c:v>
                </c:pt>
                <c:pt idx="261">
                  <c:v>90.51</c:v>
                </c:pt>
                <c:pt idx="262">
                  <c:v>88.32</c:v>
                </c:pt>
                <c:pt idx="263">
                  <c:v>87.34</c:v>
                </c:pt>
                <c:pt idx="264">
                  <c:v>84.64</c:v>
                </c:pt>
                <c:pt idx="265">
                  <c:v>83.65</c:v>
                </c:pt>
                <c:pt idx="266">
                  <c:v>83.2</c:v>
                </c:pt>
                <c:pt idx="267">
                  <c:v>83.64</c:v>
                </c:pt>
                <c:pt idx="268">
                  <c:v>82.17</c:v>
                </c:pt>
                <c:pt idx="269">
                  <c:v>82.54</c:v>
                </c:pt>
                <c:pt idx="270">
                  <c:v>83.6</c:v>
                </c:pt>
                <c:pt idx="271">
                  <c:v>84.99</c:v>
                </c:pt>
                <c:pt idx="272">
                  <c:v>83.43</c:v>
                </c:pt>
                <c:pt idx="273">
                  <c:v>83.64</c:v>
                </c:pt>
                <c:pt idx="274">
                  <c:v>84.16</c:v>
                </c:pt>
                <c:pt idx="275">
                  <c:v>87.17</c:v>
                </c:pt>
                <c:pt idx="276">
                  <c:v>89.49</c:v>
                </c:pt>
                <c:pt idx="277">
                  <c:v>88.66</c:v>
                </c:pt>
                <c:pt idx="278">
                  <c:v>85.46</c:v>
                </c:pt>
                <c:pt idx="279">
                  <c:v>84.2</c:v>
                </c:pt>
                <c:pt idx="280">
                  <c:v>85.18</c:v>
                </c:pt>
                <c:pt idx="281">
                  <c:v>84.21</c:v>
                </c:pt>
                <c:pt idx="282">
                  <c:v>81.06</c:v>
                </c:pt>
                <c:pt idx="283">
                  <c:v>75.010000000000005</c:v>
                </c:pt>
                <c:pt idx="284">
                  <c:v>73.11</c:v>
                </c:pt>
                <c:pt idx="285">
                  <c:v>71.489999999999995</c:v>
                </c:pt>
                <c:pt idx="286">
                  <c:v>72.12</c:v>
                </c:pt>
                <c:pt idx="287">
                  <c:v>72.39</c:v>
                </c:pt>
                <c:pt idx="288">
                  <c:v>71.95</c:v>
                </c:pt>
                <c:pt idx="289">
                  <c:v>69.97</c:v>
                </c:pt>
                <c:pt idx="290">
                  <c:v>72.38</c:v>
                </c:pt>
                <c:pt idx="291">
                  <c:v>77.38</c:v>
                </c:pt>
                <c:pt idx="292">
                  <c:v>77.09</c:v>
                </c:pt>
                <c:pt idx="293">
                  <c:v>75.23</c:v>
                </c:pt>
                <c:pt idx="294">
                  <c:v>72.17</c:v>
                </c:pt>
                <c:pt idx="295">
                  <c:v>70.58</c:v>
                </c:pt>
                <c:pt idx="296">
                  <c:v>69.010000000000005</c:v>
                </c:pt>
                <c:pt idx="297">
                  <c:v>63.26</c:v>
                </c:pt>
                <c:pt idx="298">
                  <c:v>62.16</c:v>
                </c:pt>
                <c:pt idx="299">
                  <c:v>63.04</c:v>
                </c:pt>
                <c:pt idx="300">
                  <c:v>63.95</c:v>
                </c:pt>
                <c:pt idx="301">
                  <c:v>63.24</c:v>
                </c:pt>
                <c:pt idx="302">
                  <c:v>64.290000000000006</c:v>
                </c:pt>
                <c:pt idx="303">
                  <c:v>63.78</c:v>
                </c:pt>
                <c:pt idx="304">
                  <c:v>61.61</c:v>
                </c:pt>
                <c:pt idx="305">
                  <c:v>60.71</c:v>
                </c:pt>
                <c:pt idx="306">
                  <c:v>61.34</c:v>
                </c:pt>
                <c:pt idx="307">
                  <c:v>62.55</c:v>
                </c:pt>
                <c:pt idx="308">
                  <c:v>60.6</c:v>
                </c:pt>
                <c:pt idx="309">
                  <c:v>58.33</c:v>
                </c:pt>
                <c:pt idx="310">
                  <c:v>58.94</c:v>
                </c:pt>
                <c:pt idx="311">
                  <c:v>58.87</c:v>
                </c:pt>
                <c:pt idx="312">
                  <c:v>59.17</c:v>
                </c:pt>
                <c:pt idx="313">
                  <c:v>57.61</c:v>
                </c:pt>
                <c:pt idx="314">
                  <c:v>55.52</c:v>
                </c:pt>
                <c:pt idx="315">
                  <c:v>54.92</c:v>
                </c:pt>
                <c:pt idx="316">
                  <c:v>54.34</c:v>
                </c:pt>
                <c:pt idx="317">
                  <c:v>53.12</c:v>
                </c:pt>
                <c:pt idx="318">
                  <c:v>54.12</c:v>
                </c:pt>
                <c:pt idx="319">
                  <c:v>54.7</c:v>
                </c:pt>
                <c:pt idx="320">
                  <c:v>52.45</c:v>
                </c:pt>
                <c:pt idx="321">
                  <c:v>56.96</c:v>
                </c:pt>
                <c:pt idx="322">
                  <c:v>58.96</c:v>
                </c:pt>
                <c:pt idx="323">
                  <c:v>59.9</c:v>
                </c:pt>
                <c:pt idx="324">
                  <c:v>62.21</c:v>
                </c:pt>
                <c:pt idx="325">
                  <c:v>62.82</c:v>
                </c:pt>
                <c:pt idx="326">
                  <c:v>63.6</c:v>
                </c:pt>
                <c:pt idx="327">
                  <c:v>60.97</c:v>
                </c:pt>
                <c:pt idx="328">
                  <c:v>60.59</c:v>
                </c:pt>
                <c:pt idx="329">
                  <c:v>62.31</c:v>
                </c:pt>
                <c:pt idx="330">
                  <c:v>64.05</c:v>
                </c:pt>
                <c:pt idx="331">
                  <c:v>65.959999999999994</c:v>
                </c:pt>
                <c:pt idx="332">
                  <c:v>63.52</c:v>
                </c:pt>
                <c:pt idx="333">
                  <c:v>61.66</c:v>
                </c:pt>
                <c:pt idx="334">
                  <c:v>62.07</c:v>
                </c:pt>
                <c:pt idx="335">
                  <c:v>61.88</c:v>
                </c:pt>
                <c:pt idx="336">
                  <c:v>62.37</c:v>
                </c:pt>
                <c:pt idx="337">
                  <c:v>62.3</c:v>
                </c:pt>
                <c:pt idx="338">
                  <c:v>62.74</c:v>
                </c:pt>
                <c:pt idx="339">
                  <c:v>61.65</c:v>
                </c:pt>
                <c:pt idx="340">
                  <c:v>61.45</c:v>
                </c:pt>
                <c:pt idx="341">
                  <c:v>61.08</c:v>
                </c:pt>
                <c:pt idx="342">
                  <c:v>59.32</c:v>
                </c:pt>
                <c:pt idx="343">
                  <c:v>62.34</c:v>
                </c:pt>
                <c:pt idx="344">
                  <c:v>62.4</c:v>
                </c:pt>
                <c:pt idx="345">
                  <c:v>58.82</c:v>
                </c:pt>
                <c:pt idx="346">
                  <c:v>61.38</c:v>
                </c:pt>
                <c:pt idx="347">
                  <c:v>59.8</c:v>
                </c:pt>
                <c:pt idx="348">
                  <c:v>60.07</c:v>
                </c:pt>
                <c:pt idx="349">
                  <c:v>61.06</c:v>
                </c:pt>
                <c:pt idx="350">
                  <c:v>61.25</c:v>
                </c:pt>
                <c:pt idx="351">
                  <c:v>62.19</c:v>
                </c:pt>
                <c:pt idx="352">
                  <c:v>60</c:v>
                </c:pt>
                <c:pt idx="353">
                  <c:v>59.37</c:v>
                </c:pt>
                <c:pt idx="354">
                  <c:v>59.6</c:v>
                </c:pt>
                <c:pt idx="355">
                  <c:v>59.09</c:v>
                </c:pt>
                <c:pt idx="356">
                  <c:v>59.8</c:v>
                </c:pt>
                <c:pt idx="357">
                  <c:v>61.4</c:v>
                </c:pt>
                <c:pt idx="358">
                  <c:v>63.51</c:v>
                </c:pt>
                <c:pt idx="359">
                  <c:v>65.150000000000006</c:v>
                </c:pt>
                <c:pt idx="360">
                  <c:v>67.489999999999995</c:v>
                </c:pt>
                <c:pt idx="361">
                  <c:v>67.03</c:v>
                </c:pt>
                <c:pt idx="362">
                  <c:v>63.11</c:v>
                </c:pt>
                <c:pt idx="363">
                  <c:v>63.61</c:v>
                </c:pt>
                <c:pt idx="364">
                  <c:v>62.96</c:v>
                </c:pt>
                <c:pt idx="365">
                  <c:v>65.36</c:v>
                </c:pt>
                <c:pt idx="366">
                  <c:v>65.48</c:v>
                </c:pt>
                <c:pt idx="367">
                  <c:v>66.16</c:v>
                </c:pt>
                <c:pt idx="368">
                  <c:v>66.25</c:v>
                </c:pt>
                <c:pt idx="369">
                  <c:v>64.69</c:v>
                </c:pt>
                <c:pt idx="370">
                  <c:v>65.73</c:v>
                </c:pt>
                <c:pt idx="371">
                  <c:v>66.86</c:v>
                </c:pt>
                <c:pt idx="372">
                  <c:v>65.040000000000006</c:v>
                </c:pt>
                <c:pt idx="373">
                  <c:v>64.28</c:v>
                </c:pt>
                <c:pt idx="374">
                  <c:v>63.6</c:v>
                </c:pt>
                <c:pt idx="375">
                  <c:v>62.74</c:v>
                </c:pt>
                <c:pt idx="376">
                  <c:v>64.209999999999994</c:v>
                </c:pt>
                <c:pt idx="377">
                  <c:v>66.08</c:v>
                </c:pt>
                <c:pt idx="378">
                  <c:v>65.489999999999995</c:v>
                </c:pt>
                <c:pt idx="379">
                  <c:v>64.56</c:v>
                </c:pt>
                <c:pt idx="380">
                  <c:v>67.28</c:v>
                </c:pt>
                <c:pt idx="381">
                  <c:v>67.09</c:v>
                </c:pt>
                <c:pt idx="382">
                  <c:v>63.5</c:v>
                </c:pt>
                <c:pt idx="383">
                  <c:v>63.07</c:v>
                </c:pt>
                <c:pt idx="384">
                  <c:v>65.06</c:v>
                </c:pt>
                <c:pt idx="385">
                  <c:v>63.5</c:v>
                </c:pt>
                <c:pt idx="386">
                  <c:v>62.42</c:v>
                </c:pt>
                <c:pt idx="387">
                  <c:v>61.88</c:v>
                </c:pt>
                <c:pt idx="388">
                  <c:v>61.67</c:v>
                </c:pt>
                <c:pt idx="389">
                  <c:v>61.03</c:v>
                </c:pt>
                <c:pt idx="390">
                  <c:v>61.64</c:v>
                </c:pt>
                <c:pt idx="391">
                  <c:v>60.72</c:v>
                </c:pt>
                <c:pt idx="392">
                  <c:v>59.09</c:v>
                </c:pt>
                <c:pt idx="393">
                  <c:v>59.44</c:v>
                </c:pt>
                <c:pt idx="394">
                  <c:v>57.54</c:v>
                </c:pt>
                <c:pt idx="395">
                  <c:v>59.35</c:v>
                </c:pt>
                <c:pt idx="396">
                  <c:v>58.51</c:v>
                </c:pt>
                <c:pt idx="397">
                  <c:v>58.29</c:v>
                </c:pt>
                <c:pt idx="398">
                  <c:v>58.48</c:v>
                </c:pt>
                <c:pt idx="399">
                  <c:v>59.55</c:v>
                </c:pt>
                <c:pt idx="400">
                  <c:v>61.84</c:v>
                </c:pt>
                <c:pt idx="401">
                  <c:v>61.79</c:v>
                </c:pt>
                <c:pt idx="402">
                  <c:v>59.84</c:v>
                </c:pt>
                <c:pt idx="403">
                  <c:v>59.17</c:v>
                </c:pt>
                <c:pt idx="404">
                  <c:v>58.19</c:v>
                </c:pt>
                <c:pt idx="405">
                  <c:v>57.75</c:v>
                </c:pt>
                <c:pt idx="406">
                  <c:v>58.12</c:v>
                </c:pt>
                <c:pt idx="407">
                  <c:v>61.95</c:v>
                </c:pt>
                <c:pt idx="408">
                  <c:v>63.71</c:v>
                </c:pt>
                <c:pt idx="409">
                  <c:v>65.040000000000006</c:v>
                </c:pt>
                <c:pt idx="410">
                  <c:v>61.97</c:v>
                </c:pt>
                <c:pt idx="411">
                  <c:v>63.87</c:v>
                </c:pt>
                <c:pt idx="412">
                  <c:v>65.8</c:v>
                </c:pt>
                <c:pt idx="413">
                  <c:v>65.95</c:v>
                </c:pt>
                <c:pt idx="414">
                  <c:v>65.86</c:v>
                </c:pt>
                <c:pt idx="415">
                  <c:v>66.47</c:v>
                </c:pt>
                <c:pt idx="416">
                  <c:v>66.77</c:v>
                </c:pt>
                <c:pt idx="417">
                  <c:v>67.42</c:v>
                </c:pt>
                <c:pt idx="418">
                  <c:v>67.040000000000006</c:v>
                </c:pt>
                <c:pt idx="419">
                  <c:v>67.489999999999995</c:v>
                </c:pt>
                <c:pt idx="420">
                  <c:v>70.239999999999995</c:v>
                </c:pt>
                <c:pt idx="421">
                  <c:v>70.91</c:v>
                </c:pt>
                <c:pt idx="422">
                  <c:v>69.13</c:v>
                </c:pt>
                <c:pt idx="423">
                  <c:v>70.5</c:v>
                </c:pt>
                <c:pt idx="424">
                  <c:v>71.19</c:v>
                </c:pt>
                <c:pt idx="425">
                  <c:v>68.959999999999994</c:v>
                </c:pt>
                <c:pt idx="426">
                  <c:v>66.98</c:v>
                </c:pt>
                <c:pt idx="427">
                  <c:v>67.16</c:v>
                </c:pt>
                <c:pt idx="428">
                  <c:v>69.239999999999995</c:v>
                </c:pt>
                <c:pt idx="429">
                  <c:v>68.87</c:v>
                </c:pt>
                <c:pt idx="430">
                  <c:v>71.67</c:v>
                </c:pt>
                <c:pt idx="431">
                  <c:v>73.12</c:v>
                </c:pt>
                <c:pt idx="432">
                  <c:v>72.94</c:v>
                </c:pt>
                <c:pt idx="433">
                  <c:v>71.52</c:v>
                </c:pt>
                <c:pt idx="434">
                  <c:v>68.290000000000006</c:v>
                </c:pt>
                <c:pt idx="435">
                  <c:v>64.400000000000006</c:v>
                </c:pt>
                <c:pt idx="436">
                  <c:v>62.84</c:v>
                </c:pt>
                <c:pt idx="437">
                  <c:v>61.62</c:v>
                </c:pt>
                <c:pt idx="438">
                  <c:v>62.97</c:v>
                </c:pt>
                <c:pt idx="439">
                  <c:v>64.650000000000006</c:v>
                </c:pt>
                <c:pt idx="440">
                  <c:v>62.91</c:v>
                </c:pt>
                <c:pt idx="441">
                  <c:v>64.45</c:v>
                </c:pt>
                <c:pt idx="442">
                  <c:v>64.650000000000006</c:v>
                </c:pt>
                <c:pt idx="443">
                  <c:v>61.26</c:v>
                </c:pt>
                <c:pt idx="444">
                  <c:v>61.09</c:v>
                </c:pt>
                <c:pt idx="445">
                  <c:v>61.06</c:v>
                </c:pt>
                <c:pt idx="446">
                  <c:v>59.08</c:v>
                </c:pt>
                <c:pt idx="447">
                  <c:v>59.15</c:v>
                </c:pt>
                <c:pt idx="448">
                  <c:v>59.45</c:v>
                </c:pt>
                <c:pt idx="449">
                  <c:v>59.11</c:v>
                </c:pt>
                <c:pt idx="450">
                  <c:v>57.89</c:v>
                </c:pt>
                <c:pt idx="451">
                  <c:v>59.88</c:v>
                </c:pt>
                <c:pt idx="452">
                  <c:v>61.62</c:v>
                </c:pt>
                <c:pt idx="453">
                  <c:v>61.2</c:v>
                </c:pt>
                <c:pt idx="454">
                  <c:v>61.17</c:v>
                </c:pt>
                <c:pt idx="455">
                  <c:v>62.85</c:v>
                </c:pt>
                <c:pt idx="456">
                  <c:v>61.5</c:v>
                </c:pt>
                <c:pt idx="457">
                  <c:v>59.96</c:v>
                </c:pt>
                <c:pt idx="458">
                  <c:v>61.22</c:v>
                </c:pt>
                <c:pt idx="459">
                  <c:v>58.22</c:v>
                </c:pt>
                <c:pt idx="460">
                  <c:v>60.72</c:v>
                </c:pt>
                <c:pt idx="461">
                  <c:v>60.91</c:v>
                </c:pt>
                <c:pt idx="462">
                  <c:v>59.6</c:v>
                </c:pt>
                <c:pt idx="463">
                  <c:v>58.75</c:v>
                </c:pt>
                <c:pt idx="464">
                  <c:v>58.63</c:v>
                </c:pt>
                <c:pt idx="465">
                  <c:v>60.24</c:v>
                </c:pt>
                <c:pt idx="466">
                  <c:v>60.98</c:v>
                </c:pt>
                <c:pt idx="467">
                  <c:v>59.69</c:v>
                </c:pt>
                <c:pt idx="468">
                  <c:v>60.14</c:v>
                </c:pt>
                <c:pt idx="469">
                  <c:v>60.04</c:v>
                </c:pt>
                <c:pt idx="470">
                  <c:v>57.83</c:v>
                </c:pt>
                <c:pt idx="471">
                  <c:v>59.13</c:v>
                </c:pt>
                <c:pt idx="472">
                  <c:v>62.21</c:v>
                </c:pt>
                <c:pt idx="473">
                  <c:v>63.18</c:v>
                </c:pt>
                <c:pt idx="474">
                  <c:v>63.13</c:v>
                </c:pt>
                <c:pt idx="475">
                  <c:v>65.010000000000005</c:v>
                </c:pt>
                <c:pt idx="476">
                  <c:v>64.36</c:v>
                </c:pt>
                <c:pt idx="477">
                  <c:v>64.510000000000005</c:v>
                </c:pt>
                <c:pt idx="478">
                  <c:v>66.510000000000005</c:v>
                </c:pt>
                <c:pt idx="479">
                  <c:v>64.19</c:v>
                </c:pt>
                <c:pt idx="480">
                  <c:v>64.86</c:v>
                </c:pt>
                <c:pt idx="481">
                  <c:v>64.22</c:v>
                </c:pt>
                <c:pt idx="482">
                  <c:v>63.75</c:v>
                </c:pt>
                <c:pt idx="483">
                  <c:v>64.5</c:v>
                </c:pt>
                <c:pt idx="484">
                  <c:v>62.43</c:v>
                </c:pt>
                <c:pt idx="485">
                  <c:v>61.96</c:v>
                </c:pt>
                <c:pt idx="486">
                  <c:v>60.93</c:v>
                </c:pt>
                <c:pt idx="487">
                  <c:v>60.18</c:v>
                </c:pt>
                <c:pt idx="488">
                  <c:v>62.06</c:v>
                </c:pt>
                <c:pt idx="489">
                  <c:v>61.54</c:v>
                </c:pt>
                <c:pt idx="490">
                  <c:v>61.95</c:v>
                </c:pt>
                <c:pt idx="491">
                  <c:v>62.21</c:v>
                </c:pt>
                <c:pt idx="492">
                  <c:v>63.29</c:v>
                </c:pt>
                <c:pt idx="493">
                  <c:v>64.540000000000006</c:v>
                </c:pt>
                <c:pt idx="494">
                  <c:v>63.76</c:v>
                </c:pt>
                <c:pt idx="495">
                  <c:v>63.67</c:v>
                </c:pt>
                <c:pt idx="496">
                  <c:v>60.85</c:v>
                </c:pt>
                <c:pt idx="497">
                  <c:v>64.34</c:v>
                </c:pt>
                <c:pt idx="498">
                  <c:v>63.98</c:v>
                </c:pt>
                <c:pt idx="499">
                  <c:v>63.36</c:v>
                </c:pt>
                <c:pt idx="500">
                  <c:v>61.65</c:v>
                </c:pt>
                <c:pt idx="501">
                  <c:v>59.96</c:v>
                </c:pt>
                <c:pt idx="502">
                  <c:v>59.41</c:v>
                </c:pt>
                <c:pt idx="503">
                  <c:v>56.7</c:v>
                </c:pt>
                <c:pt idx="504">
                  <c:v>54.22</c:v>
                </c:pt>
                <c:pt idx="505">
                  <c:v>55.28</c:v>
                </c:pt>
                <c:pt idx="506">
                  <c:v>55.13</c:v>
                </c:pt>
                <c:pt idx="507">
                  <c:v>55.02</c:v>
                </c:pt>
                <c:pt idx="508">
                  <c:v>54.66</c:v>
                </c:pt>
                <c:pt idx="509">
                  <c:v>51.89</c:v>
                </c:pt>
                <c:pt idx="510">
                  <c:v>50.33</c:v>
                </c:pt>
                <c:pt idx="511">
                  <c:v>51.18</c:v>
                </c:pt>
                <c:pt idx="512">
                  <c:v>50.12</c:v>
                </c:pt>
                <c:pt idx="513">
                  <c:v>51.19</c:v>
                </c:pt>
                <c:pt idx="514">
                  <c:v>51.5</c:v>
                </c:pt>
                <c:pt idx="515">
                  <c:v>50.89</c:v>
                </c:pt>
                <c:pt idx="516">
                  <c:v>50.82</c:v>
                </c:pt>
                <c:pt idx="517">
                  <c:v>50.42</c:v>
                </c:pt>
                <c:pt idx="518">
                  <c:v>51.83</c:v>
                </c:pt>
                <c:pt idx="519">
                  <c:v>51.19</c:v>
                </c:pt>
                <c:pt idx="520">
                  <c:v>50.78</c:v>
                </c:pt>
                <c:pt idx="521">
                  <c:v>51.08</c:v>
                </c:pt>
                <c:pt idx="522">
                  <c:v>51.25</c:v>
                </c:pt>
                <c:pt idx="523">
                  <c:v>51.82</c:v>
                </c:pt>
                <c:pt idx="524">
                  <c:v>50.97</c:v>
                </c:pt>
                <c:pt idx="525">
                  <c:v>50.76</c:v>
                </c:pt>
                <c:pt idx="526">
                  <c:v>51.28</c:v>
                </c:pt>
                <c:pt idx="527">
                  <c:v>49.72</c:v>
                </c:pt>
                <c:pt idx="528">
                  <c:v>50.35</c:v>
                </c:pt>
                <c:pt idx="529">
                  <c:v>47.53</c:v>
                </c:pt>
                <c:pt idx="530">
                  <c:v>46.07</c:v>
                </c:pt>
                <c:pt idx="531">
                  <c:v>44.8</c:v>
                </c:pt>
                <c:pt idx="532">
                  <c:v>47.03</c:v>
                </c:pt>
                <c:pt idx="533">
                  <c:v>47.19</c:v>
                </c:pt>
                <c:pt idx="534">
                  <c:v>47.35</c:v>
                </c:pt>
                <c:pt idx="535">
                  <c:v>47.97</c:v>
                </c:pt>
                <c:pt idx="536">
                  <c:v>46.83</c:v>
                </c:pt>
                <c:pt idx="537">
                  <c:v>48.55</c:v>
                </c:pt>
                <c:pt idx="538">
                  <c:v>49.19</c:v>
                </c:pt>
                <c:pt idx="539">
                  <c:v>48.71</c:v>
                </c:pt>
                <c:pt idx="540">
                  <c:v>48.79</c:v>
                </c:pt>
                <c:pt idx="541">
                  <c:v>47.39</c:v>
                </c:pt>
                <c:pt idx="542">
                  <c:v>48.07</c:v>
                </c:pt>
                <c:pt idx="543">
                  <c:v>45.72</c:v>
                </c:pt>
                <c:pt idx="544">
                  <c:v>43.21</c:v>
                </c:pt>
                <c:pt idx="545">
                  <c:v>44.7</c:v>
                </c:pt>
                <c:pt idx="546">
                  <c:v>43.81</c:v>
                </c:pt>
                <c:pt idx="547">
                  <c:v>44.01</c:v>
                </c:pt>
                <c:pt idx="548">
                  <c:v>41.58</c:v>
                </c:pt>
                <c:pt idx="549">
                  <c:v>42.07</c:v>
                </c:pt>
                <c:pt idx="550">
                  <c:v>43.86</c:v>
                </c:pt>
                <c:pt idx="551">
                  <c:v>42.83</c:v>
                </c:pt>
                <c:pt idx="552">
                  <c:v>42.04</c:v>
                </c:pt>
                <c:pt idx="553">
                  <c:v>40.840000000000003</c:v>
                </c:pt>
                <c:pt idx="554">
                  <c:v>39.700000000000003</c:v>
                </c:pt>
                <c:pt idx="555">
                  <c:v>40.71</c:v>
                </c:pt>
                <c:pt idx="556">
                  <c:v>41.19</c:v>
                </c:pt>
                <c:pt idx="557">
                  <c:v>39.33</c:v>
                </c:pt>
                <c:pt idx="558">
                  <c:v>38.78</c:v>
                </c:pt>
                <c:pt idx="559">
                  <c:v>38.4</c:v>
                </c:pt>
                <c:pt idx="560">
                  <c:v>38.44</c:v>
                </c:pt>
                <c:pt idx="561">
                  <c:v>38.4</c:v>
                </c:pt>
                <c:pt idx="562">
                  <c:v>37.630000000000003</c:v>
                </c:pt>
                <c:pt idx="563">
                  <c:v>37.17</c:v>
                </c:pt>
                <c:pt idx="564">
                  <c:v>36.86</c:v>
                </c:pt>
                <c:pt idx="565">
                  <c:v>35.33</c:v>
                </c:pt>
                <c:pt idx="566">
                  <c:v>34.92</c:v>
                </c:pt>
                <c:pt idx="567">
                  <c:v>34.270000000000003</c:v>
                </c:pt>
                <c:pt idx="568">
                  <c:v>35.159999999999997</c:v>
                </c:pt>
                <c:pt idx="569">
                  <c:v>35.28</c:v>
                </c:pt>
                <c:pt idx="570">
                  <c:v>36.61</c:v>
                </c:pt>
                <c:pt idx="571">
                  <c:v>38.44</c:v>
                </c:pt>
                <c:pt idx="572">
                  <c:v>38.700000000000003</c:v>
                </c:pt>
                <c:pt idx="573">
                  <c:v>38.74</c:v>
                </c:pt>
                <c:pt idx="574">
                  <c:v>40.18</c:v>
                </c:pt>
                <c:pt idx="575">
                  <c:v>39.729999999999997</c:v>
                </c:pt>
                <c:pt idx="576">
                  <c:v>39.200000000000003</c:v>
                </c:pt>
                <c:pt idx="577">
                  <c:v>40.380000000000003</c:v>
                </c:pt>
                <c:pt idx="578">
                  <c:v>40.729999999999997</c:v>
                </c:pt>
                <c:pt idx="579">
                  <c:v>41.78</c:v>
                </c:pt>
                <c:pt idx="580">
                  <c:v>40.01</c:v>
                </c:pt>
                <c:pt idx="581">
                  <c:v>39.49</c:v>
                </c:pt>
                <c:pt idx="582">
                  <c:v>39.85</c:v>
                </c:pt>
                <c:pt idx="583">
                  <c:v>40.630000000000003</c:v>
                </c:pt>
                <c:pt idx="584">
                  <c:v>37.950000000000003</c:v>
                </c:pt>
                <c:pt idx="585">
                  <c:v>36.619999999999997</c:v>
                </c:pt>
                <c:pt idx="586">
                  <c:v>36.869999999999997</c:v>
                </c:pt>
                <c:pt idx="587">
                  <c:v>36.590000000000003</c:v>
                </c:pt>
                <c:pt idx="588">
                  <c:v>36.369999999999997</c:v>
                </c:pt>
                <c:pt idx="589">
                  <c:v>35.979999999999997</c:v>
                </c:pt>
                <c:pt idx="590">
                  <c:v>36.380000000000003</c:v>
                </c:pt>
                <c:pt idx="591">
                  <c:v>36.369999999999997</c:v>
                </c:pt>
                <c:pt idx="592">
                  <c:v>36.340000000000003</c:v>
                </c:pt>
                <c:pt idx="593">
                  <c:v>36.950000000000003</c:v>
                </c:pt>
                <c:pt idx="594">
                  <c:v>36.119999999999997</c:v>
                </c:pt>
                <c:pt idx="595">
                  <c:v>37.590000000000003</c:v>
                </c:pt>
                <c:pt idx="596">
                  <c:v>38.32</c:v>
                </c:pt>
                <c:pt idx="597">
                  <c:v>38.619999999999997</c:v>
                </c:pt>
                <c:pt idx="598">
                  <c:v>37.94</c:v>
                </c:pt>
                <c:pt idx="599">
                  <c:v>39.130000000000003</c:v>
                </c:pt>
                <c:pt idx="600">
                  <c:v>39.61</c:v>
                </c:pt>
                <c:pt idx="601">
                  <c:v>38.78</c:v>
                </c:pt>
                <c:pt idx="602">
                  <c:v>38.4</c:v>
                </c:pt>
                <c:pt idx="603">
                  <c:v>38.42</c:v>
                </c:pt>
                <c:pt idx="604">
                  <c:v>38.840000000000003</c:v>
                </c:pt>
                <c:pt idx="605">
                  <c:v>37.61</c:v>
                </c:pt>
                <c:pt idx="606">
                  <c:v>37.159999999999997</c:v>
                </c:pt>
                <c:pt idx="607">
                  <c:v>37.340000000000003</c:v>
                </c:pt>
                <c:pt idx="608">
                  <c:v>36.21</c:v>
                </c:pt>
                <c:pt idx="609">
                  <c:v>37.65</c:v>
                </c:pt>
                <c:pt idx="610">
                  <c:v>37.880000000000003</c:v>
                </c:pt>
                <c:pt idx="611">
                  <c:v>38.630000000000003</c:v>
                </c:pt>
                <c:pt idx="612">
                  <c:v>36.26</c:v>
                </c:pt>
                <c:pt idx="613">
                  <c:v>35.25</c:v>
                </c:pt>
                <c:pt idx="614">
                  <c:v>35.82</c:v>
                </c:pt>
                <c:pt idx="615">
                  <c:v>35.625</c:v>
                </c:pt>
                <c:pt idx="616">
                  <c:v>36.57</c:v>
                </c:pt>
                <c:pt idx="617">
                  <c:v>36.909999999999997</c:v>
                </c:pt>
                <c:pt idx="618">
                  <c:v>34.619999999999997</c:v>
                </c:pt>
                <c:pt idx="619">
                  <c:v>33.11</c:v>
                </c:pt>
                <c:pt idx="620">
                  <c:v>33.840000000000003</c:v>
                </c:pt>
                <c:pt idx="621">
                  <c:v>33.909999999999997</c:v>
                </c:pt>
                <c:pt idx="622">
                  <c:v>33.35</c:v>
                </c:pt>
                <c:pt idx="623">
                  <c:v>32.04</c:v>
                </c:pt>
                <c:pt idx="624">
                  <c:v>32.25</c:v>
                </c:pt>
                <c:pt idx="625">
                  <c:v>30.76</c:v>
                </c:pt>
                <c:pt idx="626">
                  <c:v>32.32</c:v>
                </c:pt>
                <c:pt idx="627">
                  <c:v>31.89</c:v>
                </c:pt>
                <c:pt idx="628">
                  <c:v>31.48</c:v>
                </c:pt>
                <c:pt idx="629">
                  <c:v>31.62</c:v>
                </c:pt>
                <c:pt idx="630">
                  <c:v>30.57</c:v>
                </c:pt>
                <c:pt idx="631">
                  <c:v>31.4</c:v>
                </c:pt>
                <c:pt idx="632">
                  <c:v>31.35</c:v>
                </c:pt>
                <c:pt idx="633">
                  <c:v>32.58</c:v>
                </c:pt>
                <c:pt idx="634">
                  <c:v>32.14</c:v>
                </c:pt>
                <c:pt idx="635">
                  <c:v>31.184999999999999</c:v>
                </c:pt>
                <c:pt idx="636">
                  <c:v>31.88</c:v>
                </c:pt>
                <c:pt idx="637">
                  <c:v>33.119999999999997</c:v>
                </c:pt>
                <c:pt idx="638">
                  <c:v>33.39</c:v>
                </c:pt>
                <c:pt idx="639">
                  <c:v>33.39</c:v>
                </c:pt>
                <c:pt idx="640">
                  <c:v>33.26</c:v>
                </c:pt>
                <c:pt idx="641">
                  <c:v>32.71</c:v>
                </c:pt>
                <c:pt idx="642">
                  <c:v>33.21</c:v>
                </c:pt>
                <c:pt idx="643">
                  <c:v>32.58</c:v>
                </c:pt>
                <c:pt idx="644">
                  <c:v>32.840000000000003</c:v>
                </c:pt>
                <c:pt idx="645">
                  <c:v>31.94</c:v>
                </c:pt>
                <c:pt idx="646">
                  <c:v>30.87</c:v>
                </c:pt>
                <c:pt idx="647">
                  <c:v>30.99</c:v>
                </c:pt>
                <c:pt idx="648">
                  <c:v>29.7</c:v>
                </c:pt>
                <c:pt idx="649">
                  <c:v>29.09</c:v>
                </c:pt>
                <c:pt idx="650">
                  <c:v>28.63</c:v>
                </c:pt>
                <c:pt idx="651">
                  <c:v>28.66</c:v>
                </c:pt>
                <c:pt idx="652">
                  <c:v>29.98</c:v>
                </c:pt>
                <c:pt idx="653">
                  <c:v>28.86</c:v>
                </c:pt>
                <c:pt idx="654">
                  <c:v>28.87</c:v>
                </c:pt>
                <c:pt idx="655">
                  <c:v>29</c:v>
                </c:pt>
                <c:pt idx="656">
                  <c:v>29.39</c:v>
                </c:pt>
                <c:pt idx="657">
                  <c:v>29.35</c:v>
                </c:pt>
                <c:pt idx="658">
                  <c:v>32.03</c:v>
                </c:pt>
                <c:pt idx="659">
                  <c:v>31.26</c:v>
                </c:pt>
                <c:pt idx="660">
                  <c:v>30.46</c:v>
                </c:pt>
                <c:pt idx="661">
                  <c:v>30.37</c:v>
                </c:pt>
                <c:pt idx="662">
                  <c:v>30.09</c:v>
                </c:pt>
                <c:pt idx="663">
                  <c:v>29.33</c:v>
                </c:pt>
                <c:pt idx="664">
                  <c:v>29.06</c:v>
                </c:pt>
                <c:pt idx="665">
                  <c:v>29.34</c:v>
                </c:pt>
                <c:pt idx="666">
                  <c:v>29.38</c:v>
                </c:pt>
                <c:pt idx="667">
                  <c:v>30.66</c:v>
                </c:pt>
                <c:pt idx="668">
                  <c:v>30.31</c:v>
                </c:pt>
                <c:pt idx="669">
                  <c:v>30.77</c:v>
                </c:pt>
                <c:pt idx="670">
                  <c:v>30.1</c:v>
                </c:pt>
                <c:pt idx="671">
                  <c:v>29.52</c:v>
                </c:pt>
                <c:pt idx="672">
                  <c:v>30.2</c:v>
                </c:pt>
                <c:pt idx="673">
                  <c:v>29.79</c:v>
                </c:pt>
                <c:pt idx="674">
                  <c:v>29.73</c:v>
                </c:pt>
                <c:pt idx="675">
                  <c:v>29.84</c:v>
                </c:pt>
                <c:pt idx="676">
                  <c:v>30.3</c:v>
                </c:pt>
                <c:pt idx="677">
                  <c:v>29.59</c:v>
                </c:pt>
                <c:pt idx="678">
                  <c:v>30.18</c:v>
                </c:pt>
                <c:pt idx="679">
                  <c:v>30.17</c:v>
                </c:pt>
                <c:pt idx="680">
                  <c:v>30.39</c:v>
                </c:pt>
                <c:pt idx="681">
                  <c:v>30.88</c:v>
                </c:pt>
                <c:pt idx="682">
                  <c:v>30.95</c:v>
                </c:pt>
                <c:pt idx="683">
                  <c:v>30.56</c:v>
                </c:pt>
                <c:pt idx="684">
                  <c:v>30.68</c:v>
                </c:pt>
                <c:pt idx="685">
                  <c:v>30.31</c:v>
                </c:pt>
                <c:pt idx="686">
                  <c:v>30.19</c:v>
                </c:pt>
                <c:pt idx="687">
                  <c:v>28.49</c:v>
                </c:pt>
                <c:pt idx="688">
                  <c:v>27.99</c:v>
                </c:pt>
                <c:pt idx="689">
                  <c:v>28.16</c:v>
                </c:pt>
                <c:pt idx="690">
                  <c:v>27.91</c:v>
                </c:pt>
                <c:pt idx="691">
                  <c:v>28.14</c:v>
                </c:pt>
                <c:pt idx="692">
                  <c:v>27.41</c:v>
                </c:pt>
                <c:pt idx="693">
                  <c:v>27.57</c:v>
                </c:pt>
                <c:pt idx="694">
                  <c:v>27.99</c:v>
                </c:pt>
                <c:pt idx="695">
                  <c:v>27.33</c:v>
                </c:pt>
                <c:pt idx="696">
                  <c:v>28.37</c:v>
                </c:pt>
                <c:pt idx="697">
                  <c:v>27.83</c:v>
                </c:pt>
                <c:pt idx="698">
                  <c:v>27.56</c:v>
                </c:pt>
                <c:pt idx="699">
                  <c:v>27.72</c:v>
                </c:pt>
                <c:pt idx="700">
                  <c:v>27.055</c:v>
                </c:pt>
                <c:pt idx="701">
                  <c:v>26.48</c:v>
                </c:pt>
                <c:pt idx="702">
                  <c:v>26.81</c:v>
                </c:pt>
                <c:pt idx="703">
                  <c:v>27.03</c:v>
                </c:pt>
                <c:pt idx="704">
                  <c:v>27.004999999999999</c:v>
                </c:pt>
                <c:pt idx="705">
                  <c:v>26.47</c:v>
                </c:pt>
                <c:pt idx="706">
                  <c:v>25.56</c:v>
                </c:pt>
                <c:pt idx="707">
                  <c:v>25.8</c:v>
                </c:pt>
                <c:pt idx="708">
                  <c:v>24.51</c:v>
                </c:pt>
                <c:pt idx="709">
                  <c:v>24.9</c:v>
                </c:pt>
                <c:pt idx="710">
                  <c:v>25.59</c:v>
                </c:pt>
                <c:pt idx="711">
                  <c:v>25.95</c:v>
                </c:pt>
                <c:pt idx="712">
                  <c:v>25.97</c:v>
                </c:pt>
                <c:pt idx="713">
                  <c:v>25.52</c:v>
                </c:pt>
                <c:pt idx="714">
                  <c:v>26.09</c:v>
                </c:pt>
                <c:pt idx="715">
                  <c:v>25.74</c:v>
                </c:pt>
                <c:pt idx="716">
                  <c:v>25.42</c:v>
                </c:pt>
                <c:pt idx="717">
                  <c:v>26.7</c:v>
                </c:pt>
                <c:pt idx="718">
                  <c:v>25.87</c:v>
                </c:pt>
                <c:pt idx="719">
                  <c:v>27.24</c:v>
                </c:pt>
                <c:pt idx="720">
                  <c:v>27.22</c:v>
                </c:pt>
                <c:pt idx="721">
                  <c:v>27.17</c:v>
                </c:pt>
                <c:pt idx="722">
                  <c:v>26.77</c:v>
                </c:pt>
                <c:pt idx="723">
                  <c:v>27.38</c:v>
                </c:pt>
                <c:pt idx="724">
                  <c:v>28.13</c:v>
                </c:pt>
                <c:pt idx="725">
                  <c:v>26.73</c:v>
                </c:pt>
                <c:pt idx="726">
                  <c:v>26.42</c:v>
                </c:pt>
                <c:pt idx="727">
                  <c:v>25.59</c:v>
                </c:pt>
                <c:pt idx="728">
                  <c:v>28.82</c:v>
                </c:pt>
                <c:pt idx="729">
                  <c:v>29.36</c:v>
                </c:pt>
                <c:pt idx="730">
                  <c:v>29.58</c:v>
                </c:pt>
                <c:pt idx="731">
                  <c:v>29.14</c:v>
                </c:pt>
                <c:pt idx="732">
                  <c:v>28.16</c:v>
                </c:pt>
                <c:pt idx="733">
                  <c:v>27.89</c:v>
                </c:pt>
                <c:pt idx="734">
                  <c:v>27.2</c:v>
                </c:pt>
                <c:pt idx="735">
                  <c:v>26.86</c:v>
                </c:pt>
                <c:pt idx="736">
                  <c:v>26.56</c:v>
                </c:pt>
                <c:pt idx="737">
                  <c:v>26.96</c:v>
                </c:pt>
                <c:pt idx="738">
                  <c:v>27.37</c:v>
                </c:pt>
                <c:pt idx="739">
                  <c:v>25.77</c:v>
                </c:pt>
                <c:pt idx="740">
                  <c:v>24.43</c:v>
                </c:pt>
                <c:pt idx="741">
                  <c:v>24.76</c:v>
                </c:pt>
                <c:pt idx="742">
                  <c:v>24.62</c:v>
                </c:pt>
                <c:pt idx="743">
                  <c:v>24.19</c:v>
                </c:pt>
                <c:pt idx="744">
                  <c:v>24.36</c:v>
                </c:pt>
                <c:pt idx="745">
                  <c:v>22.52</c:v>
                </c:pt>
                <c:pt idx="746">
                  <c:v>22.25</c:v>
                </c:pt>
                <c:pt idx="747">
                  <c:v>22.15</c:v>
                </c:pt>
                <c:pt idx="748">
                  <c:v>23.24</c:v>
                </c:pt>
                <c:pt idx="749">
                  <c:v>24.3</c:v>
                </c:pt>
                <c:pt idx="750">
                  <c:v>25.37</c:v>
                </c:pt>
                <c:pt idx="751">
                  <c:v>24.13</c:v>
                </c:pt>
                <c:pt idx="752">
                  <c:v>23.88</c:v>
                </c:pt>
                <c:pt idx="753">
                  <c:v>24.15</c:v>
                </c:pt>
                <c:pt idx="754">
                  <c:v>24.32</c:v>
                </c:pt>
                <c:pt idx="755">
                  <c:v>24.41</c:v>
                </c:pt>
                <c:pt idx="756">
                  <c:v>24.27</c:v>
                </c:pt>
                <c:pt idx="757">
                  <c:v>25.89</c:v>
                </c:pt>
                <c:pt idx="758">
                  <c:v>24.72</c:v>
                </c:pt>
                <c:pt idx="759">
                  <c:v>24.93</c:v>
                </c:pt>
                <c:pt idx="760">
                  <c:v>23.54</c:v>
                </c:pt>
                <c:pt idx="761">
                  <c:v>24.07</c:v>
                </c:pt>
                <c:pt idx="762">
                  <c:v>22.84</c:v>
                </c:pt>
                <c:pt idx="763">
                  <c:v>22.22</c:v>
                </c:pt>
                <c:pt idx="764">
                  <c:v>22.57</c:v>
                </c:pt>
                <c:pt idx="765">
                  <c:v>23.47</c:v>
                </c:pt>
                <c:pt idx="766">
                  <c:v>22.254999999999999</c:v>
                </c:pt>
                <c:pt idx="767">
                  <c:v>21.85</c:v>
                </c:pt>
                <c:pt idx="768">
                  <c:v>23.22</c:v>
                </c:pt>
                <c:pt idx="769">
                  <c:v>23.67</c:v>
                </c:pt>
                <c:pt idx="770">
                  <c:v>23.96</c:v>
                </c:pt>
                <c:pt idx="771">
                  <c:v>23.5</c:v>
                </c:pt>
                <c:pt idx="772">
                  <c:v>22.79</c:v>
                </c:pt>
                <c:pt idx="773">
                  <c:v>22.6</c:v>
                </c:pt>
                <c:pt idx="774">
                  <c:v>20.98</c:v>
                </c:pt>
                <c:pt idx="775">
                  <c:v>21.29</c:v>
                </c:pt>
                <c:pt idx="776">
                  <c:v>21.94</c:v>
                </c:pt>
                <c:pt idx="777">
                  <c:v>22.54</c:v>
                </c:pt>
                <c:pt idx="778">
                  <c:v>21.83</c:v>
                </c:pt>
                <c:pt idx="779">
                  <c:v>20.29</c:v>
                </c:pt>
                <c:pt idx="780">
                  <c:v>20.6</c:v>
                </c:pt>
                <c:pt idx="781">
                  <c:v>19.670000000000002</c:v>
                </c:pt>
                <c:pt idx="782">
                  <c:v>20.87</c:v>
                </c:pt>
                <c:pt idx="783">
                  <c:v>17.89</c:v>
                </c:pt>
                <c:pt idx="784">
                  <c:v>18.809999999999999</c:v>
                </c:pt>
                <c:pt idx="785">
                  <c:v>18.510000000000002</c:v>
                </c:pt>
                <c:pt idx="786">
                  <c:v>15.5</c:v>
                </c:pt>
                <c:pt idx="787">
                  <c:v>17.48</c:v>
                </c:pt>
                <c:pt idx="788">
                  <c:v>17.88</c:v>
                </c:pt>
                <c:pt idx="789">
                  <c:v>21.85</c:v>
                </c:pt>
                <c:pt idx="790">
                  <c:v>18.739999999999998</c:v>
                </c:pt>
                <c:pt idx="791">
                  <c:v>21.15</c:v>
                </c:pt>
                <c:pt idx="792">
                  <c:v>22.59</c:v>
                </c:pt>
                <c:pt idx="793">
                  <c:v>21.19</c:v>
                </c:pt>
                <c:pt idx="794">
                  <c:v>24.95</c:v>
                </c:pt>
                <c:pt idx="795">
                  <c:v>25.65</c:v>
                </c:pt>
                <c:pt idx="796">
                  <c:v>27.35</c:v>
                </c:pt>
                <c:pt idx="797">
                  <c:v>26.66</c:v>
                </c:pt>
                <c:pt idx="798">
                  <c:v>27.29</c:v>
                </c:pt>
                <c:pt idx="799">
                  <c:v>26.63</c:v>
                </c:pt>
                <c:pt idx="800">
                  <c:v>26.89</c:v>
                </c:pt>
                <c:pt idx="801">
                  <c:v>27.86</c:v>
                </c:pt>
                <c:pt idx="802">
                  <c:v>28.05</c:v>
                </c:pt>
                <c:pt idx="803">
                  <c:v>29.32</c:v>
                </c:pt>
                <c:pt idx="804">
                  <c:v>29.69</c:v>
                </c:pt>
                <c:pt idx="805">
                  <c:v>29.35</c:v>
                </c:pt>
                <c:pt idx="806">
                  <c:v>29.13</c:v>
                </c:pt>
                <c:pt idx="807">
                  <c:v>28.72</c:v>
                </c:pt>
                <c:pt idx="808">
                  <c:v>28.44</c:v>
                </c:pt>
                <c:pt idx="809">
                  <c:v>29.11</c:v>
                </c:pt>
                <c:pt idx="810">
                  <c:v>29.4</c:v>
                </c:pt>
                <c:pt idx="811">
                  <c:v>29.68</c:v>
                </c:pt>
                <c:pt idx="812">
                  <c:v>29.11</c:v>
                </c:pt>
                <c:pt idx="813">
                  <c:v>29.02</c:v>
                </c:pt>
                <c:pt idx="814">
                  <c:v>29.45</c:v>
                </c:pt>
                <c:pt idx="815">
                  <c:v>30.12</c:v>
                </c:pt>
                <c:pt idx="816">
                  <c:v>29.934999999999999</c:v>
                </c:pt>
                <c:pt idx="817">
                  <c:v>30.01</c:v>
                </c:pt>
                <c:pt idx="818">
                  <c:v>29.88</c:v>
                </c:pt>
                <c:pt idx="819">
                  <c:v>30.45</c:v>
                </c:pt>
                <c:pt idx="820">
                  <c:v>30.27</c:v>
                </c:pt>
                <c:pt idx="821">
                  <c:v>30.7</c:v>
                </c:pt>
                <c:pt idx="822">
                  <c:v>30.34</c:v>
                </c:pt>
                <c:pt idx="823">
                  <c:v>30.75</c:v>
                </c:pt>
                <c:pt idx="824">
                  <c:v>31.63</c:v>
                </c:pt>
                <c:pt idx="825">
                  <c:v>32.07</c:v>
                </c:pt>
                <c:pt idx="826">
                  <c:v>31.92</c:v>
                </c:pt>
                <c:pt idx="827">
                  <c:v>33.21</c:v>
                </c:pt>
                <c:pt idx="828">
                  <c:v>32.96</c:v>
                </c:pt>
                <c:pt idx="829">
                  <c:v>33.024999999999999</c:v>
                </c:pt>
                <c:pt idx="830">
                  <c:v>33.61</c:v>
                </c:pt>
                <c:pt idx="831">
                  <c:v>33.25</c:v>
                </c:pt>
                <c:pt idx="832">
                  <c:v>32.69</c:v>
                </c:pt>
                <c:pt idx="833">
                  <c:v>33.54</c:v>
                </c:pt>
                <c:pt idx="834">
                  <c:v>33.86</c:v>
                </c:pt>
                <c:pt idx="835">
                  <c:v>33.83</c:v>
                </c:pt>
                <c:pt idx="836">
                  <c:v>33.094999999999999</c:v>
                </c:pt>
                <c:pt idx="837">
                  <c:v>33.200000000000003</c:v>
                </c:pt>
                <c:pt idx="838">
                  <c:v>33.799999999999997</c:v>
                </c:pt>
                <c:pt idx="839">
                  <c:v>34.04</c:v>
                </c:pt>
                <c:pt idx="840">
                  <c:v>34.06</c:v>
                </c:pt>
                <c:pt idx="841">
                  <c:v>34.53</c:v>
                </c:pt>
                <c:pt idx="842">
                  <c:v>34.69</c:v>
                </c:pt>
                <c:pt idx="843">
                  <c:v>34.630000000000003</c:v>
                </c:pt>
                <c:pt idx="844">
                  <c:v>34.4</c:v>
                </c:pt>
                <c:pt idx="845">
                  <c:v>34.93</c:v>
                </c:pt>
                <c:pt idx="846">
                  <c:v>34.590000000000003</c:v>
                </c:pt>
                <c:pt idx="847">
                  <c:v>34.835000000000001</c:v>
                </c:pt>
                <c:pt idx="848">
                  <c:v>34.89</c:v>
                </c:pt>
                <c:pt idx="849">
                  <c:v>33.97</c:v>
                </c:pt>
                <c:pt idx="850">
                  <c:v>34.68</c:v>
                </c:pt>
                <c:pt idx="851">
                  <c:v>35.07</c:v>
                </c:pt>
                <c:pt idx="852">
                  <c:v>34.74</c:v>
                </c:pt>
                <c:pt idx="853">
                  <c:v>34.880000000000003</c:v>
                </c:pt>
                <c:pt idx="854">
                  <c:v>35.07</c:v>
                </c:pt>
                <c:pt idx="855">
                  <c:v>35.1</c:v>
                </c:pt>
                <c:pt idx="856">
                  <c:v>34.43</c:v>
                </c:pt>
                <c:pt idx="857">
                  <c:v>34.04</c:v>
                </c:pt>
                <c:pt idx="858">
                  <c:v>33.76</c:v>
                </c:pt>
                <c:pt idx="859">
                  <c:v>34.15</c:v>
                </c:pt>
                <c:pt idx="860">
                  <c:v>33.729999999999997</c:v>
                </c:pt>
                <c:pt idx="861">
                  <c:v>33.97</c:v>
                </c:pt>
                <c:pt idx="862">
                  <c:v>33.69</c:v>
                </c:pt>
                <c:pt idx="863">
                  <c:v>33.35</c:v>
                </c:pt>
                <c:pt idx="864">
                  <c:v>32.6</c:v>
                </c:pt>
                <c:pt idx="865">
                  <c:v>31.79</c:v>
                </c:pt>
                <c:pt idx="866">
                  <c:v>31.5</c:v>
                </c:pt>
                <c:pt idx="867">
                  <c:v>31.46</c:v>
                </c:pt>
                <c:pt idx="868">
                  <c:v>31.89</c:v>
                </c:pt>
                <c:pt idx="869">
                  <c:v>31.82</c:v>
                </c:pt>
                <c:pt idx="870">
                  <c:v>31.33</c:v>
                </c:pt>
                <c:pt idx="871">
                  <c:v>31.35</c:v>
                </c:pt>
                <c:pt idx="872">
                  <c:v>32.25</c:v>
                </c:pt>
                <c:pt idx="873">
                  <c:v>32.22</c:v>
                </c:pt>
                <c:pt idx="874">
                  <c:v>31.62</c:v>
                </c:pt>
                <c:pt idx="875">
                  <c:v>31.62</c:v>
                </c:pt>
                <c:pt idx="876">
                  <c:v>30.84</c:v>
                </c:pt>
                <c:pt idx="877">
                  <c:v>31.43</c:v>
                </c:pt>
                <c:pt idx="878">
                  <c:v>31.59</c:v>
                </c:pt>
                <c:pt idx="879">
                  <c:v>31.6</c:v>
                </c:pt>
                <c:pt idx="880">
                  <c:v>30.36</c:v>
                </c:pt>
                <c:pt idx="881">
                  <c:v>30.77</c:v>
                </c:pt>
                <c:pt idx="882">
                  <c:v>30.86</c:v>
                </c:pt>
                <c:pt idx="883">
                  <c:v>30.95</c:v>
                </c:pt>
                <c:pt idx="884">
                  <c:v>30.65</c:v>
                </c:pt>
                <c:pt idx="885">
                  <c:v>30.29</c:v>
                </c:pt>
                <c:pt idx="886">
                  <c:v>29.8</c:v>
                </c:pt>
                <c:pt idx="887">
                  <c:v>29.97</c:v>
                </c:pt>
                <c:pt idx="888">
                  <c:v>28.62</c:v>
                </c:pt>
                <c:pt idx="889">
                  <c:v>28.704999999999998</c:v>
                </c:pt>
                <c:pt idx="890">
                  <c:v>28.71</c:v>
                </c:pt>
                <c:pt idx="891">
                  <c:v>28.84</c:v>
                </c:pt>
                <c:pt idx="892">
                  <c:v>30.08</c:v>
                </c:pt>
                <c:pt idx="893">
                  <c:v>29.64</c:v>
                </c:pt>
                <c:pt idx="894">
                  <c:v>30.38</c:v>
                </c:pt>
                <c:pt idx="895">
                  <c:v>29.18</c:v>
                </c:pt>
                <c:pt idx="896">
                  <c:v>28.135000000000002</c:v>
                </c:pt>
                <c:pt idx="897">
                  <c:v>27.62</c:v>
                </c:pt>
                <c:pt idx="898">
                  <c:v>28.3</c:v>
                </c:pt>
                <c:pt idx="899">
                  <c:v>28.664999999999999</c:v>
                </c:pt>
                <c:pt idx="900">
                  <c:v>28.26</c:v>
                </c:pt>
                <c:pt idx="901">
                  <c:v>28.06</c:v>
                </c:pt>
                <c:pt idx="902">
                  <c:v>29.02</c:v>
                </c:pt>
                <c:pt idx="903">
                  <c:v>29.8</c:v>
                </c:pt>
                <c:pt idx="904">
                  <c:v>29.38</c:v>
                </c:pt>
                <c:pt idx="905">
                  <c:v>29.11</c:v>
                </c:pt>
                <c:pt idx="906">
                  <c:v>30.32</c:v>
                </c:pt>
                <c:pt idx="907">
                  <c:v>29.54</c:v>
                </c:pt>
                <c:pt idx="908">
                  <c:v>30.48</c:v>
                </c:pt>
                <c:pt idx="909">
                  <c:v>30.35</c:v>
                </c:pt>
                <c:pt idx="910">
                  <c:v>30.67</c:v>
                </c:pt>
                <c:pt idx="911">
                  <c:v>30.52</c:v>
                </c:pt>
                <c:pt idx="912">
                  <c:v>30.96</c:v>
                </c:pt>
                <c:pt idx="913">
                  <c:v>31.79</c:v>
                </c:pt>
                <c:pt idx="914">
                  <c:v>31.62</c:v>
                </c:pt>
                <c:pt idx="915">
                  <c:v>31.91</c:v>
                </c:pt>
                <c:pt idx="916">
                  <c:v>31.82</c:v>
                </c:pt>
                <c:pt idx="917">
                  <c:v>30.78</c:v>
                </c:pt>
                <c:pt idx="918">
                  <c:v>28.97</c:v>
                </c:pt>
                <c:pt idx="919">
                  <c:v>27.39</c:v>
                </c:pt>
                <c:pt idx="920">
                  <c:v>28.05</c:v>
                </c:pt>
                <c:pt idx="921">
                  <c:v>27.07</c:v>
                </c:pt>
                <c:pt idx="922">
                  <c:v>26.66</c:v>
                </c:pt>
                <c:pt idx="923">
                  <c:v>27</c:v>
                </c:pt>
                <c:pt idx="924">
                  <c:v>26.93</c:v>
                </c:pt>
                <c:pt idx="925">
                  <c:v>26.55</c:v>
                </c:pt>
                <c:pt idx="926">
                  <c:v>25.9</c:v>
                </c:pt>
                <c:pt idx="927">
                  <c:v>26.62</c:v>
                </c:pt>
                <c:pt idx="928">
                  <c:v>26.54</c:v>
                </c:pt>
                <c:pt idx="929">
                  <c:v>27.46</c:v>
                </c:pt>
                <c:pt idx="930">
                  <c:v>27.81</c:v>
                </c:pt>
                <c:pt idx="931">
                  <c:v>27.89</c:v>
                </c:pt>
                <c:pt idx="932">
                  <c:v>28.27</c:v>
                </c:pt>
                <c:pt idx="933">
                  <c:v>27.3</c:v>
                </c:pt>
                <c:pt idx="934">
                  <c:v>26.52</c:v>
                </c:pt>
                <c:pt idx="935">
                  <c:v>26.66</c:v>
                </c:pt>
                <c:pt idx="936">
                  <c:v>27.88</c:v>
                </c:pt>
                <c:pt idx="937">
                  <c:v>27.38</c:v>
                </c:pt>
                <c:pt idx="938">
                  <c:v>28.19</c:v>
                </c:pt>
                <c:pt idx="939">
                  <c:v>29.31</c:v>
                </c:pt>
                <c:pt idx="940">
                  <c:v>28.93</c:v>
                </c:pt>
                <c:pt idx="941">
                  <c:v>29.1</c:v>
                </c:pt>
                <c:pt idx="942">
                  <c:v>28.87</c:v>
                </c:pt>
                <c:pt idx="943">
                  <c:v>29.65</c:v>
                </c:pt>
                <c:pt idx="944">
                  <c:v>30.31</c:v>
                </c:pt>
                <c:pt idx="945">
                  <c:v>31.51</c:v>
                </c:pt>
                <c:pt idx="946">
                  <c:v>32.86</c:v>
                </c:pt>
                <c:pt idx="947">
                  <c:v>32.61</c:v>
                </c:pt>
                <c:pt idx="948">
                  <c:v>32.6</c:v>
                </c:pt>
                <c:pt idx="949">
                  <c:v>32.229999999999997</c:v>
                </c:pt>
                <c:pt idx="950">
                  <c:v>32</c:v>
                </c:pt>
                <c:pt idx="951">
                  <c:v>32.1</c:v>
                </c:pt>
                <c:pt idx="952">
                  <c:v>31.54</c:v>
                </c:pt>
                <c:pt idx="953">
                  <c:v>31.47</c:v>
                </c:pt>
                <c:pt idx="954">
                  <c:v>30.71</c:v>
                </c:pt>
                <c:pt idx="955">
                  <c:v>30.68</c:v>
                </c:pt>
                <c:pt idx="956">
                  <c:v>31.15</c:v>
                </c:pt>
                <c:pt idx="957">
                  <c:v>30.45</c:v>
                </c:pt>
                <c:pt idx="958">
                  <c:v>30.11</c:v>
                </c:pt>
                <c:pt idx="959">
                  <c:v>29.33</c:v>
                </c:pt>
                <c:pt idx="960">
                  <c:v>29.17</c:v>
                </c:pt>
                <c:pt idx="961">
                  <c:v>29.83</c:v>
                </c:pt>
                <c:pt idx="962">
                  <c:v>29.65</c:v>
                </c:pt>
                <c:pt idx="963">
                  <c:v>30.6</c:v>
                </c:pt>
                <c:pt idx="964">
                  <c:v>30.13</c:v>
                </c:pt>
                <c:pt idx="965">
                  <c:v>30.15</c:v>
                </c:pt>
                <c:pt idx="966">
                  <c:v>30.68</c:v>
                </c:pt>
                <c:pt idx="967">
                  <c:v>30.2</c:v>
                </c:pt>
                <c:pt idx="968">
                  <c:v>30.36</c:v>
                </c:pt>
                <c:pt idx="969">
                  <c:v>30.53</c:v>
                </c:pt>
                <c:pt idx="970">
                  <c:v>29.87</c:v>
                </c:pt>
                <c:pt idx="971">
                  <c:v>29.15</c:v>
                </c:pt>
                <c:pt idx="972">
                  <c:v>29.16</c:v>
                </c:pt>
                <c:pt idx="973">
                  <c:v>29.08</c:v>
                </c:pt>
                <c:pt idx="974">
                  <c:v>29.71</c:v>
                </c:pt>
                <c:pt idx="975">
                  <c:v>28.6</c:v>
                </c:pt>
                <c:pt idx="976">
                  <c:v>26.23</c:v>
                </c:pt>
                <c:pt idx="977">
                  <c:v>26.43</c:v>
                </c:pt>
                <c:pt idx="978">
                  <c:v>26.67</c:v>
                </c:pt>
                <c:pt idx="979">
                  <c:v>26.03</c:v>
                </c:pt>
                <c:pt idx="980">
                  <c:v>26.63</c:v>
                </c:pt>
                <c:pt idx="981">
                  <c:v>26.06</c:v>
                </c:pt>
                <c:pt idx="982">
                  <c:v>25.93</c:v>
                </c:pt>
                <c:pt idx="983">
                  <c:v>26</c:v>
                </c:pt>
                <c:pt idx="984">
                  <c:v>26.2</c:v>
                </c:pt>
                <c:pt idx="985">
                  <c:v>26.5</c:v>
                </c:pt>
                <c:pt idx="986">
                  <c:v>26.21</c:v>
                </c:pt>
                <c:pt idx="987">
                  <c:v>25.15</c:v>
                </c:pt>
                <c:pt idx="988">
                  <c:v>25.57</c:v>
                </c:pt>
                <c:pt idx="989">
                  <c:v>26.72</c:v>
                </c:pt>
                <c:pt idx="990">
                  <c:v>27.21</c:v>
                </c:pt>
                <c:pt idx="991">
                  <c:v>27.15</c:v>
                </c:pt>
                <c:pt idx="992">
                  <c:v>27.2</c:v>
                </c:pt>
                <c:pt idx="993">
                  <c:v>29.05</c:v>
                </c:pt>
                <c:pt idx="994">
                  <c:v>30.33</c:v>
                </c:pt>
                <c:pt idx="995">
                  <c:v>29.64</c:v>
                </c:pt>
                <c:pt idx="996">
                  <c:v>30.02</c:v>
                </c:pt>
                <c:pt idx="997">
                  <c:v>30.92</c:v>
                </c:pt>
                <c:pt idx="998">
                  <c:v>31.08</c:v>
                </c:pt>
                <c:pt idx="999">
                  <c:v>31.28</c:v>
                </c:pt>
                <c:pt idx="1000">
                  <c:v>30.92</c:v>
                </c:pt>
                <c:pt idx="1001">
                  <c:v>32.409999999999997</c:v>
                </c:pt>
                <c:pt idx="1002">
                  <c:v>32.42</c:v>
                </c:pt>
                <c:pt idx="1003">
                  <c:v>32.619999999999997</c:v>
                </c:pt>
                <c:pt idx="1004">
                  <c:v>32.19</c:v>
                </c:pt>
                <c:pt idx="1005">
                  <c:v>32.590000000000003</c:v>
                </c:pt>
                <c:pt idx="1006">
                  <c:v>33.1</c:v>
                </c:pt>
                <c:pt idx="1007">
                  <c:v>31.73</c:v>
                </c:pt>
                <c:pt idx="1008">
                  <c:v>31.49</c:v>
                </c:pt>
                <c:pt idx="1009">
                  <c:v>31.68</c:v>
                </c:pt>
                <c:pt idx="1010">
                  <c:v>31.98</c:v>
                </c:pt>
                <c:pt idx="1011">
                  <c:v>31.58</c:v>
                </c:pt>
                <c:pt idx="1012">
                  <c:v>31.59</c:v>
                </c:pt>
                <c:pt idx="1013">
                  <c:v>32.479999999999997</c:v>
                </c:pt>
                <c:pt idx="1014">
                  <c:v>32.82</c:v>
                </c:pt>
                <c:pt idx="1015">
                  <c:v>32.28</c:v>
                </c:pt>
                <c:pt idx="1016">
                  <c:v>33.96</c:v>
                </c:pt>
                <c:pt idx="1017">
                  <c:v>34.159999999999997</c:v>
                </c:pt>
                <c:pt idx="1018">
                  <c:v>34.06</c:v>
                </c:pt>
                <c:pt idx="1019">
                  <c:v>33.659999999999997</c:v>
                </c:pt>
                <c:pt idx="1020">
                  <c:v>33.869999999999997</c:v>
                </c:pt>
                <c:pt idx="1021">
                  <c:v>33.799999999999997</c:v>
                </c:pt>
                <c:pt idx="1022">
                  <c:v>34.67</c:v>
                </c:pt>
                <c:pt idx="1023">
                  <c:v>34.68</c:v>
                </c:pt>
                <c:pt idx="1024">
                  <c:v>35.840000000000003</c:v>
                </c:pt>
                <c:pt idx="1025">
                  <c:v>35.81</c:v>
                </c:pt>
                <c:pt idx="1026">
                  <c:v>35.229999999999997</c:v>
                </c:pt>
                <c:pt idx="1027">
                  <c:v>35.43</c:v>
                </c:pt>
                <c:pt idx="1028">
                  <c:v>35.39</c:v>
                </c:pt>
                <c:pt idx="1029">
                  <c:v>35.67</c:v>
                </c:pt>
                <c:pt idx="1030">
                  <c:v>35.270000000000003</c:v>
                </c:pt>
                <c:pt idx="1031">
                  <c:v>34.67</c:v>
                </c:pt>
                <c:pt idx="1032">
                  <c:v>34.64</c:v>
                </c:pt>
                <c:pt idx="1033">
                  <c:v>34.21</c:v>
                </c:pt>
                <c:pt idx="1034">
                  <c:v>34.03</c:v>
                </c:pt>
                <c:pt idx="1035">
                  <c:v>33.97</c:v>
                </c:pt>
                <c:pt idx="1036">
                  <c:v>35.799999999999997</c:v>
                </c:pt>
                <c:pt idx="1037">
                  <c:v>35.18</c:v>
                </c:pt>
                <c:pt idx="1038">
                  <c:v>35.46</c:v>
                </c:pt>
                <c:pt idx="1039">
                  <c:v>34.950000000000003</c:v>
                </c:pt>
                <c:pt idx="1040">
                  <c:v>35.119999999999997</c:v>
                </c:pt>
                <c:pt idx="1041">
                  <c:v>35.119999999999997</c:v>
                </c:pt>
                <c:pt idx="1042">
                  <c:v>36.5</c:v>
                </c:pt>
                <c:pt idx="1043">
                  <c:v>36.35</c:v>
                </c:pt>
                <c:pt idx="1044">
                  <c:v>35.67</c:v>
                </c:pt>
                <c:pt idx="1045">
                  <c:v>34.659999999999997</c:v>
                </c:pt>
                <c:pt idx="1046">
                  <c:v>36.03</c:v>
                </c:pt>
                <c:pt idx="1047">
                  <c:v>36.64</c:v>
                </c:pt>
                <c:pt idx="1048">
                  <c:v>37.71</c:v>
                </c:pt>
                <c:pt idx="1049">
                  <c:v>37.97</c:v>
                </c:pt>
                <c:pt idx="1050">
                  <c:v>37.869999999999997</c:v>
                </c:pt>
                <c:pt idx="1051">
                  <c:v>37.32</c:v>
                </c:pt>
                <c:pt idx="1052">
                  <c:v>37.950000000000003</c:v>
                </c:pt>
                <c:pt idx="1053">
                  <c:v>38.32</c:v>
                </c:pt>
                <c:pt idx="1054">
                  <c:v>38.85</c:v>
                </c:pt>
                <c:pt idx="1055">
                  <c:v>39.06</c:v>
                </c:pt>
                <c:pt idx="1056">
                  <c:v>38.590000000000003</c:v>
                </c:pt>
                <c:pt idx="1057">
                  <c:v>39.04</c:v>
                </c:pt>
                <c:pt idx="1058">
                  <c:v>37.26</c:v>
                </c:pt>
                <c:pt idx="1059">
                  <c:v>37.090000000000003</c:v>
                </c:pt>
                <c:pt idx="1060">
                  <c:v>36.76</c:v>
                </c:pt>
                <c:pt idx="1061">
                  <c:v>36.89</c:v>
                </c:pt>
                <c:pt idx="1062">
                  <c:v>37</c:v>
                </c:pt>
                <c:pt idx="1063">
                  <c:v>36.200000000000003</c:v>
                </c:pt>
                <c:pt idx="1064">
                  <c:v>35.76</c:v>
                </c:pt>
                <c:pt idx="1065">
                  <c:v>36</c:v>
                </c:pt>
                <c:pt idx="1066">
                  <c:v>36.96</c:v>
                </c:pt>
                <c:pt idx="1067">
                  <c:v>36.85</c:v>
                </c:pt>
                <c:pt idx="1068">
                  <c:v>37.51</c:v>
                </c:pt>
                <c:pt idx="1069">
                  <c:v>37.15</c:v>
                </c:pt>
                <c:pt idx="1070">
                  <c:v>36.590000000000003</c:v>
                </c:pt>
                <c:pt idx="1071">
                  <c:v>36.86</c:v>
                </c:pt>
                <c:pt idx="1072">
                  <c:v>35.89</c:v>
                </c:pt>
                <c:pt idx="1073">
                  <c:v>35.549999999999997</c:v>
                </c:pt>
                <c:pt idx="1074">
                  <c:v>35.44</c:v>
                </c:pt>
                <c:pt idx="1075">
                  <c:v>34.71</c:v>
                </c:pt>
                <c:pt idx="1076">
                  <c:v>34.82</c:v>
                </c:pt>
                <c:pt idx="1077">
                  <c:v>34.909999999999997</c:v>
                </c:pt>
                <c:pt idx="1078">
                  <c:v>34.299999999999997</c:v>
                </c:pt>
                <c:pt idx="1079">
                  <c:v>33.619999999999997</c:v>
                </c:pt>
                <c:pt idx="1080">
                  <c:v>33.35</c:v>
                </c:pt>
                <c:pt idx="1081">
                  <c:v>32.770000000000003</c:v>
                </c:pt>
                <c:pt idx="1082">
                  <c:v>33.020000000000003</c:v>
                </c:pt>
                <c:pt idx="1083">
                  <c:v>33.49</c:v>
                </c:pt>
                <c:pt idx="1084">
                  <c:v>33.4</c:v>
                </c:pt>
                <c:pt idx="1085">
                  <c:v>33.1</c:v>
                </c:pt>
                <c:pt idx="1086">
                  <c:v>32.93</c:v>
                </c:pt>
                <c:pt idx="1087">
                  <c:v>31.87</c:v>
                </c:pt>
                <c:pt idx="1088">
                  <c:v>31.54</c:v>
                </c:pt>
                <c:pt idx="1089">
                  <c:v>29.96</c:v>
                </c:pt>
                <c:pt idx="1090">
                  <c:v>30.45</c:v>
                </c:pt>
                <c:pt idx="1091">
                  <c:v>30.04</c:v>
                </c:pt>
                <c:pt idx="1092">
                  <c:v>29.87</c:v>
                </c:pt>
                <c:pt idx="1093">
                  <c:v>29.96</c:v>
                </c:pt>
                <c:pt idx="1094">
                  <c:v>30.12</c:v>
                </c:pt>
                <c:pt idx="1095">
                  <c:v>29.05</c:v>
                </c:pt>
                <c:pt idx="1096">
                  <c:v>30.12</c:v>
                </c:pt>
                <c:pt idx="1097">
                  <c:v>30.09</c:v>
                </c:pt>
                <c:pt idx="1098">
                  <c:v>30.97</c:v>
                </c:pt>
                <c:pt idx="1099">
                  <c:v>31.88</c:v>
                </c:pt>
                <c:pt idx="1100">
                  <c:v>31.39</c:v>
                </c:pt>
                <c:pt idx="1101">
                  <c:v>32.200000000000003</c:v>
                </c:pt>
                <c:pt idx="1102">
                  <c:v>32.380000000000003</c:v>
                </c:pt>
                <c:pt idx="1103">
                  <c:v>32</c:v>
                </c:pt>
                <c:pt idx="1104">
                  <c:v>31.26</c:v>
                </c:pt>
                <c:pt idx="1105">
                  <c:v>31.81</c:v>
                </c:pt>
                <c:pt idx="1106">
                  <c:v>32.31</c:v>
                </c:pt>
                <c:pt idx="1107">
                  <c:v>33.14</c:v>
                </c:pt>
                <c:pt idx="1108">
                  <c:v>34.72</c:v>
                </c:pt>
                <c:pt idx="1109">
                  <c:v>35.68</c:v>
                </c:pt>
                <c:pt idx="1110">
                  <c:v>35.200000000000003</c:v>
                </c:pt>
                <c:pt idx="1111">
                  <c:v>34.979999999999997</c:v>
                </c:pt>
                <c:pt idx="1112">
                  <c:v>35.049999999999997</c:v>
                </c:pt>
                <c:pt idx="1113">
                  <c:v>33.69</c:v>
                </c:pt>
                <c:pt idx="1114">
                  <c:v>37</c:v>
                </c:pt>
                <c:pt idx="1115">
                  <c:v>37.44</c:v>
                </c:pt>
                <c:pt idx="1116">
                  <c:v>38.479999999999997</c:v>
                </c:pt>
                <c:pt idx="1117">
                  <c:v>37.96</c:v>
                </c:pt>
                <c:pt idx="1118">
                  <c:v>39.75</c:v>
                </c:pt>
                <c:pt idx="1119">
                  <c:v>39.69</c:v>
                </c:pt>
                <c:pt idx="1120">
                  <c:v>40</c:v>
                </c:pt>
                <c:pt idx="1121">
                  <c:v>39.24</c:v>
                </c:pt>
                <c:pt idx="1122">
                  <c:v>40.28</c:v>
                </c:pt>
                <c:pt idx="1123">
                  <c:v>39.909999999999997</c:v>
                </c:pt>
                <c:pt idx="1124">
                  <c:v>40.28</c:v>
                </c:pt>
                <c:pt idx="1125">
                  <c:v>41.07</c:v>
                </c:pt>
                <c:pt idx="1126">
                  <c:v>41.69</c:v>
                </c:pt>
                <c:pt idx="1127">
                  <c:v>41.23</c:v>
                </c:pt>
                <c:pt idx="1128">
                  <c:v>40.840000000000003</c:v>
                </c:pt>
                <c:pt idx="1129">
                  <c:v>40.86</c:v>
                </c:pt>
                <c:pt idx="1130">
                  <c:v>40.47</c:v>
                </c:pt>
                <c:pt idx="1131">
                  <c:v>39.6</c:v>
                </c:pt>
                <c:pt idx="1132">
                  <c:v>39</c:v>
                </c:pt>
                <c:pt idx="1133">
                  <c:v>38.590000000000003</c:v>
                </c:pt>
                <c:pt idx="1134">
                  <c:v>38.369999999999997</c:v>
                </c:pt>
                <c:pt idx="1135">
                  <c:v>39.56</c:v>
                </c:pt>
                <c:pt idx="1136">
                  <c:v>38.590000000000003</c:v>
                </c:pt>
                <c:pt idx="1137">
                  <c:v>40.68</c:v>
                </c:pt>
                <c:pt idx="1138">
                  <c:v>41.5</c:v>
                </c:pt>
                <c:pt idx="1139">
                  <c:v>41.03</c:v>
                </c:pt>
                <c:pt idx="1140">
                  <c:v>41.32</c:v>
                </c:pt>
                <c:pt idx="1141">
                  <c:v>40.549999999999997</c:v>
                </c:pt>
                <c:pt idx="1142">
                  <c:v>40.26</c:v>
                </c:pt>
                <c:pt idx="1143">
                  <c:v>40.67</c:v>
                </c:pt>
                <c:pt idx="1144">
                  <c:v>42.39</c:v>
                </c:pt>
                <c:pt idx="1145">
                  <c:v>42.33</c:v>
                </c:pt>
                <c:pt idx="1146">
                  <c:v>43.36</c:v>
                </c:pt>
                <c:pt idx="1147">
                  <c:v>44.83</c:v>
                </c:pt>
                <c:pt idx="1148">
                  <c:v>45.14</c:v>
                </c:pt>
                <c:pt idx="1149">
                  <c:v>45.41</c:v>
                </c:pt>
                <c:pt idx="1150">
                  <c:v>45.75</c:v>
                </c:pt>
                <c:pt idx="1151">
                  <c:v>46.18</c:v>
                </c:pt>
                <c:pt idx="1152">
                  <c:v>46.01</c:v>
                </c:pt>
                <c:pt idx="1153">
                  <c:v>45.69</c:v>
                </c:pt>
                <c:pt idx="1154">
                  <c:v>45.19</c:v>
                </c:pt>
                <c:pt idx="1155">
                  <c:v>45.53</c:v>
                </c:pt>
                <c:pt idx="1156">
                  <c:v>45.58</c:v>
                </c:pt>
                <c:pt idx="1157">
                  <c:v>46</c:v>
                </c:pt>
                <c:pt idx="1158">
                  <c:v>45.45</c:v>
                </c:pt>
                <c:pt idx="1159">
                  <c:v>45.6</c:v>
                </c:pt>
                <c:pt idx="1160">
                  <c:v>46.35</c:v>
                </c:pt>
                <c:pt idx="1161">
                  <c:v>47.2</c:v>
                </c:pt>
                <c:pt idx="1162">
                  <c:v>46.91</c:v>
                </c:pt>
                <c:pt idx="1163">
                  <c:v>47.21</c:v>
                </c:pt>
                <c:pt idx="1164">
                  <c:v>46.82</c:v>
                </c:pt>
                <c:pt idx="1165">
                  <c:v>47.05</c:v>
                </c:pt>
                <c:pt idx="1166">
                  <c:v>47.07</c:v>
                </c:pt>
                <c:pt idx="1167">
                  <c:v>46.19</c:v>
                </c:pt>
                <c:pt idx="1168">
                  <c:v>46.19</c:v>
                </c:pt>
                <c:pt idx="1169">
                  <c:v>46.71</c:v>
                </c:pt>
                <c:pt idx="1170">
                  <c:v>47.36</c:v>
                </c:pt>
                <c:pt idx="1171">
                  <c:v>46.8</c:v>
                </c:pt>
                <c:pt idx="1172">
                  <c:v>45.55</c:v>
                </c:pt>
                <c:pt idx="1173">
                  <c:v>45.73</c:v>
                </c:pt>
                <c:pt idx="1174">
                  <c:v>45.63</c:v>
                </c:pt>
                <c:pt idx="1175">
                  <c:v>46.3</c:v>
                </c:pt>
                <c:pt idx="1176">
                  <c:v>45.79</c:v>
                </c:pt>
                <c:pt idx="1177">
                  <c:v>45.9</c:v>
                </c:pt>
                <c:pt idx="1178">
                  <c:v>44.75</c:v>
                </c:pt>
                <c:pt idx="1179">
                  <c:v>44.07</c:v>
                </c:pt>
                <c:pt idx="1180">
                  <c:v>45.29</c:v>
                </c:pt>
                <c:pt idx="1181">
                  <c:v>45.1</c:v>
                </c:pt>
                <c:pt idx="1182">
                  <c:v>44.87</c:v>
                </c:pt>
                <c:pt idx="1183">
                  <c:v>43.73</c:v>
                </c:pt>
                <c:pt idx="1184">
                  <c:v>43.39</c:v>
                </c:pt>
                <c:pt idx="1185">
                  <c:v>42.54</c:v>
                </c:pt>
                <c:pt idx="1186">
                  <c:v>43.6</c:v>
                </c:pt>
                <c:pt idx="1187">
                  <c:v>43.68</c:v>
                </c:pt>
                <c:pt idx="1188">
                  <c:v>43.61</c:v>
                </c:pt>
                <c:pt idx="1189">
                  <c:v>44.3</c:v>
                </c:pt>
                <c:pt idx="1190">
                  <c:v>44.91</c:v>
                </c:pt>
                <c:pt idx="1191">
                  <c:v>45.11</c:v>
                </c:pt>
                <c:pt idx="1192">
                  <c:v>44.37</c:v>
                </c:pt>
                <c:pt idx="1193">
                  <c:v>44.24</c:v>
                </c:pt>
                <c:pt idx="1194">
                  <c:v>44.62</c:v>
                </c:pt>
                <c:pt idx="1195">
                  <c:v>45.82</c:v>
                </c:pt>
                <c:pt idx="1196">
                  <c:v>47.09</c:v>
                </c:pt>
                <c:pt idx="1197">
                  <c:v>47.56</c:v>
                </c:pt>
                <c:pt idx="1198">
                  <c:v>47.99</c:v>
                </c:pt>
                <c:pt idx="1199">
                  <c:v>48.43</c:v>
                </c:pt>
                <c:pt idx="1200">
                  <c:v>49.6</c:v>
                </c:pt>
                <c:pt idx="1201">
                  <c:v>49.12</c:v>
                </c:pt>
                <c:pt idx="1202">
                  <c:v>47.79</c:v>
                </c:pt>
                <c:pt idx="1203">
                  <c:v>46.96</c:v>
                </c:pt>
                <c:pt idx="1204">
                  <c:v>46.66</c:v>
                </c:pt>
                <c:pt idx="1205">
                  <c:v>47.91</c:v>
                </c:pt>
                <c:pt idx="1206">
                  <c:v>46.8</c:v>
                </c:pt>
                <c:pt idx="1207">
                  <c:v>46.85</c:v>
                </c:pt>
                <c:pt idx="1208">
                  <c:v>47.27</c:v>
                </c:pt>
                <c:pt idx="1209">
                  <c:v>46.8</c:v>
                </c:pt>
                <c:pt idx="1210">
                  <c:v>46.74</c:v>
                </c:pt>
                <c:pt idx="1211">
                  <c:v>47.41</c:v>
                </c:pt>
                <c:pt idx="1212">
                  <c:v>46.81</c:v>
                </c:pt>
                <c:pt idx="1213">
                  <c:v>46.39</c:v>
                </c:pt>
                <c:pt idx="1214">
                  <c:v>46.69</c:v>
                </c:pt>
                <c:pt idx="1215">
                  <c:v>45.22</c:v>
                </c:pt>
                <c:pt idx="1216">
                  <c:v>46.16</c:v>
                </c:pt>
                <c:pt idx="1217">
                  <c:v>45.95</c:v>
                </c:pt>
                <c:pt idx="1218">
                  <c:v>45.89</c:v>
                </c:pt>
                <c:pt idx="1219">
                  <c:v>45.74</c:v>
                </c:pt>
                <c:pt idx="1220">
                  <c:v>46.9</c:v>
                </c:pt>
                <c:pt idx="1221">
                  <c:v>46.52</c:v>
                </c:pt>
                <c:pt idx="1222">
                  <c:v>47.9</c:v>
                </c:pt>
                <c:pt idx="1223">
                  <c:v>46.51</c:v>
                </c:pt>
                <c:pt idx="1224">
                  <c:v>46.95</c:v>
                </c:pt>
                <c:pt idx="1225">
                  <c:v>46.48</c:v>
                </c:pt>
                <c:pt idx="1226">
                  <c:v>47.48</c:v>
                </c:pt>
                <c:pt idx="1227">
                  <c:v>46.76</c:v>
                </c:pt>
                <c:pt idx="1228">
                  <c:v>49.01</c:v>
                </c:pt>
                <c:pt idx="1229">
                  <c:v>49.18</c:v>
                </c:pt>
                <c:pt idx="1230">
                  <c:v>49.78</c:v>
                </c:pt>
                <c:pt idx="1231">
                  <c:v>50.17</c:v>
                </c:pt>
                <c:pt idx="1232">
                  <c:v>50.74</c:v>
                </c:pt>
                <c:pt idx="1233">
                  <c:v>50.27</c:v>
                </c:pt>
                <c:pt idx="1234">
                  <c:v>50.76</c:v>
                </c:pt>
                <c:pt idx="1235">
                  <c:v>50.13</c:v>
                </c:pt>
                <c:pt idx="1236">
                  <c:v>49.8</c:v>
                </c:pt>
                <c:pt idx="1237">
                  <c:v>49.97</c:v>
                </c:pt>
                <c:pt idx="1238">
                  <c:v>49.43</c:v>
                </c:pt>
                <c:pt idx="1239">
                  <c:v>49.89</c:v>
                </c:pt>
                <c:pt idx="1240">
                  <c:v>48.66</c:v>
                </c:pt>
                <c:pt idx="1241">
                  <c:v>49.44</c:v>
                </c:pt>
                <c:pt idx="1242">
                  <c:v>49.79</c:v>
                </c:pt>
                <c:pt idx="1243">
                  <c:v>49.77</c:v>
                </c:pt>
                <c:pt idx="1244">
                  <c:v>50.42</c:v>
                </c:pt>
                <c:pt idx="1245">
                  <c:v>50.46</c:v>
                </c:pt>
                <c:pt idx="1246">
                  <c:v>50.86</c:v>
                </c:pt>
                <c:pt idx="1247">
                  <c:v>51.38</c:v>
                </c:pt>
                <c:pt idx="1248">
                  <c:v>50.94</c:v>
                </c:pt>
                <c:pt idx="1249">
                  <c:v>49.45</c:v>
                </c:pt>
                <c:pt idx="1250">
                  <c:v>48.56</c:v>
                </c:pt>
                <c:pt idx="1251">
                  <c:v>48.23</c:v>
                </c:pt>
                <c:pt idx="1252">
                  <c:v>47.78</c:v>
                </c:pt>
                <c:pt idx="1253">
                  <c:v>46.92</c:v>
                </c:pt>
                <c:pt idx="1254">
                  <c:v>46.5</c:v>
                </c:pt>
                <c:pt idx="1255">
                  <c:v>46.4</c:v>
                </c:pt>
                <c:pt idx="1256">
                  <c:v>46.18</c:v>
                </c:pt>
                <c:pt idx="1257">
                  <c:v>44.72</c:v>
                </c:pt>
              </c:numCache>
            </c:numRef>
          </c:val>
          <c:smooth val="0"/>
          <c:extLst>
            <c:ext xmlns:c16="http://schemas.microsoft.com/office/drawing/2014/chart" uri="{C3380CC4-5D6E-409C-BE32-E72D297353CC}">
              <c16:uniqueId val="{00000000-82B7-034D-A63D-F9F040F52620}"/>
            </c:ext>
          </c:extLst>
        </c:ser>
        <c:dLbls>
          <c:showLegendKey val="0"/>
          <c:showVal val="0"/>
          <c:showCatName val="0"/>
          <c:showSerName val="0"/>
          <c:showPercent val="0"/>
          <c:showBubbleSize val="0"/>
        </c:dLbls>
        <c:smooth val="0"/>
        <c:axId val="334271680"/>
        <c:axId val="1286486656"/>
      </c:lineChart>
      <c:dateAx>
        <c:axId val="334271680"/>
        <c:scaling>
          <c:orientation val="minMax"/>
        </c:scaling>
        <c:delete val="1"/>
        <c:axPos val="b"/>
        <c:numFmt formatCode="m/d/yy" sourceLinked="1"/>
        <c:majorTickMark val="out"/>
        <c:minorTickMark val="none"/>
        <c:tickLblPos val="nextTo"/>
        <c:crossAx val="1286486656"/>
        <c:crosses val="autoZero"/>
        <c:auto val="1"/>
        <c:lblOffset val="100"/>
        <c:baseTimeUnit val="days"/>
      </c:dateAx>
      <c:valAx>
        <c:axId val="1286486656"/>
        <c:scaling>
          <c:orientation val="minMax"/>
        </c:scaling>
        <c:delete val="0"/>
        <c:axPos val="l"/>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34271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r>
              <a:rPr lang="en-US" sz="1100" b="1">
                <a:solidFill>
                  <a:schemeClr val="tx1"/>
                </a:solidFill>
              </a:rPr>
              <a:t>Dividend History</a:t>
            </a:r>
            <a:r>
              <a:rPr lang="en-US" sz="1100" b="1" baseline="0">
                <a:solidFill>
                  <a:schemeClr val="tx1"/>
                </a:solidFill>
              </a:rPr>
              <a:t> (7/22/2004 - 3/30/2023)</a:t>
            </a:r>
          </a:p>
        </c:rich>
      </c:tx>
      <c:overlay val="0"/>
      <c:spPr>
        <a:noFill/>
        <a:ln>
          <a:solidFill>
            <a:schemeClr val="tx1"/>
          </a:solidFill>
        </a:ln>
        <a:effectLst/>
      </c:spPr>
      <c:txPr>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noFill/>
            </a:ln>
            <a:effectLst/>
          </c:spPr>
          <c:invertIfNegative val="0"/>
          <c:cat>
            <c:strRef>
              <c:f>'Price History'!$G$3:$G$78</c:f>
              <c:strCache>
                <c:ptCount val="76"/>
                <c:pt idx="0">
                  <c:v>2023-03-30</c:v>
                </c:pt>
                <c:pt idx="1">
                  <c:v>2022-12-29</c:v>
                </c:pt>
                <c:pt idx="2">
                  <c:v>2022-09-29</c:v>
                </c:pt>
                <c:pt idx="3">
                  <c:v>2022-06-29</c:v>
                </c:pt>
                <c:pt idx="4">
                  <c:v>2022-03-30</c:v>
                </c:pt>
                <c:pt idx="5">
                  <c:v>2021-12-30</c:v>
                </c:pt>
                <c:pt idx="6">
                  <c:v>2021-09-29</c:v>
                </c:pt>
                <c:pt idx="7">
                  <c:v>2021-06-29</c:v>
                </c:pt>
                <c:pt idx="8">
                  <c:v>2021-03-30</c:v>
                </c:pt>
                <c:pt idx="9">
                  <c:v>2020-12-30</c:v>
                </c:pt>
                <c:pt idx="10">
                  <c:v>2020-09-29</c:v>
                </c:pt>
                <c:pt idx="11">
                  <c:v>2020-06-29</c:v>
                </c:pt>
                <c:pt idx="12">
                  <c:v>2020-03-30</c:v>
                </c:pt>
                <c:pt idx="13">
                  <c:v>2019-12-30</c:v>
                </c:pt>
                <c:pt idx="14">
                  <c:v>2019-09-27</c:v>
                </c:pt>
                <c:pt idx="15">
                  <c:v>2019-06-27</c:v>
                </c:pt>
                <c:pt idx="16">
                  <c:v>2019-03-28</c:v>
                </c:pt>
                <c:pt idx="17">
                  <c:v>2018-12-28</c:v>
                </c:pt>
                <c:pt idx="18">
                  <c:v>2018-09-27</c:v>
                </c:pt>
                <c:pt idx="19">
                  <c:v>2018-06-28</c:v>
                </c:pt>
                <c:pt idx="20">
                  <c:v>2018-03-28</c:v>
                </c:pt>
                <c:pt idx="21">
                  <c:v>2017-12-28</c:v>
                </c:pt>
                <c:pt idx="22">
                  <c:v>2017-09-28</c:v>
                </c:pt>
                <c:pt idx="23">
                  <c:v>2017-06-28</c:v>
                </c:pt>
                <c:pt idx="24">
                  <c:v>2017-03-29</c:v>
                </c:pt>
                <c:pt idx="25">
                  <c:v>2016-12-28</c:v>
                </c:pt>
                <c:pt idx="26">
                  <c:v>2016-09-28</c:v>
                </c:pt>
                <c:pt idx="27">
                  <c:v>2016-06-28</c:v>
                </c:pt>
                <c:pt idx="28">
                  <c:v>2016-03-29</c:v>
                </c:pt>
                <c:pt idx="29">
                  <c:v>2015-12-29</c:v>
                </c:pt>
                <c:pt idx="30">
                  <c:v>2015-09-28</c:v>
                </c:pt>
                <c:pt idx="31">
                  <c:v>2015-06-26</c:v>
                </c:pt>
                <c:pt idx="32">
                  <c:v>2015-03-27</c:v>
                </c:pt>
                <c:pt idx="33">
                  <c:v>2014-12-29</c:v>
                </c:pt>
                <c:pt idx="34">
                  <c:v>2014-09-26</c:v>
                </c:pt>
                <c:pt idx="35">
                  <c:v>2014-06-26</c:v>
                </c:pt>
                <c:pt idx="36">
                  <c:v>2014-03-27</c:v>
                </c:pt>
                <c:pt idx="37">
                  <c:v>2013-12-27</c:v>
                </c:pt>
                <c:pt idx="38">
                  <c:v>2013-09-26</c:v>
                </c:pt>
                <c:pt idx="39">
                  <c:v>2013-06-26</c:v>
                </c:pt>
                <c:pt idx="40">
                  <c:v>2013-03-26</c:v>
                </c:pt>
                <c:pt idx="41">
                  <c:v>2012-12-27</c:v>
                </c:pt>
                <c:pt idx="42">
                  <c:v>2012-09-26</c:v>
                </c:pt>
                <c:pt idx="43">
                  <c:v>2012-06-27</c:v>
                </c:pt>
                <c:pt idx="44">
                  <c:v>2012-03-28</c:v>
                </c:pt>
                <c:pt idx="45">
                  <c:v>2011-12-28</c:v>
                </c:pt>
                <c:pt idx="46">
                  <c:v>2011-09-28</c:v>
                </c:pt>
                <c:pt idx="47">
                  <c:v>2011-06-28</c:v>
                </c:pt>
                <c:pt idx="48">
                  <c:v>2011-03-29</c:v>
                </c:pt>
                <c:pt idx="49">
                  <c:v>2010-12-29</c:v>
                </c:pt>
                <c:pt idx="50">
                  <c:v>2010-09-28</c:v>
                </c:pt>
                <c:pt idx="51">
                  <c:v>2010-06-28</c:v>
                </c:pt>
                <c:pt idx="52">
                  <c:v>2010-03-29</c:v>
                </c:pt>
                <c:pt idx="53">
                  <c:v>2009-12-29</c:v>
                </c:pt>
                <c:pt idx="54">
                  <c:v>2009-09-28</c:v>
                </c:pt>
                <c:pt idx="55">
                  <c:v>2009-06-26</c:v>
                </c:pt>
                <c:pt idx="56">
                  <c:v>2009-03-27</c:v>
                </c:pt>
                <c:pt idx="57">
                  <c:v>2008-12-29</c:v>
                </c:pt>
                <c:pt idx="58">
                  <c:v>2008-09-26</c:v>
                </c:pt>
                <c:pt idx="59">
                  <c:v>2008-06-26</c:v>
                </c:pt>
                <c:pt idx="60">
                  <c:v>2008-03-27</c:v>
                </c:pt>
                <c:pt idx="61">
                  <c:v>2007-12-27</c:v>
                </c:pt>
                <c:pt idx="62">
                  <c:v>2007-09-26</c:v>
                </c:pt>
                <c:pt idx="63">
                  <c:v>2007-06-27</c:v>
                </c:pt>
                <c:pt idx="64">
                  <c:v>2007-03-28</c:v>
                </c:pt>
                <c:pt idx="65">
                  <c:v>2006-12-28</c:v>
                </c:pt>
                <c:pt idx="66">
                  <c:v>2006-09-27</c:v>
                </c:pt>
                <c:pt idx="67">
                  <c:v>2006-06-28</c:v>
                </c:pt>
                <c:pt idx="68">
                  <c:v>2006-03-29</c:v>
                </c:pt>
                <c:pt idx="69">
                  <c:v>2005-12-28</c:v>
                </c:pt>
                <c:pt idx="70">
                  <c:v>2005-09-28</c:v>
                </c:pt>
                <c:pt idx="71">
                  <c:v>2005-06-28</c:v>
                </c:pt>
                <c:pt idx="72">
                  <c:v>2005-03-29</c:v>
                </c:pt>
                <c:pt idx="73">
                  <c:v>2004-12-29</c:v>
                </c:pt>
                <c:pt idx="74">
                  <c:v>2004-09-28</c:v>
                </c:pt>
                <c:pt idx="75">
                  <c:v>2004-07-22</c:v>
                </c:pt>
              </c:strCache>
            </c:strRef>
          </c:cat>
          <c:val>
            <c:numRef>
              <c:f>'Price History'!$H$3:$H$78</c:f>
              <c:numCache>
                <c:formatCode>General</c:formatCode>
                <c:ptCount val="76"/>
                <c:pt idx="0">
                  <c:v>0.42499999999999999</c:v>
                </c:pt>
                <c:pt idx="1">
                  <c:v>0.34</c:v>
                </c:pt>
                <c:pt idx="2">
                  <c:v>0.34</c:v>
                </c:pt>
                <c:pt idx="3">
                  <c:v>0.34</c:v>
                </c:pt>
                <c:pt idx="4">
                  <c:v>0.34</c:v>
                </c:pt>
                <c:pt idx="5">
                  <c:v>0.26</c:v>
                </c:pt>
                <c:pt idx="6">
                  <c:v>0.26</c:v>
                </c:pt>
                <c:pt idx="7">
                  <c:v>0.26</c:v>
                </c:pt>
                <c:pt idx="8">
                  <c:v>0.26</c:v>
                </c:pt>
                <c:pt idx="9">
                  <c:v>0.25</c:v>
                </c:pt>
                <c:pt idx="10">
                  <c:v>0.25</c:v>
                </c:pt>
                <c:pt idx="11">
                  <c:v>0.25</c:v>
                </c:pt>
                <c:pt idx="12">
                  <c:v>0.25</c:v>
                </c:pt>
                <c:pt idx="13">
                  <c:v>0.24</c:v>
                </c:pt>
                <c:pt idx="14">
                  <c:v>0.24</c:v>
                </c:pt>
                <c:pt idx="15">
                  <c:v>0.24</c:v>
                </c:pt>
                <c:pt idx="16">
                  <c:v>0.24</c:v>
                </c:pt>
                <c:pt idx="17">
                  <c:v>0.1875</c:v>
                </c:pt>
                <c:pt idx="18">
                  <c:v>0.1875</c:v>
                </c:pt>
                <c:pt idx="19">
                  <c:v>0.1875</c:v>
                </c:pt>
                <c:pt idx="20">
                  <c:v>0.1875</c:v>
                </c:pt>
                <c:pt idx="21">
                  <c:v>0.155</c:v>
                </c:pt>
                <c:pt idx="22">
                  <c:v>0.155</c:v>
                </c:pt>
                <c:pt idx="23">
                  <c:v>0.155</c:v>
                </c:pt>
                <c:pt idx="24">
                  <c:v>0.155</c:v>
                </c:pt>
                <c:pt idx="25">
                  <c:v>0.14000000000000001</c:v>
                </c:pt>
                <c:pt idx="26">
                  <c:v>0.14000000000000001</c:v>
                </c:pt>
                <c:pt idx="27">
                  <c:v>0.14000000000000001</c:v>
                </c:pt>
                <c:pt idx="28">
                  <c:v>0.14000000000000001</c:v>
                </c:pt>
                <c:pt idx="29">
                  <c:v>0.13750000000000001</c:v>
                </c:pt>
                <c:pt idx="30">
                  <c:v>0.13750000000000001</c:v>
                </c:pt>
                <c:pt idx="31">
                  <c:v>0.13750000000000001</c:v>
                </c:pt>
                <c:pt idx="32">
                  <c:v>0.13750000000000001</c:v>
                </c:pt>
                <c:pt idx="33">
                  <c:v>0.115</c:v>
                </c:pt>
                <c:pt idx="34">
                  <c:v>0.115</c:v>
                </c:pt>
                <c:pt idx="35">
                  <c:v>0.115</c:v>
                </c:pt>
                <c:pt idx="36">
                  <c:v>0.115</c:v>
                </c:pt>
                <c:pt idx="37">
                  <c:v>0.11</c:v>
                </c:pt>
                <c:pt idx="38">
                  <c:v>0.11</c:v>
                </c:pt>
                <c:pt idx="39">
                  <c:v>0.11</c:v>
                </c:pt>
                <c:pt idx="40">
                  <c:v>0.11</c:v>
                </c:pt>
                <c:pt idx="41">
                  <c:v>0.1</c:v>
                </c:pt>
                <c:pt idx="42">
                  <c:v>0.1</c:v>
                </c:pt>
                <c:pt idx="43">
                  <c:v>0.1</c:v>
                </c:pt>
                <c:pt idx="44">
                  <c:v>0.1</c:v>
                </c:pt>
                <c:pt idx="45">
                  <c:v>0.1</c:v>
                </c:pt>
                <c:pt idx="46">
                  <c:v>0.1</c:v>
                </c:pt>
                <c:pt idx="47">
                  <c:v>0.1</c:v>
                </c:pt>
                <c:pt idx="48">
                  <c:v>0.1</c:v>
                </c:pt>
                <c:pt idx="49">
                  <c:v>7.4999999999999997E-2</c:v>
                </c:pt>
                <c:pt idx="50">
                  <c:v>7.4999999999999997E-2</c:v>
                </c:pt>
                <c:pt idx="51">
                  <c:v>7.4999999999999997E-2</c:v>
                </c:pt>
                <c:pt idx="52">
                  <c:v>7.4999999999999997E-2</c:v>
                </c:pt>
                <c:pt idx="53">
                  <c:v>7.4999999999999997E-2</c:v>
                </c:pt>
                <c:pt idx="54">
                  <c:v>7.4999999999999997E-2</c:v>
                </c:pt>
                <c:pt idx="55">
                  <c:v>7.4999999999999997E-2</c:v>
                </c:pt>
                <c:pt idx="56">
                  <c:v>0.1</c:v>
                </c:pt>
                <c:pt idx="57">
                  <c:v>0.1</c:v>
                </c:pt>
                <c:pt idx="58">
                  <c:v>0.1</c:v>
                </c:pt>
                <c:pt idx="59">
                  <c:v>0.1</c:v>
                </c:pt>
                <c:pt idx="60">
                  <c:v>0.1</c:v>
                </c:pt>
                <c:pt idx="61">
                  <c:v>0.15</c:v>
                </c:pt>
                <c:pt idx="62">
                  <c:v>0.15</c:v>
                </c:pt>
                <c:pt idx="63">
                  <c:v>0.15</c:v>
                </c:pt>
                <c:pt idx="64">
                  <c:v>0.15</c:v>
                </c:pt>
                <c:pt idx="65">
                  <c:v>0.15</c:v>
                </c:pt>
                <c:pt idx="66">
                  <c:v>0.3</c:v>
                </c:pt>
                <c:pt idx="67">
                  <c:v>0.2</c:v>
                </c:pt>
                <c:pt idx="68">
                  <c:v>0.2</c:v>
                </c:pt>
                <c:pt idx="69">
                  <c:v>0.1</c:v>
                </c:pt>
                <c:pt idx="70">
                  <c:v>0.1</c:v>
                </c:pt>
                <c:pt idx="71">
                  <c:v>0.1</c:v>
                </c:pt>
                <c:pt idx="72">
                  <c:v>0.1</c:v>
                </c:pt>
                <c:pt idx="73">
                  <c:v>0.1</c:v>
                </c:pt>
                <c:pt idx="74">
                  <c:v>7.4999999999999997E-2</c:v>
                </c:pt>
                <c:pt idx="75">
                  <c:v>7.4999999999999997E-2</c:v>
                </c:pt>
              </c:numCache>
            </c:numRef>
          </c:val>
          <c:extLst>
            <c:ext xmlns:c16="http://schemas.microsoft.com/office/drawing/2014/chart" uri="{C3380CC4-5D6E-409C-BE32-E72D297353CC}">
              <c16:uniqueId val="{00000000-EBC9-8741-A7C1-9252CB55C88F}"/>
            </c:ext>
          </c:extLst>
        </c:ser>
        <c:dLbls>
          <c:showLegendKey val="0"/>
          <c:showVal val="0"/>
          <c:showCatName val="0"/>
          <c:showSerName val="0"/>
          <c:showPercent val="0"/>
          <c:showBubbleSize val="0"/>
        </c:dLbls>
        <c:gapWidth val="25"/>
        <c:axId val="1466274592"/>
        <c:axId val="448365904"/>
      </c:barChart>
      <c:catAx>
        <c:axId val="1466274592"/>
        <c:scaling>
          <c:orientation val="maxMin"/>
        </c:scaling>
        <c:delete val="1"/>
        <c:axPos val="b"/>
        <c:numFmt formatCode="General" sourceLinked="1"/>
        <c:majorTickMark val="none"/>
        <c:minorTickMark val="none"/>
        <c:tickLblPos val="nextTo"/>
        <c:crossAx val="448365904"/>
        <c:crosses val="autoZero"/>
        <c:auto val="1"/>
        <c:lblAlgn val="ctr"/>
        <c:lblOffset val="100"/>
        <c:noMultiLvlLbl val="0"/>
      </c:catAx>
      <c:valAx>
        <c:axId val="448365904"/>
        <c:scaling>
          <c:orientation val="minMax"/>
        </c:scaling>
        <c:delete val="0"/>
        <c:axPos val="r"/>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2745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b="1">
                <a:solidFill>
                  <a:schemeClr val="tx1"/>
                </a:solidFill>
                <a:latin typeface="+mn-lt"/>
                <a:ea typeface="Open Sans" panose="020B0606030504020204" pitchFamily="34" charset="0"/>
                <a:cs typeface="Open Sans" panose="020B0606030504020204" pitchFamily="34" charset="0"/>
              </a:defRPr>
            </a:pPr>
            <a:r>
              <a:rPr lang="en-US" sz="1200" b="1" i="0" u="none" strike="noStrike" baseline="0">
                <a:solidFill>
                  <a:schemeClr val="tx1"/>
                </a:solidFill>
                <a:latin typeface="+mn-lt"/>
                <a:ea typeface="Open Sans" panose="020B0606030504020204" pitchFamily="34" charset="0"/>
                <a:cs typeface="Open Sans" panose="020B0606030504020204" pitchFamily="34" charset="0"/>
              </a:rPr>
              <a:t>Market Value vs Intrinsic Value</a:t>
            </a:r>
            <a:endParaRPr lang="en-US" sz="1400" b="1" i="0" u="none" strike="noStrike" baseline="0">
              <a:solidFill>
                <a:schemeClr val="tx1"/>
              </a:solidFill>
              <a:latin typeface="+mn-lt"/>
              <a:ea typeface="Open Sans" panose="020B0606030504020204" pitchFamily="34" charset="0"/>
              <a:cs typeface="Open Sans" panose="020B0606030504020204" pitchFamily="34" charset="0"/>
            </a:endParaRPr>
          </a:p>
        </cx:rich>
      </cx:tx>
    </cx:title>
    <cx:plotArea>
      <cx:plotAreaRegion>
        <cx:plotSurface>
          <cx:spPr>
            <a:noFill/>
            <a:ln>
              <a:noFill/>
            </a:ln>
          </cx:spPr>
        </cx:plotSurface>
        <cx:series layoutId="waterfall" uniqueId="{8DE9D384-90CA-46AD-9838-15A56339DF8B}" formatIdx="1">
          <cx:spPr>
            <a:solidFill>
              <a:srgbClr val="C00000"/>
            </a:solidFill>
          </cx:spPr>
          <cx:dataPt idx="0">
            <cx:spPr>
              <a:solidFill>
                <a:srgbClr val="410000"/>
              </a:solidFill>
            </cx:spPr>
          </cx:dataPt>
          <cx:dataPt idx="1">
            <cx:spPr>
              <a:solidFill>
                <a:srgbClr val="0070C0"/>
              </a:solidFill>
            </cx:spPr>
          </cx:dataPt>
          <cx:dataPt idx="2">
            <cx:spPr>
              <a:solidFill>
                <a:srgbClr val="711F27"/>
              </a:solidFill>
            </cx:spPr>
          </cx:dataPt>
          <cx:dataLabels pos="outEnd">
            <cx:numFmt formatCode="$#,##0.00" sourceLinked="0"/>
            <cx:txPr>
              <a:bodyPr spcFirstLastPara="1" vertOverflow="ellipsis" horzOverflow="overflow" wrap="square" lIns="0" tIns="0" rIns="0" bIns="0" anchor="ctr" anchorCtr="1"/>
              <a:lstStyle/>
              <a:p>
                <a:pPr algn="ctr" rtl="0">
                  <a:defRPr sz="1200" b="1">
                    <a:solidFill>
                      <a:schemeClr val="tx1"/>
                    </a:solidFill>
                  </a:defRPr>
                </a:pPr>
                <a:endParaRPr lang="en-US" sz="1200" b="1" i="0" u="none" strike="noStrike" baseline="0">
                  <a:solidFill>
                    <a:schemeClr val="tx1"/>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sz="1200" b="1">
                <a:solidFill>
                  <a:schemeClr val="tx1"/>
                </a:solidFill>
              </a:defRPr>
            </a:pPr>
            <a:endParaRPr lang="en-US" sz="1200" b="1" i="0" u="none" strike="noStrike" baseline="0">
              <a:solidFill>
                <a:schemeClr val="tx1"/>
              </a:solidFill>
              <a:latin typeface="Calibri" panose="020F0502020204030204"/>
            </a:endParaRPr>
          </a:p>
        </cx:txPr>
      </cx:axis>
      <cx:axis id="1">
        <cx:valScaling/>
        <cx:tickLabels/>
        <cx:numFmt formatCode="$#,##0.00" sourceLinked="0"/>
        <cx:txPr>
          <a:bodyPr spcFirstLastPara="1" vertOverflow="ellipsis" horzOverflow="overflow" wrap="square" lIns="0" tIns="0" rIns="0" bIns="0" anchor="ctr" anchorCtr="1"/>
          <a:lstStyle/>
          <a:p>
            <a:pPr algn="ctr" rtl="0">
              <a:defRPr sz="1200" b="1">
                <a:solidFill>
                  <a:schemeClr val="tx1"/>
                </a:solidFill>
                <a:latin typeface="+mn-lt"/>
                <a:ea typeface="Open Sans" panose="020B0606030504020204" pitchFamily="34" charset="0"/>
                <a:cs typeface="Open Sans" panose="020B0606030504020204" pitchFamily="34" charset="0"/>
              </a:defRPr>
            </a:pPr>
            <a:endParaRPr lang="en-US" sz="1200" b="1" i="0" u="none" strike="noStrike" baseline="0">
              <a:solidFill>
                <a:schemeClr val="tx1"/>
              </a:solidFill>
              <a:latin typeface="+mn-lt"/>
              <a:ea typeface="Open Sans" panose="020B0606030504020204" pitchFamily="34" charset="0"/>
              <a:cs typeface="Open Sans" panose="020B0606030504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P$36" fmlaRange="$Q$36:$Q$38" noThreeD="1" sel="3" val="0"/>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hyperlink" Target="https://www.fitchratings.com/research/corporate-finance/fitch-affirms-steel-dynamics-idr-at-bbb-outlook-stable-22-11-2022" TargetMode="External"/><Relationship Id="rId1" Type="http://schemas.openxmlformats.org/officeDocument/2006/relationships/chart" Target="../charts/chart2.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254000</xdr:colOff>
          <xdr:row>34</xdr:row>
          <xdr:rowOff>177800</xdr:rowOff>
        </xdr:from>
        <xdr:to>
          <xdr:col>16</xdr:col>
          <xdr:colOff>533400</xdr:colOff>
          <xdr:row>36</xdr:row>
          <xdr:rowOff>139700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714376</xdr:colOff>
      <xdr:row>2</xdr:row>
      <xdr:rowOff>28575</xdr:rowOff>
    </xdr:from>
    <xdr:to>
      <xdr:col>9</xdr:col>
      <xdr:colOff>771525</xdr:colOff>
      <xdr:row>13</xdr:row>
      <xdr:rowOff>51063</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257174</xdr:colOff>
      <xdr:row>2</xdr:row>
      <xdr:rowOff>47626</xdr:rowOff>
    </xdr:from>
    <xdr:to>
      <xdr:col>13</xdr:col>
      <xdr:colOff>781049</xdr:colOff>
      <xdr:row>13</xdr:row>
      <xdr:rowOff>123825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264774" y="492126"/>
              <a:ext cx="3381375" cy="23113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800100</xdr:colOff>
      <xdr:row>3</xdr:row>
      <xdr:rowOff>25400</xdr:rowOff>
    </xdr:from>
    <xdr:to>
      <xdr:col>10</xdr:col>
      <xdr:colOff>406400</xdr:colOff>
      <xdr:row>15</xdr:row>
      <xdr:rowOff>12700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787400</xdr:colOff>
      <xdr:row>10</xdr:row>
      <xdr:rowOff>177800</xdr:rowOff>
    </xdr:from>
    <xdr:to>
      <xdr:col>3</xdr:col>
      <xdr:colOff>673100</xdr:colOff>
      <xdr:row>17</xdr:row>
      <xdr:rowOff>190500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787400" y="2286000"/>
          <a:ext cx="2654300" cy="1498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Steel Dynamics, Inc., together with its subsidiaries, operates as a steel producer and metal recycler in the United States. It operates through three segments: Steel Operations, Metals Recycling Operations, and Steel Fabrication Operations. </a:t>
          </a:r>
          <a:endParaRPr lang="en-US" sz="1200" b="1"/>
        </a:p>
      </xdr:txBody>
    </xdr:sp>
    <xdr:clientData/>
  </xdr:twoCellAnchor>
  <xdr:twoCellAnchor>
    <xdr:from>
      <xdr:col>10</xdr:col>
      <xdr:colOff>520700</xdr:colOff>
      <xdr:row>11</xdr:row>
      <xdr:rowOff>203200</xdr:rowOff>
    </xdr:from>
    <xdr:to>
      <xdr:col>11</xdr:col>
      <xdr:colOff>990600</xdr:colOff>
      <xdr:row>15</xdr:row>
      <xdr:rowOff>25400</xdr:rowOff>
    </xdr:to>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600-000005000000}"/>
            </a:ext>
          </a:extLst>
        </xdr:cNvPr>
        <xdr:cNvSpPr txBox="1"/>
      </xdr:nvSpPr>
      <xdr:spPr>
        <a:xfrm>
          <a:off x="9740900" y="2514600"/>
          <a:ext cx="1651000" cy="6604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Credit Rating (Link):</a:t>
          </a:r>
        </a:p>
        <a:p>
          <a:pPr algn="ctr"/>
          <a:r>
            <a:rPr lang="en-US" sz="2000" b="1"/>
            <a:t>BBB</a:t>
          </a:r>
        </a:p>
      </xdr:txBody>
    </xdr:sp>
    <xdr:clientData/>
  </xdr:twoCellAnchor>
  <xdr:twoCellAnchor>
    <xdr:from>
      <xdr:col>10</xdr:col>
      <xdr:colOff>596900</xdr:colOff>
      <xdr:row>3</xdr:row>
      <xdr:rowOff>25400</xdr:rowOff>
    </xdr:from>
    <xdr:to>
      <xdr:col>16</xdr:col>
      <xdr:colOff>50800</xdr:colOff>
      <xdr:row>11</xdr:row>
      <xdr:rowOff>88900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50800</xdr:colOff>
      <xdr:row>18</xdr:row>
      <xdr:rowOff>152400</xdr:rowOff>
    </xdr:from>
    <xdr:to>
      <xdr:col>3</xdr:col>
      <xdr:colOff>584200</xdr:colOff>
      <xdr:row>28</xdr:row>
      <xdr:rowOff>139700</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876300" y="3949700"/>
          <a:ext cx="2476500" cy="2095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Announcements:</a:t>
          </a:r>
        </a:p>
        <a:p>
          <a:endParaRPr lang="en-US" sz="1200" b="1"/>
        </a:p>
        <a:p>
          <a:r>
            <a:rPr lang="en-US" sz="1200" b="1"/>
            <a:t>$2.5</a:t>
          </a:r>
          <a:r>
            <a:rPr lang="en-US" sz="1200" b="1" baseline="0"/>
            <a:t> Billion Project, new 650,000 metric ton aluminum flat rolled products mill in Mississippi</a:t>
          </a:r>
        </a:p>
        <a:p>
          <a:endParaRPr lang="en-US" sz="1200" b="1" baseline="0"/>
        </a:p>
        <a:p>
          <a:r>
            <a:rPr lang="en-US" sz="1200" b="1" baseline="0"/>
            <a:t>Only producing steel using electric arc furnace which produces a fraction of the greenhouse gases compared to competitors</a:t>
          </a:r>
          <a:endParaRPr lang="en-US" sz="1200" b="1"/>
        </a:p>
      </xdr:txBody>
    </xdr:sp>
    <xdr:clientData/>
  </xdr:twoCellAnchor>
  <xdr:twoCellAnchor>
    <xdr:from>
      <xdr:col>12</xdr:col>
      <xdr:colOff>139700</xdr:colOff>
      <xdr:row>23</xdr:row>
      <xdr:rowOff>152400</xdr:rowOff>
    </xdr:from>
    <xdr:to>
      <xdr:col>17</xdr:col>
      <xdr:colOff>38100</xdr:colOff>
      <xdr:row>28</xdr:row>
      <xdr:rowOff>165100</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https://www.bing.com/financeapi/forcetrigger?t=a265bh&amp;q=XNYS%3aX&amp;form=skydnc</v>
    <v>Learn more on Bing</v>
  </rv>
  <rv s="1">
    <v>0</v>
    <v>UNITED STATES STEEL CORPORATION (XNYS:X)</v>
    <v>2</v>
    <v>3</v>
    <v>Finance</v>
    <v>4</v>
    <v>en-US</v>
    <v>a265bh</v>
    <v>268435456</v>
    <v>1</v>
    <v>Powered by Refinitiv</v>
    <v>33.465000000000003</v>
    <v>18.52</v>
    <v>2.1044999999999998</v>
    <v>0.32500000000000001</v>
    <v>9.8460000000000006E-3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33.465000000000003</v>
    <v>Metals &amp; Mining</v>
    <v>Stock</v>
    <v>45209.604279467188</v>
    <v>0</v>
    <v>33.17</v>
    <v>7432498273</v>
    <v>UNITED STATES STEEL CORPORATION</v>
    <v>UNITED STATES STEEL CORPORATION</v>
    <v>33.200000000000003</v>
    <v>6.4081000000000001</v>
    <v>33.01</v>
    <v>33.335000000000001</v>
    <v>222963800</v>
    <v>X</v>
    <v>UNITED STATES STEEL CORPORATION (XNYS:X)</v>
    <v>695481</v>
    <v>6015540</v>
    <v>2001</v>
  </rv>
  <rv s="2">
    <v>1</v>
  </rv>
  <rv s="0">
    <v>https://www.bing.com/financeapi/forcetrigger?t=a1y1tc&amp;q=XNYS%3aMT&amp;form=skydnc</v>
    <v>Learn more on Bing</v>
  </rv>
  <rv s="1">
    <v>0</v>
    <v>ArcelorMittal SA (XNYS:MT)</v>
    <v>2</v>
    <v>3</v>
    <v>Finance</v>
    <v>4</v>
    <v>en-US</v>
    <v>a1y1tc</v>
    <v>268435456</v>
    <v>1</v>
    <v>Powered by Refinitiv</v>
    <v>32.484999999999999</v>
    <v>20.395</v>
    <v>1.8768</v>
    <v>0.62</v>
    <v>2.5769E-2</v>
    <v>USD</v>
    <v>ArcelorMittal SA is a Luxembourg-based holding company. The Company, via its subsidiaries, owns and operates steel, iron ore manufacturing and coal mining facilities in Europe, North and South America, Asia, and Africa. The Company is organized in five operating segments: NAFTA; Brazil; Europe; Africa and Commonwealth of Independent States (ACIS), and Mining. The NAFTA, Brazil, Europe, and ACIS segments produce flat, long, and tubular products including slabs, hot-rolled coil, cold-rolled coil, coated steel products, among others. The Mining segment provides steel operations and comprises all mines owned by the Company in the Americas, Europe, Africa, and countries of the Commonwealth of Independent States (CIS).</v>
    <v>190000</v>
    <v>New York Stock Exchange</v>
    <v>XNYS</v>
    <v>XNYS</v>
    <v>24-26 Boulevard d'Avranches, LUXEMBOURG, LUXEMBOURG-NA, 1160 LU</v>
    <v>24.7</v>
    <v>Metals &amp; Mining</v>
    <v>Stock</v>
    <v>45209.604252152341</v>
    <v>3</v>
    <v>24.524999999999999</v>
    <v>20565510000</v>
    <v>ArcelorMittal SA</v>
    <v>ArcelorMittal SA</v>
    <v>24.68</v>
    <v>4.9278000000000004</v>
    <v>24.06</v>
    <v>24.68</v>
    <v>852809800</v>
    <v>MT</v>
    <v>ArcelorMittal SA (XNYS:MT)</v>
    <v>598246</v>
    <v>1619140</v>
    <v>2001</v>
  </rv>
  <rv s="2">
    <v>4</v>
  </rv>
  <rv s="0">
    <v>https://creativecommons.org/licenses/by-sa/4.0</v>
    <v>CC BY-SA 4.0</v>
  </rv>
  <rv s="0">
    <v>http://en.wikipedia.org/wiki/Reliance_Steel_&amp;_Aluminum_Co.</v>
    <v>Wikipedia</v>
  </rv>
  <rv s="3">
    <v>6</v>
    <v>7</v>
  </rv>
  <rv s="4">
    <v>9</v>
    <v>https://www.bing.com/th?id=AMMS_da470d9732fecdc275cd01bd356564f9&amp;qlt=95</v>
    <v>8</v>
    <v>0</v>
    <v>https://www.bing.com/images/search?form=xlimg&amp;q=reliance+steel+%26+aluminum+co.</v>
    <v>Image of RELIANCE STEEL &amp; ALUMINUM CO.</v>
  </rv>
  <rv s="0">
    <v>https://www.bing.com/financeapi/forcetrigger?t=a229bh&amp;q=XNYS%3aRS&amp;form=skydnc</v>
    <v>Learn more on Bing</v>
  </rv>
  <rv s="5">
    <v>5</v>
    <v>RELIANCE STEEL &amp; ALUMINUM CO. (XNYS:RS)</v>
    <v>7</v>
    <v>8</v>
    <v>Finance</v>
    <v>4</v>
    <v>en-US</v>
    <v>a229bh</v>
    <v>268435456</v>
    <v>1</v>
    <v>Powered by Refinitiv</v>
    <v>295.98</v>
    <v>177.49</v>
    <v>0.92669999999999997</v>
    <v>2.8224999999999998</v>
    <v>1.0752999999999999E-2</v>
    <v>USD</v>
    <v>Reliance Steel &amp; Aluminum Co. is a diversified metal solutions provider and has a metals service center company in North America. The Company provides value-added metals processing services and distributes a full line of over 100,000 metal products, including alloy, aluminum, brass, copper, carbon steel, stainless steel, titanium, and specialty steel products. It serves various industries, such as general manufacturing, non-residential construction (including infrastructure), transportation (rail, truck trailer and shipbuilding), aerospace (commercial; military, defense, and space, and heavy industry (agricultural, construction and mining equipment). It also services the auto industry, primarily through its toll processing operation. It has a network of approximately 315 locations in 40 states and in 12 foreign countries, including Belgium, Canada, China, France, India, Malaysia, Mexico, Singapore, South Korea, Turkey, the United Arab Emirates and the United Kingdom.</v>
    <v>14500</v>
    <v>New York Stock Exchange</v>
    <v>XNYS</v>
    <v>XNYS</v>
    <v>16100 N. 71ST STREET, SUITE 400, SCOTTSDALE, AZ, 85254 US</v>
    <v>265.65499999999997</v>
    <v>9</v>
    <v>Metals &amp; Mining</v>
    <v>Stock</v>
    <v>45209.604251503908</v>
    <v>10</v>
    <v>263.56360000000001</v>
    <v>15535331757</v>
    <v>RELIANCE STEEL &amp; ALUMINUM CO.</v>
    <v>RELIANCE STEEL &amp; ALUMINUM CO.</v>
    <v>264.02</v>
    <v>10.393700000000001</v>
    <v>262.48</v>
    <v>265.30250000000001</v>
    <v>58557050</v>
    <v>RS</v>
    <v>RELIANCE STEEL &amp; ALUMINUM CO. (XNYS:RS)</v>
    <v>15920</v>
    <v>324821</v>
    <v>2015</v>
  </rv>
  <rv s="2">
    <v>11</v>
  </rv>
  <rv s="0">
    <v>https://www.bing.com/financeapi/forcetrigger?t=a1ythw&amp;q=XNYS%3aNUE&amp;form=skydnc</v>
    <v>Learn more on Bing</v>
  </rv>
  <rv s="1">
    <v>0</v>
    <v>NUCOR CORPORATION (XNYS:NUE)</v>
    <v>2</v>
    <v>3</v>
    <v>Finance</v>
    <v>4</v>
    <v>en-US</v>
    <v>a1ythw</v>
    <v>268435456</v>
    <v>1</v>
    <v>Powered by Refinitiv</v>
    <v>182.68</v>
    <v>114.86</v>
    <v>1.6500999999999999</v>
    <v>2.61</v>
    <v>1.6767000000000001E-2</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158.57</v>
    <v>Metals &amp; Mining</v>
    <v>Stock</v>
    <v>45209.604239606248</v>
    <v>13</v>
    <v>156.73500000000001</v>
    <v>39365310075</v>
    <v>NUCOR CORPORATION</v>
    <v>NUCOR CORPORATION</v>
    <v>157.37</v>
    <v>7.1772999999999998</v>
    <v>155.66</v>
    <v>158.27000000000001</v>
    <v>248722500</v>
    <v>NUE</v>
    <v>NUCOR CORPORATION (XNYS:NUE)</v>
    <v>122752</v>
    <v>1498215</v>
    <v>1958</v>
  </rv>
  <rv s="2">
    <v>14</v>
  </rv>
  <rv s="0">
    <v>https://www.bing.com/financeapi/forcetrigger?t=a23p6h&amp;q=XNAS%3aSTLD&amp;form=skydnc</v>
    <v>Learn more on Bing</v>
  </rv>
  <rv s="1">
    <v>0</v>
    <v>STEEL DYNAMICS, INC. (XNAS:STLD)</v>
    <v>2</v>
    <v>3</v>
    <v>Finance</v>
    <v>4</v>
    <v>en-US</v>
    <v>a23p6h</v>
    <v>268435456</v>
    <v>1</v>
    <v>Powered by Refinitiv</v>
    <v>136.46</v>
    <v>75.77</v>
    <v>1.4856</v>
    <v>1.46</v>
    <v>1.3428000000000001E-2</v>
    <v>USD</v>
    <v>Steel Dynamics, Inc. is a steel producer and metal recycler in the United States. The Company has three segments: steel operations, metals recycling operations and steel fabrication operations. Steel operations segment consists primarily of steelmaking and various coating operations. The segment consists of its EAF steel mills, producing steel from ferrous scrap and scrap substitutes, utilizing continuous casting, automated rolling mills, and various steel coating and processing lines.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v>
    <v>12060</v>
    <v>Nasdaq Stock Market</v>
    <v>XNAS</v>
    <v>XNAS</v>
    <v>7575 W JEFFERSON BLVD, FORT WAYNE, IN, 46804 US</v>
    <v>110.32</v>
    <v>Metals &amp; Mining</v>
    <v>Stock</v>
    <v>45209.604174687498</v>
    <v>16</v>
    <v>109.2</v>
    <v>18252356436</v>
    <v>STEEL DYNAMICS, INC.</v>
    <v>STEEL DYNAMICS, INC.</v>
    <v>109.2</v>
    <v>6.3407</v>
    <v>108.73</v>
    <v>110.19</v>
    <v>165644400</v>
    <v>STLD</v>
    <v>STEEL DYNAMICS, INC. (XNAS:STLD)</v>
    <v>121339</v>
    <v>1405261</v>
    <v>1994</v>
  </rv>
  <rv s="2">
    <v>17</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8A65DEE-94DD-4740-870C-90AB546ACF1B}">
  <we:reference id="wa200003535" version="1.2.0.0" store="en-US" storeType="OMEX"/>
  <we:alternateReferences>
    <we:reference id="wa200003535"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_xldudf_FMP_CUSTOMFUNCTION</we:customFunctionIds>
        <we:customFunctionIds>_xldudf_FMP_FMPCUSTOMJSON</we:customFunctionIds>
        <we:customFunctionIds>_xldudf_FMP_FINANCIALSTATEMENTSYMBOLLISTS</we:customFunctionIds>
        <we:customFunctionIds>_xldudf_FMP_INCOMESTATEMENT</we:customFunctionIds>
        <we:customFunctionIds>_xldudf_FMP_BALANCESHEETSTATEMENT</we:customFunctionIds>
        <we:customFunctionIds>_xldudf_FMP_CASHFLOWSTATEMENT</we:customFunctionIds>
        <we:customFunctionIds>_xldudf_FMP_INCOMESTATEMENTASREPORTED</we:customFunctionIds>
        <we:customFunctionIds>_xldudf_FMP_BALANCESHEETSTATEMENTASREPORTED</we:customFunctionIds>
        <we:customFunctionIds>_xldudf_FMP_CASHFLOWSTATEMENTASREPORTED</we:customFunctionIds>
        <we:customFunctionIds>_xldudf_FMP_FINANCIALSTATEMENTFULLASREPORTED</we:customFunctionIds>
        <we:customFunctionIds>_xldudf_FMP_FINANCIALSTATEMENTS</we:customFunctionIds>
        <we:customFunctionIds>_xldudf_FMP_FINANCIALREPORTSDATES</we:customFunctionIds>
        <we:customFunctionIds>_xldudf_FMP_FINANCIALREPORTSJSON</we:customFunctionIds>
        <we:customFunctionIds>_xldudf_FMP_FINANCIALREPORTSXLSX</we:customFunctionIds>
        <we:customFunctionIds>_xldudf_FMP_SHARESFLOAT</we:customFunctionIds>
        <we:customFunctionIds>_xldudf_FMP_RSSFEEDS</we:customFunctionIds>
        <we:customFunctionIds>_xldudf_FMP_RSSFEEDSV4</we:customFunctionIds>
        <we:customFunctionIds>_xldudf_FMP_EARNINGCALLTRANSCRIPT</we:customFunctionIds>
        <we:customFunctionIds>_xldudf_FMP_SECFILINGS</we:customFunctionIds>
        <we:customFunctionIds>_xldudf_FMP_RATIOSTTM</we:customFunctionIds>
        <we:customFunctionIds>_xldudf_FMP_RATIOS</we:customFunctionIds>
        <we:customFunctionIds>_xldudf_FMP_ENTERPRISEVALUES</we:customFunctionIds>
        <we:customFunctionIds>_xldudf_FMP_INCOMESTATEMENTGROWTH</we:customFunctionIds>
        <we:customFunctionIds>_xldudf_FMP_KEYMETRICSTTM</we:customFunctionIds>
        <we:customFunctionIds>_xldudf_FMP_KEYMETRICS</we:customFunctionIds>
        <we:customFunctionIds>_xldudf_FMP_FINANCIALGROWTH</we:customFunctionIds>
        <we:customFunctionIds>_xldudf_FMP_RATING</we:customFunctionIds>
        <we:customFunctionIds>_xldudf_FMP_HISTORICALRATING</we:customFunctionIds>
        <we:customFunctionIds>_xldudf_FMP_COMPANYDISCOUNTEDCASHFLOW</we:customFunctionIds>
        <we:customFunctionIds>_xldudf_FMP_HISTORICALDISCOUNTEDCASHFLOWSTATEMENT</we:customFunctionIds>
        <we:customFunctionIds>_xldudf_FMP_HISTORICALDAILYDISCOUNTEDCASHFLOW</we:customFunctionIds>
        <we:customFunctionIds>_xldudf_FMP_EARNINGCALENDAR</we:customFunctionIds>
        <we:customFunctionIds>_xldudf_FMP_HISTORICALEARNINGCALENDAR</we:customFunctionIds>
        <we:customFunctionIds>_xldudf_FMP_IPOCALENDAR</we:customFunctionIds>
        <we:customFunctionIds>_xldudf_FMP_STOCKSPLITCALENDAR</we:customFunctionIds>
        <we:customFunctionIds>_xldudf_FMP_STOCKDIVIDENDCALENDAR</we:customFunctionIds>
        <we:customFunctionIds>_xldudf_FMP_ECONOMICCALENDAR</we:customFunctionIds>
        <we:customFunctionIds>_xldudf_FMP_SEARCH</we:customFunctionIds>
        <we:customFunctionIds>_xldudf_FMP_SEARCHTICKER</we:customFunctionIds>
        <we:customFunctionIds>_xldudf_FMP_STOCKSCREENER</we:customFunctionIds>
        <we:customFunctionIds>_xldudf_FMP_GETALLCOUNTRIES</we:customFunctionIds>
        <we:customFunctionIds>_xldudf_FMP_PROFILE</we:customFunctionIds>
        <we:customFunctionIds>_xldudf_FMP_KEYEXECUTIVES</we:customFunctionIds>
        <we:customFunctionIds>_xldudf_FMP_MARKETCAPITALIZATION</we:customFunctionIds>
        <we:customFunctionIds>_xldudf_FMP_HISTORICALMARKETCAPITALIZATION</we:customFunctionIds>
        <we:customFunctionIds>_xldudf_FMP_COMPANYOUTLOOK</we:customFunctionIds>
        <we:customFunctionIds>_xldudf_FMP_STOCKPEERS</we:customFunctionIds>
        <we:customFunctionIds>_xldudf_FMP_ISTHEMARKETOPEN</we:customFunctionIds>
        <we:customFunctionIds>_xldudf_FMP_GETMARKETHOLIDAYS</we:customFunctionIds>
        <we:customFunctionIds>_xldudf_FMP_DELISTEDCOMPANIES</we:customFunctionIds>
        <we:customFunctionIds>_xldudf_FMP_ARTICLESINFO</we:customFunctionIds>
        <we:customFunctionIds>_xldudf_FMP_ARTICLES</we:customFunctionIds>
        <we:customFunctionIds>_xldudf_FMP_STOCKNEWS</we:customFunctionIds>
        <we:customFunctionIds>_xldudf_FMP_PRESSRELEASES</we:customFunctionIds>
        <we:customFunctionIds>_xldudf_FMP_SECTORPRICEEARNINGRATIO</we:customFunctionIds>
        <we:customFunctionIds>_xldudf_FMP_INDUSTRYPRICEEARNINGRATIO</we:customFunctionIds>
        <we:customFunctionIds>_xldudf_FMP_STOCKSECTORSPERFORMANCE</we:customFunctionIds>
        <we:customFunctionIds>_xldudf_FMP_HISTORICALSECTORSPERFORMANCE</we:customFunctionIds>
        <we:customFunctionIds>_xldudf_FMP_GAINERS</we:customFunctionIds>
        <we:customFunctionIds>_xldudf_FMP_LOSERS</we:customFunctionIds>
        <we:customFunctionIds>_xldudf_FMP_ACTIVES</we:customFunctionIds>
        <we:customFunctionIds>_xldudf_FMP_STANDARDINDUSTRIALCLASSIFICATION</we:customFunctionIds>
        <we:customFunctionIds>_xldudf_FMP_STANDARDINDUSTRIALCLASSIFICATIONLIST</we:customFunctionIds>
        <we:customFunctionIds>_xldudf_FMP_COMMITMENTOFTRADERSREPORTLIST</we:customFunctionIds>
        <we:customFunctionIds>_xldudf_FMP_COMMITMENTOFTRADERSREPORT</we:customFunctionIds>
        <we:customFunctionIds>_xldudf_FMP_COMMITMENTOFTRADERSREPORTANALYSIS</we:customFunctionIds>
        <we:customFunctionIds>_xldudf_FMP_SOCIALSENTIMENT</we:customFunctionIds>
        <we:customFunctionIds>_xldudf_FMP_GRADE</we:customFunctionIds>
        <we:customFunctionIds>_xldudf_FMP_EARNINGSSURPRISES</we:customFunctionIds>
        <we:customFunctionIds>_xldudf_FMP_ANALYSTESTIMATES</we:customFunctionIds>
        <we:customFunctionIds>_xldudf_FMP_INSIDERTRADING</we:customFunctionIds>
        <we:customFunctionIds>_xldudf_FMP_INSIDERTRADINGTRANSACTIONTYPE</we:customFunctionIds>
        <we:customFunctionIds>_xldudf_FMP_MAPPERCIKNAME</we:customFunctionIds>
        <we:customFunctionIds>_xldudf_FMP_MAPPERCIKCOMPANY</we:customFunctionIds>
        <we:customFunctionIds>_xldudf_FMP_INSIDERTRADINGRSSFEED</we:customFunctionIds>
        <we:customFunctionIds>_xldudf_FMP_FAILTODELIVER</we:customFunctionIds>
        <we:customFunctionIds>_xldudf_FMP_QUOTE</we:customFunctionIds>
        <we:customFunctionIds>_xldudf_FMP_QUOTESHORT</we:customFunctionIds>
        <we:customFunctionIds>_xldudf_FMP_QUOTES</we:customFunctionIds>
        <we:customFunctionIds>_xldudf_FMP_HISTORICALCHART</we:customFunctionIds>
        <we:customFunctionIds>_xldudf_FMP_HISTORICALPRICEFULL</we:customFunctionIds>
        <we:customFunctionIds>_xldudf_FMP_HISTORICALPRICEFULLSTOCKDIVIDEND</we:customFunctionIds>
        <we:customFunctionIds>_xldudf_FMP_HISTORICALPRICEFULLSTOCKSPLIT</we:customFunctionIds>
        <we:customFunctionIds>_xldudf_FMP_HISTORICALPRICEFULLV4</we:customFunctionIds>
        <we:customFunctionIds>_xldudf_FMP_TECHNICALINDICATOR</we:customFunctionIds>
        <we:customFunctionIds>_xldudf_FMP_ETFHOLDER</we:customFunctionIds>
        <we:customFunctionIds>_xldudf_FMP_INSTITUTIONALHOLDER</we:customFunctionIds>
        <we:customFunctionIds>_xldudf_FMP_MUTUALFUNDHOLDER</we:customFunctionIds>
        <we:customFunctionIds>_xldudf_FMP_ETFSECTORWEIGHTINGS</we:customFunctionIds>
        <we:customFunctionIds>_xldudf_FMP_ETFCOUNTRYWEIGHTINGS</we:customFunctionIds>
        <we:customFunctionIds>_xldudf_FMP_CIKLIST</we:customFunctionIds>
        <we:customFunctionIds>_xldudf_FMP_CIKSEARCH</we:customFunctionIds>
        <we:customFunctionIds>_xldudf_FMP_CIK</we:customFunctionIds>
        <we:customFunctionIds>_xldudf_FMP_FORMTHIRTEEN</we:customFunctionIds>
        <we:customFunctionIds>_xldudf_FMP_FORMTHIRTEENDATE</we:customFunctionIds>
        <we:customFunctionIds>_xldudf_FMP_CUSIP</we:customFunctionIds>
        <we:customFunctionIds>_xldudf_FMP_STOCKLIST</we:customFunctionIds>
        <we:customFunctionIds>_xldudf_FMP_AVAILABLETRADEDLIST</we:customFunctionIds>
        <we:customFunctionIds>_xldudf_FMP_ETFLIST</we:customFunctionIds>
        <we:customFunctionIds>_xldudf_FMP_BATCHREQUESTENDOFDAYPRICES</we:customFunctionIds>
        <we:customFunctionIds>_xldudf_FMP_INCOMESTATEMENTBULK</we:customFunctionIds>
        <we:customFunctionIds>_xldudf_FMP_BALANCESHEETSTATEMENTBULK</we:customFunctionIds>
        <we:customFunctionIds>_xldudf_FMP_CASHFLOWSTATEMENTBULK</we:customFunctionIds>
        <we:customFunctionIds>_xldudf_FMP_RATIOSBULK</we:customFunctionIds>
        <we:customFunctionIds>_xldudf_FMP_KEYMETRICSBULK</we:customFunctionIds>
        <we:customFunctionIds>_xldudf_FMP_EARNINGSSURPRISESBULK</we:customFunctionIds>
        <we:customFunctionIds>_xldudf_FMP_PROFILEALL</we:customFunctionIds>
        <we:customFunctionIds>_xldudf_FMP_SP500CONSTITUENT</we:customFunctionIds>
        <we:customFunctionIds>_xldudf_FMP_HISTORICALSP500CONSTITUENT</we:customFunctionIds>
        <we:customFunctionIds>_xldudf_FMP_NASDAQCONSTITUENT</we:customFunctionIds>
        <we:customFunctionIds>_xldudf_FMP_DOWJONESCONSTITUENT</we:customFunctionIds>
        <we:customFunctionIds>_xldudf_FMP_HISTORICALDOWJONESCONSTITUENT</we:customFunctionIds>
        <we:customFunctionIds>_xldudf_FMP_SYMBOL</we:customFunctionIds>
        <we:customFunctionIds>_xldudf_FMP_FX</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95C0-6140-1D44-8A82-8BDFE9009582}">
  <dimension ref="B1:Q85"/>
  <sheetViews>
    <sheetView showGridLines="0" zoomScaleNormal="100" workbookViewId="0">
      <pane ySplit="2" topLeftCell="A3" activePane="bottomLeft" state="frozen"/>
      <selection pane="bottomLeft" activeCell="K34" sqref="K34"/>
    </sheetView>
  </sheetViews>
  <sheetFormatPr baseColWidth="10" defaultRowHeight="16" x14ac:dyDescent="0.2"/>
  <cols>
    <col min="10" max="10" width="16.6640625" bestFit="1" customWidth="1"/>
    <col min="11" max="15" width="17" bestFit="1" customWidth="1"/>
    <col min="16" max="16" width="10.83203125" customWidth="1"/>
  </cols>
  <sheetData>
    <row r="1" spans="2:17" ht="19" x14ac:dyDescent="0.2">
      <c r="B1" s="171" t="s">
        <v>0</v>
      </c>
      <c r="C1" s="172"/>
      <c r="D1" s="175" t="s">
        <v>1</v>
      </c>
      <c r="E1" s="175"/>
      <c r="F1" s="175"/>
      <c r="G1" s="175"/>
      <c r="H1" s="176"/>
    </row>
    <row r="2" spans="2:17" ht="19" x14ac:dyDescent="0.2">
      <c r="B2" s="173"/>
      <c r="C2" s="174"/>
      <c r="D2" s="1">
        <f>E2-1</f>
        <v>2018</v>
      </c>
      <c r="E2" s="1">
        <v>2019</v>
      </c>
      <c r="F2" s="1">
        <f>E2+1</f>
        <v>2020</v>
      </c>
      <c r="G2" s="2">
        <f t="shared" ref="G2" si="0">F2+1</f>
        <v>2021</v>
      </c>
      <c r="H2" s="8">
        <f>G2+1</f>
        <v>2022</v>
      </c>
    </row>
    <row r="3" spans="2:17" x14ac:dyDescent="0.2">
      <c r="J3" s="9"/>
    </row>
    <row r="4" spans="2:17" x14ac:dyDescent="0.2">
      <c r="B4" s="5" t="s">
        <v>12</v>
      </c>
      <c r="C4" s="5"/>
      <c r="D4" s="5"/>
      <c r="E4" s="5"/>
      <c r="F4" s="5"/>
      <c r="G4" s="5"/>
      <c r="H4" s="5"/>
      <c r="J4" s="10" t="s">
        <v>56</v>
      </c>
      <c r="K4" s="5"/>
      <c r="L4" s="5"/>
      <c r="M4" s="5"/>
      <c r="N4" s="5"/>
      <c r="O4" s="5"/>
      <c r="P4" s="10" t="s">
        <v>58</v>
      </c>
    </row>
    <row r="6" spans="2:17" x14ac:dyDescent="0.2">
      <c r="B6" s="9" t="s">
        <v>3</v>
      </c>
      <c r="D6" s="21">
        <v>11821.839</v>
      </c>
      <c r="E6" s="21">
        <v>10464.991</v>
      </c>
      <c r="F6" s="21">
        <v>9601.482</v>
      </c>
      <c r="G6" s="21">
        <v>18408.849999999999</v>
      </c>
      <c r="H6" s="21">
        <v>22260.774000000001</v>
      </c>
      <c r="K6" s="9">
        <v>2018</v>
      </c>
      <c r="L6" s="9">
        <f>K6+1</f>
        <v>2019</v>
      </c>
      <c r="M6" s="9">
        <f t="shared" ref="M6:O6" si="1">L6+1</f>
        <v>2020</v>
      </c>
      <c r="N6" s="9">
        <f t="shared" si="1"/>
        <v>2021</v>
      </c>
      <c r="O6" s="9">
        <f t="shared" si="1"/>
        <v>2022</v>
      </c>
      <c r="Q6" s="13"/>
    </row>
    <row r="7" spans="2:17" x14ac:dyDescent="0.2">
      <c r="B7" s="22" t="s">
        <v>4</v>
      </c>
      <c r="D7" s="21">
        <v>9499.0249999999996</v>
      </c>
      <c r="E7" s="21">
        <v>8934.0069999999996</v>
      </c>
      <c r="F7" s="21">
        <v>8166.7539999999999</v>
      </c>
      <c r="G7" s="21">
        <v>13046.425999999999</v>
      </c>
      <c r="H7" s="21">
        <v>16142.942999999999</v>
      </c>
      <c r="J7" s="16" t="s">
        <v>57</v>
      </c>
      <c r="K7" s="17"/>
      <c r="L7" s="17">
        <f>E6/D6-1</f>
        <v>-0.11477469791290507</v>
      </c>
      <c r="M7" s="17">
        <f>F6/E6-1</f>
        <v>-8.2514070007322471E-2</v>
      </c>
      <c r="N7" s="17">
        <f>G6/F6-1</f>
        <v>0.9172925596277739</v>
      </c>
      <c r="O7" s="17">
        <f>H6/G6-1</f>
        <v>0.20924305429182177</v>
      </c>
      <c r="P7" s="17">
        <f>AVERAGE(L7:O7)</f>
        <v>0.23231171149984203</v>
      </c>
    </row>
    <row r="8" spans="2:17" x14ac:dyDescent="0.2">
      <c r="B8" s="9" t="s">
        <v>5</v>
      </c>
      <c r="D8" s="21">
        <v>2322.8140000000003</v>
      </c>
      <c r="E8" s="21">
        <v>1530.9840000000004</v>
      </c>
      <c r="F8" s="21">
        <v>1434.7280000000001</v>
      </c>
      <c r="G8" s="21">
        <v>5362.4239999999991</v>
      </c>
      <c r="H8" s="21">
        <v>6117.8310000000019</v>
      </c>
      <c r="J8" s="11" t="s">
        <v>98</v>
      </c>
      <c r="L8" s="12">
        <f>E56/D56-1</f>
        <v>9.9591384444906117E-2</v>
      </c>
      <c r="M8" s="12">
        <f t="shared" ref="M8:O8" si="2">F56/E56-1</f>
        <v>0.16726501648086334</v>
      </c>
      <c r="N8" s="12">
        <f t="shared" si="2"/>
        <v>3.8076909241339774E-2</v>
      </c>
      <c r="O8" s="12">
        <f t="shared" si="2"/>
        <v>2.6422940310144583E-2</v>
      </c>
      <c r="P8" s="12">
        <f>AVERAGE(L8:O8)</f>
        <v>8.2839062619313453E-2</v>
      </c>
    </row>
    <row r="9" spans="2:17" x14ac:dyDescent="0.2">
      <c r="B9" s="22" t="s">
        <v>6</v>
      </c>
      <c r="D9" s="21">
        <v>600.40499999999997</v>
      </c>
      <c r="E9" s="21">
        <v>544.10400000000004</v>
      </c>
      <c r="F9" s="21">
        <v>568.17700000000002</v>
      </c>
      <c r="G9" s="21">
        <v>1061.319</v>
      </c>
      <c r="H9" s="21">
        <v>1026.009</v>
      </c>
      <c r="J9" s="11" t="s">
        <v>99</v>
      </c>
      <c r="L9" s="12">
        <f>E57/D57-1</f>
        <v>3.3150599917252777E-2</v>
      </c>
      <c r="M9" s="12">
        <f t="shared" ref="M9:O9" si="3">F57/E57-1</f>
        <v>0.64836228329245293</v>
      </c>
      <c r="N9" s="12">
        <f t="shared" si="3"/>
        <v>2.5582763088634248</v>
      </c>
      <c r="O9" s="12">
        <f t="shared" si="3"/>
        <v>-0.85147433253203986</v>
      </c>
      <c r="P9" s="12">
        <f>AVERAGE(L9:O9)</f>
        <v>0.59707871488527275</v>
      </c>
    </row>
    <row r="10" spans="2:17" x14ac:dyDescent="0.2">
      <c r="B10" s="9" t="s">
        <v>7</v>
      </c>
      <c r="D10" s="21">
        <v>1722.4090000000003</v>
      </c>
      <c r="E10" s="21">
        <v>986.88000000000034</v>
      </c>
      <c r="F10" s="21">
        <v>866.55100000000004</v>
      </c>
      <c r="G10" s="21">
        <v>4301.1049999999996</v>
      </c>
      <c r="H10" s="21">
        <v>5091.8220000000019</v>
      </c>
    </row>
    <row r="11" spans="2:17" x14ac:dyDescent="0.2">
      <c r="B11" s="22" t="s">
        <v>8</v>
      </c>
      <c r="D11" s="21">
        <v>126.6</v>
      </c>
      <c r="E11" s="21">
        <v>130.80000000000001</v>
      </c>
      <c r="F11" s="21">
        <v>128</v>
      </c>
      <c r="G11" s="21">
        <v>57.2</v>
      </c>
      <c r="H11" s="21">
        <v>91.5</v>
      </c>
      <c r="J11" s="11" t="s">
        <v>73</v>
      </c>
    </row>
    <row r="12" spans="2:17" x14ac:dyDescent="0.2">
      <c r="B12" s="22" t="s">
        <v>9</v>
      </c>
      <c r="D12" s="21">
        <v>23.984999999999999</v>
      </c>
      <c r="E12" s="21">
        <v>19.260999999999999</v>
      </c>
      <c r="F12" s="21">
        <v>-13.7</v>
      </c>
      <c r="G12" s="21">
        <v>-34.799999999999997</v>
      </c>
      <c r="H12" s="21">
        <v>20.785</v>
      </c>
      <c r="J12" s="11" t="s">
        <v>74</v>
      </c>
      <c r="K12" s="12">
        <f>D7/D6</f>
        <v>0.80351500303802137</v>
      </c>
      <c r="L12" s="12">
        <f>E7/E6</f>
        <v>0.85370422201031992</v>
      </c>
      <c r="M12" s="12">
        <f>F7/F6</f>
        <v>0.85057223457795372</v>
      </c>
      <c r="N12" s="12">
        <f>G7/G6</f>
        <v>0.70870402007729982</v>
      </c>
      <c r="O12" s="12">
        <f>H7/H6</f>
        <v>0.72517438072907969</v>
      </c>
      <c r="P12" s="12">
        <f t="shared" ref="P12:P13" si="4">AVERAGE(K12:O12)</f>
        <v>0.78833397208653488</v>
      </c>
    </row>
    <row r="13" spans="2:17" x14ac:dyDescent="0.2">
      <c r="B13" s="9" t="s">
        <v>10</v>
      </c>
      <c r="D13" s="21">
        <v>1619.7940000000003</v>
      </c>
      <c r="E13" s="21">
        <v>875.34100000000035</v>
      </c>
      <c r="F13" s="21">
        <v>724.851</v>
      </c>
      <c r="G13" s="21">
        <v>4209.1049999999996</v>
      </c>
      <c r="H13" s="21">
        <v>5021.1070000000018</v>
      </c>
      <c r="J13" s="11" t="s">
        <v>78</v>
      </c>
      <c r="K13" s="12">
        <f>D9/D6</f>
        <v>5.0787783525050541E-2</v>
      </c>
      <c r="L13" s="12">
        <f>E9/E6</f>
        <v>5.1992782411375227E-2</v>
      </c>
      <c r="M13" s="12">
        <f>F9/F6</f>
        <v>5.9175968876471363E-2</v>
      </c>
      <c r="N13" s="12">
        <f>G9/G6</f>
        <v>5.7652650763084061E-2</v>
      </c>
      <c r="O13" s="12">
        <f>H9/H6</f>
        <v>4.6090445911718972E-2</v>
      </c>
      <c r="P13" s="12">
        <f t="shared" si="4"/>
        <v>5.3139926297540031E-2</v>
      </c>
    </row>
    <row r="14" spans="2:17" x14ac:dyDescent="0.2">
      <c r="B14" s="22" t="s">
        <v>11</v>
      </c>
      <c r="D14" s="21">
        <v>363.96899999999999</v>
      </c>
      <c r="E14" s="21">
        <v>197.43700000000001</v>
      </c>
      <c r="F14" s="21">
        <v>134.65</v>
      </c>
      <c r="G14" s="21">
        <v>962.25599999999997</v>
      </c>
      <c r="H14" s="21">
        <v>1141.577</v>
      </c>
      <c r="J14" s="11" t="s">
        <v>68</v>
      </c>
      <c r="K14" s="12">
        <f>D73/D6</f>
        <v>3.7693543280364422E-2</v>
      </c>
      <c r="L14" s="12">
        <f t="shared" ref="L14:O14" si="5">E73/E6</f>
        <v>0.15040261381973477</v>
      </c>
      <c r="M14" s="12">
        <f t="shared" si="5"/>
        <v>0.2628090121920762</v>
      </c>
      <c r="N14" s="12">
        <f t="shared" si="5"/>
        <v>8.2381897837181584E-2</v>
      </c>
      <c r="O14" s="12">
        <f t="shared" si="5"/>
        <v>6.5822374370271219E-2</v>
      </c>
      <c r="P14" s="12">
        <f t="shared" ref="P14:P19" si="6">AVERAGE(K14:O14)</f>
        <v>0.11982188829992566</v>
      </c>
    </row>
    <row r="15" spans="2:17" x14ac:dyDescent="0.2">
      <c r="D15" s="6"/>
      <c r="E15" s="6"/>
      <c r="F15" s="6"/>
      <c r="G15" s="6"/>
      <c r="H15" s="6"/>
      <c r="J15" s="11" t="s">
        <v>69</v>
      </c>
      <c r="K15" s="12">
        <f>D74/D6</f>
        <v>-3.8530384316687108E-2</v>
      </c>
      <c r="L15" s="12">
        <f t="shared" ref="L15:O15" si="7">E74/E6</f>
        <v>-0.12080277947682899</v>
      </c>
      <c r="M15" s="12">
        <f t="shared" si="7"/>
        <v>-0.22678790628363413</v>
      </c>
      <c r="N15" s="12">
        <f t="shared" si="7"/>
        <v>-8.2677625163983637E-2</v>
      </c>
      <c r="O15" s="12">
        <f t="shared" si="7"/>
        <v>-6.7720017282417944E-2</v>
      </c>
      <c r="P15" s="12">
        <f t="shared" si="6"/>
        <v>-0.10730374250471035</v>
      </c>
    </row>
    <row r="16" spans="2:17" x14ac:dyDescent="0.2">
      <c r="B16" s="9" t="s">
        <v>39</v>
      </c>
      <c r="D16" s="21">
        <v>1255.8250000000003</v>
      </c>
      <c r="E16" s="21">
        <v>677.90400000000034</v>
      </c>
      <c r="F16" s="21">
        <v>590.20100000000002</v>
      </c>
      <c r="G16" s="21">
        <v>3246.8489999999997</v>
      </c>
      <c r="H16" s="21">
        <v>3879.5300000000016</v>
      </c>
      <c r="J16" s="11" t="s">
        <v>77</v>
      </c>
      <c r="K16" s="12">
        <f>D12/D6</f>
        <v>2.0288721577074427E-3</v>
      </c>
      <c r="L16" s="12">
        <f>E12/E6</f>
        <v>1.8405175885961105E-3</v>
      </c>
      <c r="M16" s="12">
        <f>F12/F6</f>
        <v>-1.4268630613482377E-3</v>
      </c>
      <c r="N16" s="12">
        <f>G12/G6</f>
        <v>-1.8903951088742642E-3</v>
      </c>
      <c r="O16" s="12">
        <f>H12/H6</f>
        <v>9.3370518024216045E-4</v>
      </c>
      <c r="P16" s="15">
        <f t="shared" si="6"/>
        <v>2.9716735126464236E-4</v>
      </c>
    </row>
    <row r="17" spans="2:16" x14ac:dyDescent="0.2">
      <c r="D17" s="6"/>
      <c r="E17" s="6"/>
      <c r="F17" s="6"/>
      <c r="G17" s="6"/>
      <c r="H17" s="6"/>
      <c r="J17" s="11" t="s">
        <v>46</v>
      </c>
      <c r="K17" s="12">
        <f>-D66/D6</f>
        <v>2.0250656433402622E-2</v>
      </c>
      <c r="L17" s="12">
        <f>-E66/E6</f>
        <v>4.3182072492943376E-2</v>
      </c>
      <c r="M17" s="12">
        <f>-F66/F6</f>
        <v>0.12478281998549806</v>
      </c>
      <c r="N17" s="12">
        <f>-G66/G6</f>
        <v>5.4658493061761064E-2</v>
      </c>
      <c r="O17" s="12">
        <f>-H66/H6</f>
        <v>4.0829667467986511E-2</v>
      </c>
      <c r="P17" s="12">
        <f t="shared" si="6"/>
        <v>5.6740741888318326E-2</v>
      </c>
    </row>
    <row r="18" spans="2:16" x14ac:dyDescent="0.2">
      <c r="B18" s="5" t="s">
        <v>13</v>
      </c>
      <c r="C18" s="5"/>
      <c r="D18" s="7"/>
      <c r="E18" s="7"/>
      <c r="F18" s="7"/>
      <c r="G18" s="7"/>
      <c r="H18" s="7"/>
      <c r="J18" s="11" t="s">
        <v>96</v>
      </c>
      <c r="K18" s="12">
        <f>D54/D6</f>
        <v>2.6831527649801352E-2</v>
      </c>
      <c r="L18" s="12">
        <f>E54/E6</f>
        <v>3.068153618096757E-2</v>
      </c>
      <c r="M18" s="12">
        <f>F54/F6</f>
        <v>3.3931116050626348E-2</v>
      </c>
      <c r="N18" s="12">
        <f>G54/G6</f>
        <v>1.8885101459352432E-2</v>
      </c>
      <c r="O18" s="12">
        <f>H54/H6</f>
        <v>1.7259148311734352E-2</v>
      </c>
      <c r="P18" s="12">
        <f t="shared" si="6"/>
        <v>2.5517685930496414E-2</v>
      </c>
    </row>
    <row r="19" spans="2:16" x14ac:dyDescent="0.2">
      <c r="D19" s="6"/>
      <c r="E19" s="6"/>
      <c r="F19" s="6"/>
      <c r="G19" s="6"/>
      <c r="H19" s="6"/>
      <c r="J19" s="11" t="s">
        <v>100</v>
      </c>
      <c r="K19" s="12">
        <f>D63/D6</f>
        <v>5.6064035384004139E-3</v>
      </c>
      <c r="L19" s="12">
        <f>E63/E6</f>
        <v>-5.7907359882105967E-3</v>
      </c>
      <c r="M19" s="12">
        <f>F63/F6</f>
        <v>-1.6559943558713125E-3</v>
      </c>
      <c r="N19" s="12">
        <f>G63/G6</f>
        <v>2.2365492684225254E-2</v>
      </c>
      <c r="O19" s="12">
        <f>H63/H6</f>
        <v>2.5513488434858555E-3</v>
      </c>
      <c r="P19" s="12">
        <f t="shared" si="6"/>
        <v>4.6153029444059223E-3</v>
      </c>
    </row>
    <row r="20" spans="2:16" x14ac:dyDescent="0.2">
      <c r="B20" s="22" t="s">
        <v>14</v>
      </c>
      <c r="D20" s="21">
        <v>1057.0029999999999</v>
      </c>
      <c r="E20" s="21">
        <v>1643.634</v>
      </c>
      <c r="F20" s="21">
        <v>1368.6179999999999</v>
      </c>
      <c r="G20" s="21">
        <v>1243.8679999999999</v>
      </c>
      <c r="H20" s="21">
        <v>2256.6320000000001</v>
      </c>
      <c r="J20" s="11"/>
    </row>
    <row r="21" spans="2:16" x14ac:dyDescent="0.2">
      <c r="B21" s="22" t="s">
        <v>15</v>
      </c>
      <c r="D21" s="21">
        <v>1043.7560000000001</v>
      </c>
      <c r="E21" s="21">
        <v>844.33600000000001</v>
      </c>
      <c r="F21" s="21">
        <v>971.91800000000001</v>
      </c>
      <c r="G21" s="21">
        <v>1916.434</v>
      </c>
      <c r="H21" s="21">
        <v>2056.0509999999999</v>
      </c>
    </row>
    <row r="22" spans="2:16" x14ac:dyDescent="0.2">
      <c r="B22" s="22" t="s">
        <v>16</v>
      </c>
      <c r="D22" s="21">
        <v>1859.1679999999999</v>
      </c>
      <c r="E22" s="21">
        <v>1689.0429999999999</v>
      </c>
      <c r="F22" s="21">
        <v>1843.548</v>
      </c>
      <c r="G22" s="21">
        <v>3531.13</v>
      </c>
      <c r="H22" s="21">
        <v>3129.9639999999999</v>
      </c>
      <c r="J22" s="11" t="s">
        <v>88</v>
      </c>
      <c r="L22" s="12">
        <f>E43/D43-1</f>
        <v>0.28787366998817765</v>
      </c>
      <c r="M22" s="12">
        <f>F43/E43-1</f>
        <v>6.4651498262409124E-2</v>
      </c>
      <c r="N22" s="12">
        <f>G43/F43-1</f>
        <v>0.64704070949066961</v>
      </c>
      <c r="O22" s="12">
        <f>H43/G43-1</f>
        <v>0.66753916912836986</v>
      </c>
      <c r="P22" s="12">
        <f>AVERAGE(L22:O22)</f>
        <v>0.41677626171740656</v>
      </c>
    </row>
    <row r="23" spans="2:16" x14ac:dyDescent="0.2">
      <c r="B23" s="22" t="s">
        <v>17</v>
      </c>
      <c r="D23" s="21">
        <v>72.73</v>
      </c>
      <c r="E23" s="21">
        <v>76.012</v>
      </c>
      <c r="F23" s="21">
        <v>74.363</v>
      </c>
      <c r="G23" s="21">
        <v>209.59100000000001</v>
      </c>
      <c r="H23" s="21">
        <v>195.37100000000001</v>
      </c>
      <c r="J23" s="11" t="s">
        <v>85</v>
      </c>
      <c r="K23" s="12">
        <f>-D76/D16</f>
        <v>0.13449326140186726</v>
      </c>
      <c r="L23" s="12">
        <f>-E76/E16</f>
        <v>0.29546956501215499</v>
      </c>
      <c r="M23" s="12">
        <f>-F76/F16</f>
        <v>0.35445551600217551</v>
      </c>
      <c r="N23" s="12">
        <f>-G76/G16</f>
        <v>6.5602065263891243E-2</v>
      </c>
      <c r="O23" s="12">
        <f>-H76/H16</f>
        <v>6.1141426925426505E-2</v>
      </c>
      <c r="P23" s="12">
        <f>AVERAGE(K23:O23)</f>
        <v>0.18223236692110309</v>
      </c>
    </row>
    <row r="24" spans="2:16" x14ac:dyDescent="0.2">
      <c r="B24" s="9" t="s">
        <v>18</v>
      </c>
      <c r="D24" s="21">
        <v>4032.6569999999997</v>
      </c>
      <c r="E24" s="21">
        <v>4253.0249999999996</v>
      </c>
      <c r="F24" s="21">
        <v>4258.4470000000001</v>
      </c>
      <c r="G24" s="21">
        <v>6901.0230000000001</v>
      </c>
      <c r="H24" s="21">
        <v>7638.018</v>
      </c>
      <c r="J24" s="11" t="s">
        <v>87</v>
      </c>
      <c r="K24" s="12">
        <v>0.22500000000000001</v>
      </c>
      <c r="L24" s="12">
        <v>0.22600000000000001</v>
      </c>
      <c r="M24" s="12">
        <v>0.191</v>
      </c>
      <c r="N24" s="12">
        <v>0.22900000000000001</v>
      </c>
      <c r="O24" s="12">
        <v>0.22700000000000001</v>
      </c>
      <c r="P24" s="12">
        <f>AVERAGE(K24:O24)</f>
        <v>0.21960000000000002</v>
      </c>
    </row>
    <row r="25" spans="2:16" x14ac:dyDescent="0.2">
      <c r="B25" s="22" t="s">
        <v>19</v>
      </c>
      <c r="D25" s="21">
        <v>5684.97</v>
      </c>
      <c r="E25" s="21">
        <v>6199.89</v>
      </c>
      <c r="F25" s="21">
        <v>7421.8959999999997</v>
      </c>
      <c r="G25" s="21">
        <v>8356.6679999999997</v>
      </c>
      <c r="H25" s="21">
        <v>9335.3209999999999</v>
      </c>
      <c r="I25" s="6"/>
    </row>
    <row r="26" spans="2:16" x14ac:dyDescent="0.2">
      <c r="B26" s="22" t="s">
        <v>20</v>
      </c>
      <c r="D26" s="21">
        <v>-2739.2</v>
      </c>
      <c r="E26" s="21">
        <v>-2988.8</v>
      </c>
      <c r="F26" s="21">
        <v>-3226</v>
      </c>
      <c r="G26" s="21">
        <v>-3505.1</v>
      </c>
      <c r="H26" s="21">
        <v>-3851</v>
      </c>
      <c r="I26" s="6"/>
      <c r="J26" s="10" t="s">
        <v>76</v>
      </c>
      <c r="K26" s="5"/>
      <c r="L26" s="5"/>
      <c r="M26" s="5"/>
      <c r="N26" s="5"/>
      <c r="O26" s="5"/>
      <c r="P26" s="10"/>
    </row>
    <row r="27" spans="2:16" x14ac:dyDescent="0.2">
      <c r="B27" s="9" t="s">
        <v>21</v>
      </c>
      <c r="D27" s="21">
        <v>2945.7700000000004</v>
      </c>
      <c r="E27" s="21">
        <v>3211.09</v>
      </c>
      <c r="F27" s="21">
        <v>4195.8959999999997</v>
      </c>
      <c r="G27" s="21">
        <v>4851.5679999999993</v>
      </c>
      <c r="H27" s="21">
        <v>5484.3209999999999</v>
      </c>
      <c r="I27" s="6"/>
      <c r="J27" s="33"/>
      <c r="K27" s="14"/>
      <c r="L27" s="14"/>
      <c r="M27" s="14"/>
      <c r="N27" s="14"/>
      <c r="O27" s="14"/>
      <c r="P27" s="14"/>
    </row>
    <row r="28" spans="2:16" x14ac:dyDescent="0.2">
      <c r="B28" s="22" t="s">
        <v>22</v>
      </c>
      <c r="D28" s="21">
        <v>429.64499999999998</v>
      </c>
      <c r="E28" s="21">
        <v>452.91500000000002</v>
      </c>
      <c r="F28" s="21">
        <v>457.226</v>
      </c>
      <c r="G28" s="21">
        <v>453.83499999999998</v>
      </c>
      <c r="H28" s="21">
        <v>502.06700000000001</v>
      </c>
      <c r="I28" s="6"/>
      <c r="J28" s="33"/>
      <c r="K28" s="9">
        <v>2023</v>
      </c>
      <c r="L28" s="9">
        <f>K28+1</f>
        <v>2024</v>
      </c>
      <c r="M28" s="9">
        <f t="shared" ref="M28:O28" si="8">L28+1</f>
        <v>2025</v>
      </c>
      <c r="N28" s="9">
        <f t="shared" si="8"/>
        <v>2026</v>
      </c>
      <c r="O28" s="9">
        <f t="shared" si="8"/>
        <v>2027</v>
      </c>
      <c r="P28" s="14"/>
    </row>
    <row r="29" spans="2:16" x14ac:dyDescent="0.2">
      <c r="B29" s="22" t="s">
        <v>17</v>
      </c>
      <c r="D29" s="21">
        <v>295.49399999999997</v>
      </c>
      <c r="E29" s="21">
        <v>358.76300000000003</v>
      </c>
      <c r="F29" s="21">
        <v>354.04</v>
      </c>
      <c r="G29" s="21">
        <v>324.822</v>
      </c>
      <c r="H29" s="21">
        <v>535.596</v>
      </c>
      <c r="J29" s="33" t="s">
        <v>75</v>
      </c>
      <c r="K29" s="12">
        <v>5.5E-2</v>
      </c>
      <c r="L29" s="12">
        <v>5.5E-2</v>
      </c>
      <c r="M29" s="12">
        <v>5.5E-2</v>
      </c>
      <c r="N29" s="12">
        <v>5.5E-2</v>
      </c>
      <c r="O29" s="12">
        <v>5.5E-2</v>
      </c>
      <c r="P29" s="14"/>
    </row>
    <row r="30" spans="2:16" x14ac:dyDescent="0.2">
      <c r="B30" s="9" t="s">
        <v>23</v>
      </c>
      <c r="D30" s="21">
        <v>7703.5660000000007</v>
      </c>
      <c r="E30" s="21">
        <v>8275.7929999999997</v>
      </c>
      <c r="F30" s="21">
        <v>9265.6090000000004</v>
      </c>
      <c r="G30" s="21">
        <v>12531.248</v>
      </c>
      <c r="H30" s="21">
        <v>14160.002</v>
      </c>
      <c r="J30" s="11" t="s">
        <v>84</v>
      </c>
      <c r="K30" s="6">
        <v>1000</v>
      </c>
      <c r="L30" s="6">
        <f>K30</f>
        <v>1000</v>
      </c>
      <c r="M30" s="6">
        <f t="shared" ref="M30:O30" si="9">L30</f>
        <v>1000</v>
      </c>
      <c r="N30" s="6">
        <f t="shared" si="9"/>
        <v>1000</v>
      </c>
      <c r="O30" s="6">
        <f t="shared" si="9"/>
        <v>1000</v>
      </c>
    </row>
    <row r="31" spans="2:16" x14ac:dyDescent="0.2">
      <c r="D31" s="6"/>
      <c r="E31" s="6"/>
      <c r="F31" s="6"/>
      <c r="G31" s="6"/>
      <c r="H31" s="6"/>
      <c r="J31" s="34" t="s">
        <v>92</v>
      </c>
      <c r="K31" s="18"/>
      <c r="L31" s="18"/>
      <c r="M31" s="18"/>
      <c r="N31" s="18"/>
    </row>
    <row r="32" spans="2:16" x14ac:dyDescent="0.2">
      <c r="B32" s="22" t="s">
        <v>24</v>
      </c>
      <c r="D32" s="21">
        <v>550.75400000000002</v>
      </c>
      <c r="E32" s="21">
        <v>513.34400000000005</v>
      </c>
      <c r="F32" s="21">
        <v>769.45500000000004</v>
      </c>
      <c r="G32" s="21">
        <v>1280.5550000000001</v>
      </c>
      <c r="H32" s="21">
        <v>1017.2380000000001</v>
      </c>
      <c r="J32" s="33" t="s">
        <v>15</v>
      </c>
      <c r="K32" s="14">
        <v>34</v>
      </c>
      <c r="L32" s="14">
        <f>K32</f>
        <v>34</v>
      </c>
      <c r="M32" s="14">
        <f t="shared" ref="M32:O32" si="10">L32</f>
        <v>34</v>
      </c>
      <c r="N32" s="14">
        <f t="shared" si="10"/>
        <v>34</v>
      </c>
      <c r="O32" s="14">
        <f t="shared" si="10"/>
        <v>34</v>
      </c>
    </row>
    <row r="33" spans="2:17" x14ac:dyDescent="0.2">
      <c r="B33" s="22" t="s">
        <v>17</v>
      </c>
      <c r="D33" s="21">
        <v>468.38299999999998</v>
      </c>
      <c r="E33" s="21">
        <v>493.35399999999998</v>
      </c>
      <c r="F33" s="21">
        <v>489.33199999999999</v>
      </c>
      <c r="G33" s="21">
        <v>946.81400000000008</v>
      </c>
      <c r="H33" s="21">
        <v>1015.058</v>
      </c>
      <c r="J33" s="33" t="s">
        <v>16</v>
      </c>
      <c r="K33" s="14">
        <v>78</v>
      </c>
      <c r="L33" s="14">
        <f>K33</f>
        <v>78</v>
      </c>
      <c r="M33" s="14">
        <f t="shared" ref="M33:O33" si="11">L33</f>
        <v>78</v>
      </c>
      <c r="N33" s="14">
        <f t="shared" si="11"/>
        <v>78</v>
      </c>
      <c r="O33" s="14">
        <f t="shared" si="11"/>
        <v>78</v>
      </c>
    </row>
    <row r="34" spans="2:17" x14ac:dyDescent="0.2">
      <c r="B34" s="9" t="s">
        <v>26</v>
      </c>
      <c r="D34" s="21">
        <v>1019.1369999999999</v>
      </c>
      <c r="E34" s="21">
        <v>1006.6980000000001</v>
      </c>
      <c r="F34" s="21">
        <v>1258.787</v>
      </c>
      <c r="G34" s="21">
        <v>2227.3690000000001</v>
      </c>
      <c r="H34" s="21">
        <v>2032.296</v>
      </c>
      <c r="J34" s="33" t="s">
        <v>24</v>
      </c>
      <c r="K34" s="14">
        <v>27</v>
      </c>
      <c r="L34" s="14">
        <f>K34</f>
        <v>27</v>
      </c>
      <c r="M34" s="14">
        <f t="shared" ref="M34:O34" si="12">L34</f>
        <v>27</v>
      </c>
      <c r="N34" s="14">
        <f t="shared" si="12"/>
        <v>27</v>
      </c>
      <c r="O34" s="14">
        <f t="shared" si="12"/>
        <v>27</v>
      </c>
    </row>
    <row r="35" spans="2:17" x14ac:dyDescent="0.2">
      <c r="B35" s="22" t="s">
        <v>27</v>
      </c>
      <c r="D35" s="21">
        <v>2352.489</v>
      </c>
      <c r="E35" s="21">
        <v>2644.9879999999998</v>
      </c>
      <c r="F35" s="21">
        <v>3015.7820000000002</v>
      </c>
      <c r="G35" s="21">
        <v>3008.7020000000002</v>
      </c>
      <c r="H35" s="21">
        <v>3013.241</v>
      </c>
    </row>
    <row r="36" spans="2:17" x14ac:dyDescent="0.2">
      <c r="B36" s="22" t="s">
        <v>28</v>
      </c>
      <c r="D36" s="6" t="s">
        <v>37</v>
      </c>
      <c r="E36" s="21">
        <v>57.896999999999998</v>
      </c>
      <c r="F36" s="21">
        <v>72.614000000000004</v>
      </c>
      <c r="G36" s="21">
        <v>82.251999999999995</v>
      </c>
      <c r="H36" s="21">
        <v>91.793000000000006</v>
      </c>
      <c r="J36" s="101" t="s">
        <v>3</v>
      </c>
      <c r="K36">
        <f>CHOOSE($P$36,K38,K39,K40)</f>
        <v>18995466118</v>
      </c>
      <c r="L36">
        <f t="shared" ref="L36:O36" si="13">CHOOSE($P$36,L38,L39,L40)</f>
        <v>18605115071</v>
      </c>
      <c r="M36">
        <f t="shared" si="13"/>
        <v>24414426440</v>
      </c>
      <c r="N36">
        <f t="shared" si="13"/>
        <v>20421494024</v>
      </c>
      <c r="O36">
        <f t="shared" si="13"/>
        <v>20446549816</v>
      </c>
      <c r="P36">
        <v>3</v>
      </c>
      <c r="Q36" s="84">
        <v>1</v>
      </c>
    </row>
    <row r="37" spans="2:17" x14ac:dyDescent="0.2">
      <c r="B37" s="22" t="s">
        <v>17</v>
      </c>
      <c r="D37" s="21">
        <v>444.70800000000003</v>
      </c>
      <c r="E37" s="21">
        <v>501.327</v>
      </c>
      <c r="F37" s="21">
        <v>570.15300000000002</v>
      </c>
      <c r="G37" s="21">
        <v>892.74</v>
      </c>
      <c r="H37" s="21">
        <v>926.84899999999993</v>
      </c>
      <c r="Q37" s="84">
        <v>2</v>
      </c>
    </row>
    <row r="38" spans="2:17" x14ac:dyDescent="0.2">
      <c r="B38" s="9" t="s">
        <v>23</v>
      </c>
      <c r="D38" s="21">
        <v>3816.3340000000003</v>
      </c>
      <c r="E38" s="21">
        <v>4210.91</v>
      </c>
      <c r="F38" s="21">
        <v>4917.3360000000002</v>
      </c>
      <c r="G38" s="21">
        <v>6211.0630000000001</v>
      </c>
      <c r="H38" s="21">
        <v>6064.1790000000001</v>
      </c>
      <c r="J38" s="33" t="s">
        <v>269</v>
      </c>
      <c r="K38" s="6">
        <v>29651194326</v>
      </c>
      <c r="L38" s="6">
        <v>19966899487</v>
      </c>
      <c r="M38" s="6">
        <v>25776210856</v>
      </c>
      <c r="N38" s="6">
        <v>21783278440</v>
      </c>
      <c r="O38" s="6">
        <v>21808334232</v>
      </c>
      <c r="Q38" s="84">
        <v>3</v>
      </c>
    </row>
    <row r="39" spans="2:17" x14ac:dyDescent="0.2">
      <c r="D39" s="6"/>
      <c r="E39" s="6"/>
      <c r="F39" s="6"/>
      <c r="G39" s="6"/>
      <c r="H39" s="6"/>
      <c r="J39" s="33" t="s">
        <v>267</v>
      </c>
      <c r="K39" s="6">
        <v>19335912222</v>
      </c>
      <c r="L39" s="6">
        <v>19286007279</v>
      </c>
      <c r="M39" s="6">
        <v>25095318648</v>
      </c>
      <c r="N39" s="6">
        <v>21102386232</v>
      </c>
      <c r="O39" s="6">
        <v>21127442024</v>
      </c>
    </row>
    <row r="40" spans="2:17" x14ac:dyDescent="0.2">
      <c r="B40" s="22" t="s">
        <v>29</v>
      </c>
      <c r="D40" s="21">
        <v>0.64500000000000002</v>
      </c>
      <c r="E40" s="21">
        <v>0.64600000000000002</v>
      </c>
      <c r="F40" s="21">
        <v>0.64800000000000002</v>
      </c>
      <c r="G40" s="21">
        <v>0.64900000000000002</v>
      </c>
      <c r="H40" s="21">
        <v>0.65</v>
      </c>
      <c r="J40" s="33" t="s">
        <v>268</v>
      </c>
      <c r="K40" s="6">
        <v>18995466118</v>
      </c>
      <c r="L40" s="6">
        <v>18605115071</v>
      </c>
      <c r="M40" s="6">
        <v>24414426440</v>
      </c>
      <c r="N40" s="6">
        <v>20421494024</v>
      </c>
      <c r="O40" s="6">
        <v>20446549816</v>
      </c>
    </row>
    <row r="41" spans="2:17" x14ac:dyDescent="0.2">
      <c r="B41" s="22" t="s">
        <v>30</v>
      </c>
      <c r="D41" s="21">
        <v>1160.048</v>
      </c>
      <c r="E41" s="21">
        <v>1181.0119999999999</v>
      </c>
      <c r="F41" s="21">
        <v>1207.3920000000001</v>
      </c>
      <c r="G41" s="21">
        <v>1218.933</v>
      </c>
      <c r="H41" s="21">
        <v>1212.566</v>
      </c>
    </row>
    <row r="42" spans="2:17" x14ac:dyDescent="0.2">
      <c r="B42" s="22" t="s">
        <v>31</v>
      </c>
      <c r="D42" s="21">
        <v>3958.32</v>
      </c>
      <c r="E42" s="21">
        <v>4419.2960000000003</v>
      </c>
      <c r="F42" s="21">
        <v>4758.9690000000001</v>
      </c>
      <c r="G42" s="21">
        <v>7761.4170000000004</v>
      </c>
      <c r="H42" s="21">
        <v>11375.764999999999</v>
      </c>
      <c r="J42" s="101" t="s">
        <v>270</v>
      </c>
      <c r="K42" s="6">
        <v>19044000000</v>
      </c>
      <c r="L42" s="6">
        <v>17220000000</v>
      </c>
      <c r="M42" s="6">
        <v>16732000000</v>
      </c>
    </row>
    <row r="43" spans="2:17" x14ac:dyDescent="0.2">
      <c r="B43" s="22" t="s">
        <v>32</v>
      </c>
      <c r="D43" s="21">
        <v>-1184.2</v>
      </c>
      <c r="E43" s="21">
        <v>-1525.1</v>
      </c>
      <c r="F43" s="21">
        <v>-1623.7</v>
      </c>
      <c r="G43" s="21">
        <v>-2674.3</v>
      </c>
      <c r="H43" s="21">
        <v>-4459.5</v>
      </c>
    </row>
    <row r="44" spans="2:17" x14ac:dyDescent="0.2">
      <c r="B44" s="22" t="s">
        <v>17</v>
      </c>
      <c r="D44" s="21">
        <v>0.30099999999999999</v>
      </c>
      <c r="E44" s="21">
        <v>0</v>
      </c>
      <c r="F44" s="21">
        <v>1.9019999999999999</v>
      </c>
      <c r="G44" s="21">
        <v>-2.1</v>
      </c>
      <c r="H44" s="21">
        <v>0.88900000000000001</v>
      </c>
    </row>
    <row r="45" spans="2:17" x14ac:dyDescent="0.2">
      <c r="B45" s="9" t="s">
        <v>33</v>
      </c>
      <c r="D45" s="21">
        <v>3935.114</v>
      </c>
      <c r="E45" s="21">
        <v>4075.8539999999998</v>
      </c>
      <c r="F45" s="21">
        <v>4345.2110000000002</v>
      </c>
      <c r="G45" s="21">
        <v>6304.5989999999993</v>
      </c>
      <c r="H45" s="21">
        <v>8130.37</v>
      </c>
      <c r="J45" s="6"/>
      <c r="L45" s="6"/>
      <c r="M45" s="6"/>
      <c r="N45" s="6"/>
    </row>
    <row r="46" spans="2:17" x14ac:dyDescent="0.2">
      <c r="B46" s="22" t="s">
        <v>34</v>
      </c>
      <c r="D46" s="21">
        <v>-47.8</v>
      </c>
      <c r="E46" s="21">
        <v>-11</v>
      </c>
      <c r="F46" s="21">
        <v>3.0619999999999998</v>
      </c>
      <c r="G46" s="21">
        <v>15.53</v>
      </c>
      <c r="H46" s="21">
        <v>-34.6</v>
      </c>
    </row>
    <row r="47" spans="2:17" x14ac:dyDescent="0.2">
      <c r="B47" s="9" t="s">
        <v>35</v>
      </c>
      <c r="D47" s="21">
        <v>3887.3139999999999</v>
      </c>
      <c r="E47" s="21">
        <v>4064.8539999999998</v>
      </c>
      <c r="F47" s="21">
        <v>4348.2730000000001</v>
      </c>
      <c r="G47" s="21">
        <v>6320.128999999999</v>
      </c>
      <c r="H47" s="21">
        <v>8095.7699999999995</v>
      </c>
    </row>
    <row r="48" spans="2:17" x14ac:dyDescent="0.2">
      <c r="D48" s="6"/>
      <c r="E48" s="6"/>
      <c r="F48" s="6"/>
      <c r="G48" s="6"/>
      <c r="H48" s="6"/>
      <c r="K48" s="46"/>
    </row>
    <row r="49" spans="2:15" x14ac:dyDescent="0.2">
      <c r="B49" s="9" t="s">
        <v>36</v>
      </c>
      <c r="D49" s="21">
        <v>7703.6480000000001</v>
      </c>
      <c r="E49" s="21">
        <v>8275.7639999999992</v>
      </c>
      <c r="F49" s="21">
        <v>9265.6090000000004</v>
      </c>
      <c r="G49" s="21">
        <v>12531.191999999999</v>
      </c>
      <c r="H49" s="21">
        <v>14159.949000000001</v>
      </c>
      <c r="K49" s="14"/>
      <c r="L49" s="14"/>
      <c r="M49" s="14"/>
      <c r="N49" s="14"/>
      <c r="O49" s="46"/>
    </row>
    <row r="50" spans="2:15" x14ac:dyDescent="0.2">
      <c r="K50" s="14"/>
      <c r="L50" s="14"/>
      <c r="M50" s="14"/>
      <c r="N50" s="14"/>
      <c r="O50" s="14"/>
    </row>
    <row r="51" spans="2:15" x14ac:dyDescent="0.2">
      <c r="B51" s="5" t="s">
        <v>38</v>
      </c>
      <c r="C51" s="5"/>
      <c r="D51" s="7"/>
      <c r="E51" s="7"/>
      <c r="F51" s="7"/>
      <c r="G51" s="7"/>
      <c r="H51" s="7"/>
      <c r="J51" s="100"/>
    </row>
    <row r="52" spans="2:15" x14ac:dyDescent="0.2">
      <c r="K52" s="14"/>
    </row>
    <row r="53" spans="2:15" x14ac:dyDescent="0.2">
      <c r="B53" s="9" t="s">
        <v>39</v>
      </c>
      <c r="D53" s="21">
        <v>1258.3789999999999</v>
      </c>
      <c r="E53" s="21">
        <v>671.10299999999995</v>
      </c>
      <c r="F53" s="21">
        <v>550.822</v>
      </c>
      <c r="G53" s="21">
        <v>3214.0659999999998</v>
      </c>
      <c r="H53" s="21">
        <v>3862.674</v>
      </c>
      <c r="J53" s="46"/>
    </row>
    <row r="54" spans="2:15" x14ac:dyDescent="0.2">
      <c r="B54" s="22" t="s">
        <v>40</v>
      </c>
      <c r="D54" s="21">
        <v>317.19799999999998</v>
      </c>
      <c r="E54" s="21">
        <v>321.08199999999999</v>
      </c>
      <c r="F54" s="21">
        <v>325.78899999999999</v>
      </c>
      <c r="G54" s="21">
        <v>347.65300000000002</v>
      </c>
      <c r="H54" s="21">
        <v>384.202</v>
      </c>
      <c r="J54" s="46"/>
    </row>
    <row r="55" spans="2:15" x14ac:dyDescent="0.2">
      <c r="B55" s="22" t="s">
        <v>41</v>
      </c>
      <c r="D55" s="6" t="s">
        <v>37</v>
      </c>
      <c r="E55" s="6" t="s">
        <v>37</v>
      </c>
      <c r="F55" s="21">
        <v>19.408999999999999</v>
      </c>
      <c r="G55" s="6" t="s">
        <v>37</v>
      </c>
      <c r="H55" s="6" t="s">
        <v>37</v>
      </c>
      <c r="K55" s="46"/>
      <c r="L55" s="88"/>
      <c r="M55" s="46"/>
    </row>
    <row r="56" spans="2:15" x14ac:dyDescent="0.2">
      <c r="B56" s="22" t="s">
        <v>42</v>
      </c>
      <c r="D56" s="21">
        <v>43.317</v>
      </c>
      <c r="E56" s="21">
        <v>47.631</v>
      </c>
      <c r="F56" s="21">
        <v>55.597999999999999</v>
      </c>
      <c r="G56" s="21">
        <v>57.715000000000003</v>
      </c>
      <c r="H56" s="21">
        <v>59.24</v>
      </c>
      <c r="J56" s="46"/>
      <c r="K56" s="46"/>
      <c r="L56" s="88"/>
      <c r="M56" s="46"/>
    </row>
    <row r="57" spans="2:15" x14ac:dyDescent="0.2">
      <c r="B57" s="22" t="s">
        <v>17</v>
      </c>
      <c r="D57" s="21">
        <v>58.008000000000003</v>
      </c>
      <c r="E57" s="21">
        <v>59.930999999999997</v>
      </c>
      <c r="F57" s="21">
        <v>98.787999999999997</v>
      </c>
      <c r="G57" s="21">
        <v>351.51499999999999</v>
      </c>
      <c r="H57" s="21">
        <v>52.209000000000003</v>
      </c>
      <c r="J57" s="46"/>
      <c r="K57" s="46"/>
      <c r="L57" s="88"/>
      <c r="M57" s="46"/>
    </row>
    <row r="58" spans="2:15" x14ac:dyDescent="0.2">
      <c r="B58" s="9" t="s">
        <v>43</v>
      </c>
      <c r="D58" s="6"/>
      <c r="E58" s="6"/>
      <c r="F58" s="6"/>
      <c r="G58" s="6"/>
      <c r="H58" s="6"/>
      <c r="K58" s="46"/>
      <c r="L58" s="88"/>
      <c r="M58" s="46"/>
    </row>
    <row r="59" spans="2:15" x14ac:dyDescent="0.2">
      <c r="B59" s="22" t="s">
        <v>15</v>
      </c>
      <c r="D59" s="21">
        <v>-145.9</v>
      </c>
      <c r="E59" s="21">
        <v>237.80500000000001</v>
      </c>
      <c r="F59" s="21">
        <v>-111.9</v>
      </c>
      <c r="G59" s="21">
        <v>-944.5</v>
      </c>
      <c r="H59" s="21">
        <v>-110.6</v>
      </c>
      <c r="K59" s="46"/>
      <c r="L59" s="88"/>
      <c r="M59" s="46"/>
    </row>
    <row r="60" spans="2:15" x14ac:dyDescent="0.2">
      <c r="B60" s="22" t="s">
        <v>16</v>
      </c>
      <c r="D60" s="21">
        <v>-246.2</v>
      </c>
      <c r="E60" s="21">
        <v>217.86600000000001</v>
      </c>
      <c r="F60" s="21">
        <v>-150.6</v>
      </c>
      <c r="G60" s="21">
        <v>-1685.8</v>
      </c>
      <c r="H60" s="21">
        <v>413.262</v>
      </c>
      <c r="K60" s="46"/>
      <c r="L60" s="88"/>
      <c r="M60" s="46"/>
    </row>
    <row r="61" spans="2:15" x14ac:dyDescent="0.2">
      <c r="B61" s="22" t="s">
        <v>24</v>
      </c>
      <c r="D61" s="21">
        <v>37.904000000000003</v>
      </c>
      <c r="E61" s="21">
        <v>-86.4</v>
      </c>
      <c r="F61" s="21">
        <v>182.50899999999999</v>
      </c>
      <c r="G61" s="21">
        <v>557.73500000000001</v>
      </c>
      <c r="H61" s="21">
        <v>-289</v>
      </c>
      <c r="K61" s="46"/>
      <c r="L61" s="88"/>
      <c r="M61" s="46"/>
    </row>
    <row r="62" spans="2:15" x14ac:dyDescent="0.2">
      <c r="B62" s="22" t="s">
        <v>44</v>
      </c>
      <c r="D62" s="21">
        <v>26.471</v>
      </c>
      <c r="E62" s="21">
        <v>-12.1</v>
      </c>
      <c r="F62" s="21">
        <v>32.551000000000002</v>
      </c>
      <c r="G62" s="21">
        <v>-105.9</v>
      </c>
      <c r="H62" s="21">
        <v>31.623000000000001</v>
      </c>
      <c r="K62" s="46"/>
      <c r="L62" s="88"/>
      <c r="M62" s="46"/>
    </row>
    <row r="63" spans="2:15" x14ac:dyDescent="0.2">
      <c r="B63" s="22" t="s">
        <v>17</v>
      </c>
      <c r="D63" s="21">
        <v>66.278000000000006</v>
      </c>
      <c r="E63" s="21">
        <v>-60.6</v>
      </c>
      <c r="F63" s="21">
        <v>-15.9</v>
      </c>
      <c r="G63" s="21">
        <v>411.72300000000001</v>
      </c>
      <c r="H63" s="21">
        <v>56.795000000000002</v>
      </c>
      <c r="K63" s="46"/>
      <c r="L63" s="88"/>
      <c r="M63" s="46"/>
    </row>
    <row r="64" spans="2:15" x14ac:dyDescent="0.2">
      <c r="B64" s="9" t="s">
        <v>45</v>
      </c>
      <c r="D64" s="21">
        <v>1415.4549999999997</v>
      </c>
      <c r="E64" s="21">
        <v>1396.3180000000002</v>
      </c>
      <c r="F64" s="21">
        <v>987.06600000000003</v>
      </c>
      <c r="G64" s="21">
        <v>2204.2069999999999</v>
      </c>
      <c r="H64" s="21">
        <v>4460.4049999999988</v>
      </c>
      <c r="K64" s="46"/>
      <c r="L64" s="88"/>
      <c r="M64" s="46"/>
    </row>
    <row r="65" spans="2:13" x14ac:dyDescent="0.2">
      <c r="D65" s="6"/>
      <c r="E65" s="6"/>
      <c r="F65" s="6"/>
      <c r="G65" s="6"/>
      <c r="H65" s="6"/>
      <c r="K65" s="46"/>
      <c r="L65" s="88"/>
      <c r="M65" s="46"/>
    </row>
    <row r="66" spans="2:13" x14ac:dyDescent="0.2">
      <c r="B66" s="22" t="s">
        <v>46</v>
      </c>
      <c r="D66" s="21">
        <v>-239.4</v>
      </c>
      <c r="E66" s="21">
        <v>-451.9</v>
      </c>
      <c r="F66" s="21">
        <v>-1198.0999999999999</v>
      </c>
      <c r="G66" s="21">
        <v>-1006.2</v>
      </c>
      <c r="H66" s="21">
        <v>-908.9</v>
      </c>
      <c r="K66" s="46"/>
      <c r="L66" s="88"/>
      <c r="M66" s="46"/>
    </row>
    <row r="67" spans="2:13" x14ac:dyDescent="0.2">
      <c r="B67" s="22" t="s">
        <v>47</v>
      </c>
      <c r="D67" s="21">
        <v>-434</v>
      </c>
      <c r="E67" s="21">
        <v>-97.1</v>
      </c>
      <c r="F67" s="21">
        <v>-60</v>
      </c>
      <c r="G67" s="6" t="s">
        <v>37</v>
      </c>
      <c r="H67" s="21">
        <v>-134.1</v>
      </c>
      <c r="I67" s="6"/>
      <c r="K67" s="46"/>
      <c r="L67" s="88"/>
      <c r="M67" s="46"/>
    </row>
    <row r="68" spans="2:13" x14ac:dyDescent="0.2">
      <c r="B68" s="22" t="s">
        <v>48</v>
      </c>
      <c r="D68" s="21">
        <v>-228.8</v>
      </c>
      <c r="E68" s="21">
        <v>-33.4</v>
      </c>
      <c r="F68" s="21">
        <v>262.17399999999998</v>
      </c>
      <c r="G68" s="6" t="s">
        <v>37</v>
      </c>
      <c r="H68" s="21">
        <v>-852.1</v>
      </c>
      <c r="I68" s="6"/>
      <c r="K68" s="46"/>
      <c r="L68" s="88"/>
      <c r="M68" s="46"/>
    </row>
    <row r="69" spans="2:13" x14ac:dyDescent="0.2">
      <c r="B69" s="22" t="s">
        <v>17</v>
      </c>
      <c r="D69" s="21">
        <v>6.907</v>
      </c>
      <c r="E69" s="21">
        <v>5.7560000000000002</v>
      </c>
      <c r="F69" s="21">
        <v>2.6339999999999999</v>
      </c>
      <c r="G69" s="21">
        <v>6.819</v>
      </c>
      <c r="H69" s="21">
        <v>15.837</v>
      </c>
      <c r="K69" s="46"/>
      <c r="L69" s="88"/>
      <c r="M69" s="46"/>
    </row>
    <row r="70" spans="2:13" x14ac:dyDescent="0.2">
      <c r="B70" s="9" t="s">
        <v>49</v>
      </c>
      <c r="D70" s="21">
        <v>-895.29300000000001</v>
      </c>
      <c r="E70" s="21">
        <v>-576.64400000000001</v>
      </c>
      <c r="F70" s="21">
        <v>-993.29199999999992</v>
      </c>
      <c r="G70" s="21">
        <v>-999.38100000000009</v>
      </c>
      <c r="H70" s="21">
        <v>-1879.2629999999999</v>
      </c>
      <c r="K70" s="46"/>
      <c r="L70" s="88"/>
      <c r="M70" s="46"/>
    </row>
    <row r="71" spans="2:13" x14ac:dyDescent="0.2">
      <c r="D71" s="6"/>
      <c r="E71" s="6"/>
      <c r="F71" s="6"/>
      <c r="G71" s="6"/>
      <c r="H71" s="6"/>
      <c r="K71" s="46"/>
      <c r="L71" s="88"/>
      <c r="M71" s="46"/>
    </row>
    <row r="72" spans="2:13" x14ac:dyDescent="0.2">
      <c r="D72" s="6"/>
      <c r="E72" s="6"/>
      <c r="F72" s="6"/>
      <c r="G72" s="6"/>
      <c r="H72" s="6"/>
      <c r="K72" s="46"/>
      <c r="L72" s="88"/>
      <c r="M72" s="46"/>
    </row>
    <row r="73" spans="2:13" x14ac:dyDescent="0.2">
      <c r="B73" s="22" t="s">
        <v>68</v>
      </c>
      <c r="D73" s="21">
        <v>445.60700000000003</v>
      </c>
      <c r="E73" s="21">
        <v>1573.962</v>
      </c>
      <c r="F73" s="21">
        <v>2523.3560000000002</v>
      </c>
      <c r="G73" s="21">
        <v>1516.556</v>
      </c>
      <c r="H73" s="21">
        <v>1465.2570000000001</v>
      </c>
      <c r="K73" s="46"/>
      <c r="L73" s="88"/>
      <c r="M73" s="46"/>
    </row>
    <row r="74" spans="2:13" x14ac:dyDescent="0.2">
      <c r="B74" s="22" t="s">
        <v>69</v>
      </c>
      <c r="D74" s="21">
        <v>-455.5</v>
      </c>
      <c r="E74" s="21">
        <v>-1264.2</v>
      </c>
      <c r="F74" s="21">
        <v>-2177.5</v>
      </c>
      <c r="G74" s="21">
        <v>-1522</v>
      </c>
      <c r="H74" s="21">
        <v>-1507.5</v>
      </c>
      <c r="K74" s="46"/>
      <c r="L74" s="88"/>
      <c r="M74" s="46"/>
    </row>
    <row r="75" spans="2:13" x14ac:dyDescent="0.2">
      <c r="B75" s="22" t="s">
        <v>51</v>
      </c>
      <c r="D75" s="21">
        <v>-523.6</v>
      </c>
      <c r="E75" s="21">
        <v>-348.6</v>
      </c>
      <c r="F75" s="21">
        <v>-106.5</v>
      </c>
      <c r="G75" s="21">
        <v>-1060.5999999999999</v>
      </c>
      <c r="H75" s="21">
        <v>-1800.9</v>
      </c>
    </row>
    <row r="76" spans="2:13" x14ac:dyDescent="0.2">
      <c r="B76" s="22" t="s">
        <v>52</v>
      </c>
      <c r="D76" s="21">
        <v>-168.9</v>
      </c>
      <c r="E76" s="21">
        <v>-200.3</v>
      </c>
      <c r="F76" s="21">
        <v>-209.2</v>
      </c>
      <c r="G76" s="21">
        <v>-213</v>
      </c>
      <c r="H76" s="21">
        <v>-237.2</v>
      </c>
    </row>
    <row r="77" spans="2:13" x14ac:dyDescent="0.2">
      <c r="B77" s="22" t="s">
        <v>53</v>
      </c>
      <c r="D77" s="21">
        <v>-18.5</v>
      </c>
      <c r="E77" s="21">
        <v>-27.6</v>
      </c>
      <c r="F77" s="21">
        <v>-37.1</v>
      </c>
      <c r="G77" s="21">
        <v>-50.4</v>
      </c>
      <c r="H77" s="21">
        <v>-116.3</v>
      </c>
    </row>
    <row r="78" spans="2:13" x14ac:dyDescent="0.2">
      <c r="B78" s="9" t="s">
        <v>54</v>
      </c>
      <c r="D78" s="21">
        <v>-720.89300000000003</v>
      </c>
      <c r="E78" s="21">
        <v>-266.73800000000006</v>
      </c>
      <c r="F78" s="21">
        <v>-6.9439999999995052</v>
      </c>
      <c r="G78" s="21">
        <v>-1329.444</v>
      </c>
      <c r="H78" s="21">
        <v>-2196.643</v>
      </c>
    </row>
    <row r="79" spans="2:13" x14ac:dyDescent="0.2">
      <c r="D79" s="6"/>
      <c r="E79" s="6"/>
      <c r="F79" s="6"/>
      <c r="G79" s="6"/>
      <c r="H79" s="6"/>
    </row>
    <row r="80" spans="2:13" x14ac:dyDescent="0.2">
      <c r="B80" s="9" t="s">
        <v>55</v>
      </c>
      <c r="D80" s="21">
        <v>-200.73100000000045</v>
      </c>
      <c r="E80" s="21">
        <v>552.93600000000015</v>
      </c>
      <c r="F80" s="21">
        <v>-13.169999999999391</v>
      </c>
      <c r="G80" s="21">
        <v>-124.61799999999994</v>
      </c>
      <c r="H80" s="21">
        <v>384.49899999999889</v>
      </c>
    </row>
    <row r="82" spans="2:8" x14ac:dyDescent="0.2">
      <c r="B82" s="5" t="s">
        <v>71</v>
      </c>
      <c r="C82" s="5"/>
      <c r="D82" s="7"/>
      <c r="E82" s="7"/>
      <c r="F82" s="7"/>
      <c r="G82" s="7"/>
      <c r="H82" s="7"/>
    </row>
    <row r="84" spans="2:8" x14ac:dyDescent="0.2">
      <c r="B84" s="9" t="s">
        <v>72</v>
      </c>
      <c r="D84" s="21">
        <v>-9.9</v>
      </c>
      <c r="E84" s="21">
        <v>309.81</v>
      </c>
      <c r="F84" s="21">
        <v>345.82900000000001</v>
      </c>
      <c r="G84" s="21">
        <v>-5.4</v>
      </c>
      <c r="H84" s="21">
        <v>-42.2</v>
      </c>
    </row>
    <row r="85" spans="2:8" x14ac:dyDescent="0.2">
      <c r="D85" s="6"/>
      <c r="E85" s="6"/>
      <c r="F85" s="6"/>
      <c r="G85" s="6"/>
      <c r="H85" s="28" t="s">
        <v>110</v>
      </c>
    </row>
  </sheetData>
  <mergeCells count="2">
    <mergeCell ref="B1:C2"/>
    <mergeCell ref="D1:H1"/>
  </mergeCells>
  <pageMargins left="0.7" right="0.7" top="0.75" bottom="0.75" header="0.3" footer="0.3"/>
  <pageSetup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15</xdr:col>
                    <xdr:colOff>254000</xdr:colOff>
                    <xdr:row>34</xdr:row>
                    <xdr:rowOff>177800</xdr:rowOff>
                  </from>
                  <to>
                    <xdr:col>16</xdr:col>
                    <xdr:colOff>533400</xdr:colOff>
                    <xdr:row>36</xdr:row>
                    <xdr:rowOff>139700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9BCB-3D86-CA45-B700-8BEADAAEBECA}">
  <dimension ref="A1:S143"/>
  <sheetViews>
    <sheetView showGridLines="0" zoomScaleNormal="100" workbookViewId="0">
      <pane ySplit="2" topLeftCell="A3" activePane="bottomLeft" state="frozen"/>
      <selection pane="bottomLeft" activeCell="G26" sqref="G26"/>
    </sheetView>
  </sheetViews>
  <sheetFormatPr baseColWidth="10" defaultRowHeight="16" outlineLevelRow="1" x14ac:dyDescent="0.2"/>
  <cols>
    <col min="1" max="1" width="1.6640625" bestFit="1" customWidth="1"/>
    <col min="2" max="2" width="27.6640625" bestFit="1" customWidth="1"/>
    <col min="3" max="3" width="10.83203125" customWidth="1"/>
    <col min="9" max="9" width="17" bestFit="1" customWidth="1"/>
    <col min="10" max="13" width="17.6640625" bestFit="1" customWidth="1"/>
    <col min="16" max="16" width="15.6640625" bestFit="1" customWidth="1"/>
    <col min="18" max="18" width="12.1640625" bestFit="1" customWidth="1"/>
  </cols>
  <sheetData>
    <row r="1" spans="2:18" ht="19" x14ac:dyDescent="0.2">
      <c r="B1" s="171" t="s">
        <v>0</v>
      </c>
      <c r="C1" s="172"/>
      <c r="D1" s="175" t="s">
        <v>1</v>
      </c>
      <c r="E1" s="175"/>
      <c r="F1" s="175"/>
      <c r="G1" s="175"/>
      <c r="H1" s="175"/>
      <c r="I1" s="177" t="s">
        <v>2</v>
      </c>
      <c r="J1" s="177"/>
      <c r="K1" s="177"/>
      <c r="L1" s="177"/>
      <c r="M1" s="178"/>
    </row>
    <row r="2" spans="2:18" ht="19" x14ac:dyDescent="0.2">
      <c r="B2" s="173"/>
      <c r="C2" s="174"/>
      <c r="D2" s="1">
        <f>E2-1</f>
        <v>2018</v>
      </c>
      <c r="E2" s="1">
        <v>2019</v>
      </c>
      <c r="F2" s="1">
        <f>E2+1</f>
        <v>2020</v>
      </c>
      <c r="G2" s="2">
        <f t="shared" ref="G2:M2" si="0">F2+1</f>
        <v>2021</v>
      </c>
      <c r="H2" s="2">
        <f>G2+1</f>
        <v>2022</v>
      </c>
      <c r="I2" s="3">
        <f t="shared" si="0"/>
        <v>2023</v>
      </c>
      <c r="J2" s="3">
        <f t="shared" si="0"/>
        <v>2024</v>
      </c>
      <c r="K2" s="3">
        <f t="shared" si="0"/>
        <v>2025</v>
      </c>
      <c r="L2" s="3">
        <f t="shared" si="0"/>
        <v>2026</v>
      </c>
      <c r="M2" s="4">
        <f t="shared" si="0"/>
        <v>2027</v>
      </c>
    </row>
    <row r="4" spans="2:18" x14ac:dyDescent="0.2">
      <c r="B4" s="5"/>
      <c r="C4" s="5"/>
      <c r="D4" s="5"/>
      <c r="E4" s="5"/>
      <c r="F4" s="5"/>
      <c r="G4" s="5"/>
      <c r="H4" s="5"/>
      <c r="I4" s="5"/>
      <c r="J4" s="5"/>
      <c r="K4" s="5"/>
      <c r="L4" s="5"/>
      <c r="M4" s="5"/>
    </row>
    <row r="5" spans="2:18" outlineLevel="1" x14ac:dyDescent="0.2"/>
    <row r="6" spans="2:18" outlineLevel="1" x14ac:dyDescent="0.2">
      <c r="B6" s="24" t="s">
        <v>3</v>
      </c>
      <c r="D6" s="21">
        <v>11821.839</v>
      </c>
      <c r="E6" s="21">
        <v>10464.991</v>
      </c>
      <c r="F6" s="21">
        <v>9601.482</v>
      </c>
      <c r="G6" s="21">
        <v>18408.849999999999</v>
      </c>
      <c r="H6" s="21">
        <v>22260.774000000001</v>
      </c>
      <c r="I6" s="6">
        <f>'Raw Data'!K36/1000000</f>
        <v>18995.466118</v>
      </c>
      <c r="J6" s="6">
        <f>'Raw Data'!L36/1000000</f>
        <v>18605.115071</v>
      </c>
      <c r="K6" s="6">
        <f>'Raw Data'!M36/1000000</f>
        <v>24414.426439999999</v>
      </c>
      <c r="L6" s="6">
        <f>'Raw Data'!N36/1000000</f>
        <v>20421.494024</v>
      </c>
      <c r="M6" s="6">
        <f>'Raw Data'!O36/1000000</f>
        <v>20446.549815999999</v>
      </c>
    </row>
    <row r="7" spans="2:18" outlineLevel="1" x14ac:dyDescent="0.2">
      <c r="B7" s="22" t="s">
        <v>4</v>
      </c>
      <c r="D7" s="21">
        <v>9499.0249999999996</v>
      </c>
      <c r="E7" s="21">
        <v>8934.0069999999996</v>
      </c>
      <c r="F7" s="21">
        <v>8166.7539999999999</v>
      </c>
      <c r="G7" s="21">
        <v>13046.425999999999</v>
      </c>
      <c r="H7" s="21">
        <v>16142.942999999999</v>
      </c>
      <c r="I7" s="6">
        <f>I6*'Raw Data'!$P$12</f>
        <v>14974.771256438131</v>
      </c>
      <c r="J7" s="6">
        <f>J6*'Raw Data'!$P$12</f>
        <v>14667.044265048484</v>
      </c>
      <c r="K7" s="6">
        <f>K6*'Raw Data'!$P$12</f>
        <v>19246.721771659719</v>
      </c>
      <c r="L7" s="6">
        <f>L6*'Raw Data'!$P$12</f>
        <v>16098.957499881355</v>
      </c>
      <c r="M7" s="6">
        <f>M6*'Raw Data'!$P$12</f>
        <v>16118.709831912489</v>
      </c>
    </row>
    <row r="8" spans="2:18" outlineLevel="1" x14ac:dyDescent="0.2">
      <c r="B8" s="24" t="s">
        <v>5</v>
      </c>
      <c r="D8" s="6">
        <f>D6-D7</f>
        <v>2322.8140000000003</v>
      </c>
      <c r="E8" s="6">
        <f t="shared" ref="E8:H8" si="1">E6-E7</f>
        <v>1530.9840000000004</v>
      </c>
      <c r="F8" s="6">
        <f t="shared" si="1"/>
        <v>1434.7280000000001</v>
      </c>
      <c r="G8" s="6">
        <f t="shared" si="1"/>
        <v>5362.4239999999991</v>
      </c>
      <c r="H8" s="6">
        <f t="shared" si="1"/>
        <v>6117.8310000000019</v>
      </c>
      <c r="I8" s="6">
        <f>I6-I7</f>
        <v>4020.6948615618694</v>
      </c>
      <c r="J8" s="6">
        <f t="shared" ref="J8:M8" si="2">J6-J7</f>
        <v>3938.0708059515164</v>
      </c>
      <c r="K8" s="6">
        <f t="shared" si="2"/>
        <v>5167.7046683402805</v>
      </c>
      <c r="L8" s="6">
        <f t="shared" si="2"/>
        <v>4322.5365241186446</v>
      </c>
      <c r="M8" s="6">
        <f t="shared" si="2"/>
        <v>4327.8399840875099</v>
      </c>
    </row>
    <row r="9" spans="2:18" outlineLevel="1" x14ac:dyDescent="0.2">
      <c r="B9" s="22" t="s">
        <v>6</v>
      </c>
      <c r="D9" s="21">
        <v>600.40499999999997</v>
      </c>
      <c r="E9" s="21">
        <v>544.10400000000004</v>
      </c>
      <c r="F9" s="21">
        <v>568.17700000000002</v>
      </c>
      <c r="G9" s="21">
        <v>1061.319</v>
      </c>
      <c r="H9" s="21">
        <v>1026.009</v>
      </c>
      <c r="I9" s="6">
        <f>I6*'Raw Data'!$P$13</f>
        <v>1009.4176694979388</v>
      </c>
      <c r="J9" s="6">
        <f>J6*'Raw Data'!$P$13</f>
        <v>988.67444363019126</v>
      </c>
      <c r="K9" s="6">
        <f>K6*'Raw Data'!$P$13</f>
        <v>1297.3808216183127</v>
      </c>
      <c r="L9" s="6">
        <f>L6*'Raw Data'!$P$13</f>
        <v>1085.1966873210142</v>
      </c>
      <c r="M9" s="6">
        <f>M6*'Raw Data'!$P$13</f>
        <v>1086.5281502612206</v>
      </c>
    </row>
    <row r="10" spans="2:18" outlineLevel="1" x14ac:dyDescent="0.2">
      <c r="B10" s="24" t="s">
        <v>7</v>
      </c>
      <c r="D10" s="6">
        <f>D8-D9</f>
        <v>1722.4090000000003</v>
      </c>
      <c r="E10" s="6">
        <f t="shared" ref="E10:H10" si="3">E8-E9</f>
        <v>986.88000000000034</v>
      </c>
      <c r="F10" s="6">
        <f t="shared" si="3"/>
        <v>866.55100000000004</v>
      </c>
      <c r="G10" s="6">
        <f t="shared" si="3"/>
        <v>4301.1049999999996</v>
      </c>
      <c r="H10" s="6">
        <f t="shared" si="3"/>
        <v>5091.8220000000019</v>
      </c>
      <c r="I10" s="6">
        <f>I8-I9</f>
        <v>3011.2771920639307</v>
      </c>
      <c r="J10" s="6">
        <f t="shared" ref="J10:M10" si="4">J8-J9</f>
        <v>2949.3963623213249</v>
      </c>
      <c r="K10" s="6">
        <f t="shared" si="4"/>
        <v>3870.323846721968</v>
      </c>
      <c r="L10" s="6">
        <f t="shared" si="4"/>
        <v>3237.3398367976306</v>
      </c>
      <c r="M10" s="6">
        <f t="shared" si="4"/>
        <v>3241.3118338262893</v>
      </c>
    </row>
    <row r="11" spans="2:18" outlineLevel="1" x14ac:dyDescent="0.2">
      <c r="B11" s="22" t="s">
        <v>8</v>
      </c>
      <c r="D11" s="21">
        <v>126.6</v>
      </c>
      <c r="E11" s="21">
        <v>130.80000000000001</v>
      </c>
      <c r="F11" s="21">
        <v>128</v>
      </c>
      <c r="G11" s="21">
        <v>57.2</v>
      </c>
      <c r="H11" s="21">
        <v>91.5</v>
      </c>
      <c r="I11" s="6">
        <f>I94</f>
        <v>228.32025203339049</v>
      </c>
      <c r="J11" s="6">
        <f>J94</f>
        <v>352.21799961250815</v>
      </c>
      <c r="K11" s="6">
        <f>K94</f>
        <v>493.97177379774723</v>
      </c>
      <c r="L11" s="6">
        <f>L94</f>
        <v>641.71070177344563</v>
      </c>
      <c r="M11" s="6">
        <f>M94</f>
        <v>776.3750718343515</v>
      </c>
      <c r="P11" s="90"/>
      <c r="Q11" s="90"/>
      <c r="R11" s="90"/>
    </row>
    <row r="12" spans="2:18" outlineLevel="1" x14ac:dyDescent="0.2">
      <c r="B12" s="22" t="s">
        <v>9</v>
      </c>
      <c r="D12" s="21">
        <v>23.984999999999999</v>
      </c>
      <c r="E12" s="21">
        <v>19.260999999999999</v>
      </c>
      <c r="F12" s="21">
        <v>-13.7</v>
      </c>
      <c r="G12" s="21">
        <v>-34.799999999999997</v>
      </c>
      <c r="H12" s="21">
        <v>20.785</v>
      </c>
      <c r="I12" s="6">
        <f>I6*'Raw Data'!$P$16</f>
        <v>5.6448323523233181</v>
      </c>
      <c r="J12" s="6">
        <f>J6*'Raw Data'!$P$16</f>
        <v>5.5288327656229486</v>
      </c>
      <c r="K12" s="6">
        <f>K6*'Raw Data'!$P$16</f>
        <v>7.2551704378202517</v>
      </c>
      <c r="L12" s="6">
        <f>L6*'Raw Data'!$P$16</f>
        <v>6.0686012879788027</v>
      </c>
      <c r="M12" s="6">
        <f>M6*'Raw Data'!$P$16</f>
        <v>6.0760470513212805</v>
      </c>
      <c r="P12" s="88"/>
    </row>
    <row r="13" spans="2:18" outlineLevel="1" x14ac:dyDescent="0.2">
      <c r="B13" s="24" t="s">
        <v>10</v>
      </c>
      <c r="D13" s="6">
        <f>D10-D11+D12</f>
        <v>1619.7940000000003</v>
      </c>
      <c r="E13" s="6">
        <f t="shared" ref="E13:H13" si="5">E10-E11+E12</f>
        <v>875.34100000000035</v>
      </c>
      <c r="F13" s="6">
        <f t="shared" si="5"/>
        <v>724.851</v>
      </c>
      <c r="G13" s="6">
        <f t="shared" si="5"/>
        <v>4209.1049999999996</v>
      </c>
      <c r="H13" s="6">
        <f t="shared" si="5"/>
        <v>5021.1070000000018</v>
      </c>
      <c r="I13" s="6">
        <f>I10-I11-I12</f>
        <v>2777.3121076782168</v>
      </c>
      <c r="J13" s="6">
        <f t="shared" ref="J13:M13" si="6">J10-J11-J12</f>
        <v>2591.6495299431936</v>
      </c>
      <c r="K13" s="6">
        <f t="shared" si="6"/>
        <v>3369.0969024864007</v>
      </c>
      <c r="L13" s="6">
        <f t="shared" si="6"/>
        <v>2589.5605337362063</v>
      </c>
      <c r="M13" s="6">
        <f t="shared" si="6"/>
        <v>2458.8607149406162</v>
      </c>
    </row>
    <row r="14" spans="2:18" ht="17" outlineLevel="1" thickBot="1" x14ac:dyDescent="0.25">
      <c r="B14" s="22" t="s">
        <v>11</v>
      </c>
      <c r="D14" s="21">
        <v>363.96899999999999</v>
      </c>
      <c r="E14" s="21">
        <v>197.43700000000001</v>
      </c>
      <c r="F14" s="21">
        <v>134.65</v>
      </c>
      <c r="G14" s="21">
        <v>962.25599999999997</v>
      </c>
      <c r="H14" s="21">
        <v>1141.577</v>
      </c>
      <c r="I14" s="6">
        <f>I13*'Raw Data'!$P$24</f>
        <v>609.89773884613646</v>
      </c>
      <c r="J14" s="6">
        <f>J13*'Raw Data'!$P$24</f>
        <v>569.1262367755254</v>
      </c>
      <c r="K14" s="6">
        <f>K13*'Raw Data'!$P$24</f>
        <v>739.85367978601369</v>
      </c>
      <c r="L14" s="6">
        <f>L13*'Raw Data'!$P$24</f>
        <v>568.66749320847089</v>
      </c>
      <c r="M14" s="6">
        <f>M13*'Raw Data'!$P$24</f>
        <v>539.96581300095932</v>
      </c>
    </row>
    <row r="15" spans="2:18" ht="17" outlineLevel="1" thickTop="1" x14ac:dyDescent="0.2">
      <c r="B15" s="25" t="s">
        <v>39</v>
      </c>
      <c r="C15" s="26"/>
      <c r="D15" s="27">
        <f>D13-D14</f>
        <v>1255.8250000000003</v>
      </c>
      <c r="E15" s="27">
        <f t="shared" ref="E15:H15" si="7">E13-E14</f>
        <v>677.90400000000034</v>
      </c>
      <c r="F15" s="27">
        <f t="shared" si="7"/>
        <v>590.20100000000002</v>
      </c>
      <c r="G15" s="27">
        <f t="shared" si="7"/>
        <v>3246.8489999999997</v>
      </c>
      <c r="H15" s="27">
        <f t="shared" si="7"/>
        <v>3879.5300000000016</v>
      </c>
      <c r="I15" s="27">
        <f>I13-I14</f>
        <v>2167.4143688320801</v>
      </c>
      <c r="J15" s="27">
        <f t="shared" ref="J15:M15" si="8">J13-J14</f>
        <v>2022.5232931676683</v>
      </c>
      <c r="K15" s="27">
        <f t="shared" si="8"/>
        <v>2629.2432227003869</v>
      </c>
      <c r="L15" s="27">
        <f t="shared" si="8"/>
        <v>2020.8930405277354</v>
      </c>
      <c r="M15" s="27">
        <f t="shared" si="8"/>
        <v>1918.8949019396568</v>
      </c>
      <c r="P15" s="89"/>
    </row>
    <row r="16" spans="2:18" x14ac:dyDescent="0.2">
      <c r="D16" s="6"/>
      <c r="E16" s="6"/>
      <c r="F16" s="6"/>
      <c r="G16" s="6"/>
      <c r="H16" s="6"/>
      <c r="I16" s="6"/>
      <c r="J16" s="6"/>
      <c r="K16" s="6"/>
      <c r="L16" s="6"/>
      <c r="M16" s="6"/>
    </row>
    <row r="17" spans="1:19" x14ac:dyDescent="0.2">
      <c r="A17" t="s">
        <v>121</v>
      </c>
      <c r="B17" s="23" t="s">
        <v>13</v>
      </c>
      <c r="C17" s="5"/>
      <c r="D17" s="7"/>
      <c r="E17" s="7"/>
      <c r="F17" s="7"/>
      <c r="G17" s="7"/>
      <c r="H17" s="7"/>
      <c r="I17" s="7"/>
      <c r="J17" s="7"/>
      <c r="K17" s="7"/>
      <c r="L17" s="7"/>
      <c r="M17" s="7"/>
    </row>
    <row r="18" spans="1:19" outlineLevel="1" x14ac:dyDescent="0.2">
      <c r="D18" s="6"/>
      <c r="E18" s="6"/>
      <c r="F18" s="6"/>
      <c r="G18" s="6"/>
      <c r="H18" s="6"/>
      <c r="I18" s="6"/>
      <c r="J18" s="6"/>
      <c r="K18" s="6"/>
      <c r="L18" s="6"/>
      <c r="M18" s="6"/>
    </row>
    <row r="19" spans="1:19" outlineLevel="1" x14ac:dyDescent="0.2">
      <c r="B19" s="22" t="s">
        <v>14</v>
      </c>
      <c r="D19" s="21">
        <v>1057.0029999999999</v>
      </c>
      <c r="E19" s="21">
        <v>1643.634</v>
      </c>
      <c r="F19" s="21">
        <v>1368.6179999999999</v>
      </c>
      <c r="G19" s="21">
        <v>1243.8679999999999</v>
      </c>
      <c r="H19" s="21">
        <v>2256.6320000000001</v>
      </c>
      <c r="I19" s="6">
        <f>I83</f>
        <v>915.96116032455393</v>
      </c>
      <c r="J19" s="6">
        <f>J83</f>
        <v>-533.54710300622855</v>
      </c>
      <c r="K19" s="6">
        <f>K83</f>
        <v>526.01630440686586</v>
      </c>
      <c r="L19" s="6">
        <f>L83</f>
        <v>-1858.4821544762681</v>
      </c>
      <c r="M19" s="6">
        <f>M83</f>
        <v>-2831.7090529901916</v>
      </c>
      <c r="P19" s="87"/>
      <c r="Q19" s="87"/>
    </row>
    <row r="20" spans="1:19" outlineLevel="1" x14ac:dyDescent="0.2">
      <c r="B20" s="22" t="s">
        <v>15</v>
      </c>
      <c r="D20" s="21">
        <v>1043.7560000000001</v>
      </c>
      <c r="E20" s="21">
        <v>844.33600000000001</v>
      </c>
      <c r="F20" s="21">
        <v>971.91800000000001</v>
      </c>
      <c r="G20" s="21">
        <v>1916.434</v>
      </c>
      <c r="H20" s="21">
        <v>2056.0509999999999</v>
      </c>
      <c r="I20" s="6">
        <f t="shared" ref="I20:M21" si="9">I128</f>
        <v>1772.9011763348601</v>
      </c>
      <c r="J20" s="6">
        <f t="shared" si="9"/>
        <v>1733.0792120931508</v>
      </c>
      <c r="K20" s="6">
        <f t="shared" si="9"/>
        <v>2274.2205450958904</v>
      </c>
      <c r="L20" s="6">
        <f t="shared" si="9"/>
        <v>1902.2761556602741</v>
      </c>
      <c r="M20" s="6">
        <f t="shared" si="9"/>
        <v>1904.6101198465753</v>
      </c>
      <c r="P20" s="87"/>
      <c r="Q20" s="87"/>
    </row>
    <row r="21" spans="1:19" outlineLevel="1" x14ac:dyDescent="0.2">
      <c r="B21" s="22" t="s">
        <v>16</v>
      </c>
      <c r="D21" s="21">
        <v>1859.1679999999999</v>
      </c>
      <c r="E21" s="21">
        <v>1689.0429999999999</v>
      </c>
      <c r="F21" s="21">
        <v>1843.548</v>
      </c>
      <c r="G21" s="21">
        <v>3531.13</v>
      </c>
      <c r="H21" s="21">
        <v>3129.9639999999999</v>
      </c>
      <c r="I21" s="6">
        <f t="shared" si="9"/>
        <v>3219.7770920521161</v>
      </c>
      <c r="J21" s="6">
        <f t="shared" si="9"/>
        <v>3134.3272675994021</v>
      </c>
      <c r="K21" s="6">
        <f t="shared" si="9"/>
        <v>4112.998077231392</v>
      </c>
      <c r="L21" s="6">
        <f t="shared" si="9"/>
        <v>3440.3251643582075</v>
      </c>
      <c r="M21" s="6">
        <f t="shared" si="9"/>
        <v>3444.5462106552718</v>
      </c>
      <c r="P21" s="87"/>
      <c r="Q21" s="87"/>
    </row>
    <row r="22" spans="1:19" outlineLevel="1" x14ac:dyDescent="0.2">
      <c r="B22" s="22" t="s">
        <v>17</v>
      </c>
      <c r="D22" s="21">
        <v>72.73</v>
      </c>
      <c r="E22" s="21">
        <v>76.012</v>
      </c>
      <c r="F22" s="21">
        <v>74.363</v>
      </c>
      <c r="G22" s="21">
        <v>209.59100000000001</v>
      </c>
      <c r="H22" s="21">
        <v>195.37100000000001</v>
      </c>
      <c r="I22" s="21">
        <v>550.91127976578878</v>
      </c>
      <c r="J22" s="21">
        <v>1674.4790515844268</v>
      </c>
      <c r="K22" s="21">
        <v>1780.6518097656933</v>
      </c>
      <c r="L22" s="21">
        <v>484.88442421272867</v>
      </c>
      <c r="M22" s="21">
        <v>-2870.7179771800675</v>
      </c>
      <c r="P22" s="87"/>
      <c r="Q22" s="87"/>
    </row>
    <row r="23" spans="1:19" outlineLevel="1" x14ac:dyDescent="0.2">
      <c r="B23" s="24" t="s">
        <v>18</v>
      </c>
      <c r="D23" s="6">
        <f>SUM(D19:D22)</f>
        <v>4032.6569999999997</v>
      </c>
      <c r="E23" s="6">
        <f t="shared" ref="E23:H23" si="10">SUM(E19:E22)</f>
        <v>4253.0249999999996</v>
      </c>
      <c r="F23" s="6">
        <f t="shared" si="10"/>
        <v>4258.4470000000001</v>
      </c>
      <c r="G23" s="6">
        <f t="shared" si="10"/>
        <v>6901.0230000000001</v>
      </c>
      <c r="H23" s="6">
        <f t="shared" si="10"/>
        <v>7638.018</v>
      </c>
      <c r="I23" s="6">
        <f>SUM(I19:I22)</f>
        <v>6459.5507084773189</v>
      </c>
      <c r="J23" s="6">
        <f t="shared" ref="J23:M23" si="11">SUM(J19:J22)</f>
        <v>6008.3384282707511</v>
      </c>
      <c r="K23" s="6">
        <f t="shared" si="11"/>
        <v>8693.8867364998423</v>
      </c>
      <c r="L23" s="6">
        <f t="shared" si="11"/>
        <v>3969.0035897549424</v>
      </c>
      <c r="M23" s="6">
        <f t="shared" si="11"/>
        <v>-353.27069966841191</v>
      </c>
      <c r="P23" s="87"/>
      <c r="Q23" s="87"/>
    </row>
    <row r="24" spans="1:19" outlineLevel="1" x14ac:dyDescent="0.2">
      <c r="B24" s="22" t="s">
        <v>19</v>
      </c>
      <c r="D24" s="21">
        <v>5684.97</v>
      </c>
      <c r="E24" s="21">
        <v>6199.89</v>
      </c>
      <c r="F24" s="21">
        <v>7421.8959999999997</v>
      </c>
      <c r="G24" s="21">
        <v>8356.6679999999997</v>
      </c>
      <c r="H24" s="21">
        <v>9335.3209999999999</v>
      </c>
      <c r="I24" s="6">
        <f>I142</f>
        <v>9928.4175015472247</v>
      </c>
      <c r="J24" s="6">
        <f>J142</f>
        <v>10509.326050510774</v>
      </c>
      <c r="K24" s="6">
        <f>K142</f>
        <v>11271.61905342502</v>
      </c>
      <c r="L24" s="6">
        <f>L142</f>
        <v>11909.240504078698</v>
      </c>
      <c r="M24" s="6">
        <f>M142</f>
        <v>12547.644273128059</v>
      </c>
      <c r="P24" s="87"/>
      <c r="Q24" s="87"/>
    </row>
    <row r="25" spans="1:19" outlineLevel="1" x14ac:dyDescent="0.2">
      <c r="B25" s="22" t="s">
        <v>20</v>
      </c>
      <c r="D25" s="21">
        <v>-2739.2</v>
      </c>
      <c r="E25" s="21">
        <v>-2988.8</v>
      </c>
      <c r="F25" s="21">
        <v>-3226</v>
      </c>
      <c r="G25" s="21">
        <v>-3505.1</v>
      </c>
      <c r="H25" s="21">
        <v>-3851</v>
      </c>
      <c r="I25" s="6">
        <f>H25-I141</f>
        <v>-4335.7203385025095</v>
      </c>
      <c r="J25" s="6">
        <f>I25-J141</f>
        <v>-4810.4798215850333</v>
      </c>
      <c r="K25" s="6">
        <f>J25-K141</f>
        <v>-5433.4794876541609</v>
      </c>
      <c r="L25" s="6">
        <f>K25-L141</f>
        <v>-5954.5887583901022</v>
      </c>
      <c r="M25" s="6">
        <f>L25-M141</f>
        <v>-6476.3373949570396</v>
      </c>
      <c r="P25" s="87"/>
      <c r="Q25" s="87"/>
    </row>
    <row r="26" spans="1:19" outlineLevel="1" x14ac:dyDescent="0.2">
      <c r="B26" s="22" t="s">
        <v>21</v>
      </c>
      <c r="D26" s="6">
        <f>D24+D25</f>
        <v>2945.7700000000004</v>
      </c>
      <c r="E26" s="6">
        <f t="shared" ref="E26:H26" si="12">E24+E25</f>
        <v>3211.09</v>
      </c>
      <c r="F26" s="6">
        <f t="shared" si="12"/>
        <v>4195.8959999999997</v>
      </c>
      <c r="G26" s="6">
        <f t="shared" si="12"/>
        <v>4851.5679999999993</v>
      </c>
      <c r="H26" s="6">
        <f t="shared" si="12"/>
        <v>5484.3209999999999</v>
      </c>
      <c r="I26" s="6">
        <f>SUM(I24:I25)</f>
        <v>5592.6971630447151</v>
      </c>
      <c r="J26" s="6">
        <f t="shared" ref="J26:M26" si="13">SUM(J24:J25)</f>
        <v>5698.8462289257404</v>
      </c>
      <c r="K26" s="6">
        <f t="shared" si="13"/>
        <v>5838.139565770859</v>
      </c>
      <c r="L26" s="6">
        <f t="shared" si="13"/>
        <v>5954.6517456885958</v>
      </c>
      <c r="M26" s="6">
        <f t="shared" si="13"/>
        <v>6071.306878171019</v>
      </c>
      <c r="P26" s="87"/>
      <c r="Q26" s="87"/>
    </row>
    <row r="27" spans="1:19" outlineLevel="1" x14ac:dyDescent="0.2">
      <c r="B27" s="22" t="s">
        <v>22</v>
      </c>
      <c r="D27" s="21">
        <v>429.64499999999998</v>
      </c>
      <c r="E27" s="21">
        <v>452.91500000000002</v>
      </c>
      <c r="F27" s="21">
        <v>457.226</v>
      </c>
      <c r="G27" s="21">
        <v>453.83499999999998</v>
      </c>
      <c r="H27" s="21">
        <v>502.06700000000001</v>
      </c>
      <c r="I27" s="21">
        <v>502.06700000000001</v>
      </c>
      <c r="J27" s="21">
        <v>502.06700000000001</v>
      </c>
      <c r="K27" s="21">
        <v>502.06700000000001</v>
      </c>
      <c r="L27" s="21">
        <v>502.06700000000001</v>
      </c>
      <c r="M27" s="21">
        <v>502.06700000000001</v>
      </c>
      <c r="P27" s="87"/>
      <c r="Q27" s="87"/>
    </row>
    <row r="28" spans="1:19" outlineLevel="1" x14ac:dyDescent="0.2">
      <c r="B28" s="22" t="s">
        <v>17</v>
      </c>
      <c r="C28" s="6"/>
      <c r="D28" s="21">
        <v>295.49399999999997</v>
      </c>
      <c r="E28" s="21">
        <v>358.76300000000003</v>
      </c>
      <c r="F28" s="21">
        <v>354.04</v>
      </c>
      <c r="G28" s="21">
        <v>324.822</v>
      </c>
      <c r="H28" s="21">
        <v>535.596</v>
      </c>
      <c r="I28" s="21">
        <v>535.596</v>
      </c>
      <c r="J28" s="21">
        <v>535.596</v>
      </c>
      <c r="K28" s="21">
        <v>535.596</v>
      </c>
      <c r="L28" s="21">
        <v>535.596</v>
      </c>
      <c r="M28" s="21">
        <v>535.596</v>
      </c>
      <c r="P28" s="87"/>
      <c r="Q28" s="87"/>
    </row>
    <row r="29" spans="1:19" outlineLevel="1" x14ac:dyDescent="0.2">
      <c r="B29" s="24" t="s">
        <v>62</v>
      </c>
      <c r="C29" s="6"/>
      <c r="D29" s="6">
        <f>SUM(D26:D28)+D23</f>
        <v>7703.5660000000007</v>
      </c>
      <c r="E29" s="6">
        <f t="shared" ref="E29:H29" si="14">SUM(E26:E28)+E23</f>
        <v>8275.7929999999997</v>
      </c>
      <c r="F29" s="6">
        <f t="shared" si="14"/>
        <v>9265.6090000000004</v>
      </c>
      <c r="G29" s="6">
        <f t="shared" si="14"/>
        <v>12531.248</v>
      </c>
      <c r="H29" s="6">
        <f t="shared" si="14"/>
        <v>14160.002</v>
      </c>
      <c r="I29" s="6">
        <f>I23+SUM(I26:I28)</f>
        <v>13089.910871522035</v>
      </c>
      <c r="J29" s="6">
        <f t="shared" ref="J29:M29" si="15">J23+SUM(J26:J28)</f>
        <v>12744.847657196493</v>
      </c>
      <c r="K29" s="6">
        <f t="shared" si="15"/>
        <v>15569.689302270701</v>
      </c>
      <c r="L29" s="6">
        <f t="shared" si="15"/>
        <v>10961.318335443539</v>
      </c>
      <c r="M29" s="6">
        <f t="shared" si="15"/>
        <v>6755.6991785026075</v>
      </c>
      <c r="O29" s="6"/>
      <c r="P29" s="87"/>
      <c r="Q29" s="87"/>
      <c r="R29" s="6"/>
      <c r="S29" s="6"/>
    </row>
    <row r="30" spans="1:19" outlineLevel="1" x14ac:dyDescent="0.2">
      <c r="C30" s="6"/>
      <c r="D30" s="6"/>
      <c r="E30" s="6"/>
      <c r="F30" s="6"/>
      <c r="G30" s="6"/>
      <c r="H30" s="6"/>
      <c r="I30" s="6"/>
      <c r="J30" s="6"/>
      <c r="K30" s="6"/>
      <c r="L30" s="6"/>
      <c r="M30" s="6"/>
      <c r="P30" s="87"/>
      <c r="Q30" s="87"/>
    </row>
    <row r="31" spans="1:19" outlineLevel="1" x14ac:dyDescent="0.2">
      <c r="B31" s="22" t="s">
        <v>24</v>
      </c>
      <c r="D31" s="21">
        <v>550.75400000000002</v>
      </c>
      <c r="E31" s="21">
        <v>513.34400000000005</v>
      </c>
      <c r="F31" s="21">
        <v>769.45500000000004</v>
      </c>
      <c r="G31" s="21">
        <v>1280.5550000000001</v>
      </c>
      <c r="H31" s="21">
        <v>1017.2380000000001</v>
      </c>
      <c r="I31" s="6">
        <f>I130</f>
        <v>1110.6059614708224</v>
      </c>
      <c r="J31" s="6">
        <f>J130</f>
        <v>1084.9594387844083</v>
      </c>
      <c r="K31" s="6">
        <f>K130</f>
        <v>1423.7301036570204</v>
      </c>
      <c r="L31" s="6">
        <f>L130</f>
        <v>1190.8817876624564</v>
      </c>
      <c r="M31" s="6">
        <f>M130</f>
        <v>1192.3429190729787</v>
      </c>
      <c r="P31" s="87"/>
      <c r="Q31" s="87"/>
    </row>
    <row r="32" spans="1:19" outlineLevel="1" x14ac:dyDescent="0.2">
      <c r="B32" s="22" t="s">
        <v>25</v>
      </c>
      <c r="D32" s="21">
        <v>468.38299999999998</v>
      </c>
      <c r="E32" s="21">
        <v>493.35399999999998</v>
      </c>
      <c r="F32" s="21">
        <v>489.33199999999999</v>
      </c>
      <c r="G32" s="21">
        <v>946.81400000000008</v>
      </c>
      <c r="H32" s="21">
        <v>1015.058</v>
      </c>
      <c r="I32" s="21">
        <v>1015.058</v>
      </c>
      <c r="J32" s="21">
        <v>1015.058</v>
      </c>
      <c r="K32" s="21">
        <v>1015.058</v>
      </c>
      <c r="L32" s="21">
        <v>1015.058</v>
      </c>
      <c r="M32" s="21">
        <v>1015.058</v>
      </c>
      <c r="P32" s="87"/>
      <c r="Q32" s="87"/>
    </row>
    <row r="33" spans="2:18" outlineLevel="1" x14ac:dyDescent="0.2">
      <c r="B33" s="24" t="s">
        <v>107</v>
      </c>
      <c r="D33" s="6">
        <f>SUM(D31:D32)</f>
        <v>1019.1369999999999</v>
      </c>
      <c r="E33" s="6">
        <f t="shared" ref="E33:H33" si="16">SUM(E31:E32)</f>
        <v>1006.6980000000001</v>
      </c>
      <c r="F33" s="6">
        <f t="shared" si="16"/>
        <v>1258.787</v>
      </c>
      <c r="G33" s="6">
        <f t="shared" si="16"/>
        <v>2227.3690000000001</v>
      </c>
      <c r="H33" s="6">
        <f t="shared" si="16"/>
        <v>2032.296</v>
      </c>
      <c r="I33" s="6">
        <f>SUM(I31:I32)</f>
        <v>2125.6639614708224</v>
      </c>
      <c r="J33" s="6">
        <f t="shared" ref="J33:M33" si="17">SUM(J31:J32)</f>
        <v>2100.0174387844081</v>
      </c>
      <c r="K33" s="6">
        <f t="shared" si="17"/>
        <v>2438.7881036570207</v>
      </c>
      <c r="L33" s="6">
        <f t="shared" si="17"/>
        <v>2205.9397876624562</v>
      </c>
      <c r="M33" s="6">
        <f t="shared" si="17"/>
        <v>2207.4009190729785</v>
      </c>
      <c r="P33" s="87"/>
      <c r="Q33" s="87"/>
    </row>
    <row r="34" spans="2:18" outlineLevel="1" x14ac:dyDescent="0.2">
      <c r="B34" s="22" t="s">
        <v>27</v>
      </c>
      <c r="D34" s="21">
        <v>2352.489</v>
      </c>
      <c r="E34" s="21">
        <v>2644.9879999999998</v>
      </c>
      <c r="F34" s="21">
        <v>3015.7820000000002</v>
      </c>
      <c r="G34" s="21">
        <v>3008.7020000000002</v>
      </c>
      <c r="H34" s="21">
        <v>3013.241</v>
      </c>
      <c r="I34" s="6">
        <f>I91</f>
        <v>5289.3136193960181</v>
      </c>
      <c r="J34" s="6">
        <f>J91</f>
        <v>7518.6136392406434</v>
      </c>
      <c r="K34" s="6">
        <f>K91</f>
        <v>10443.996317041074</v>
      </c>
      <c r="L34" s="6">
        <f>L91</f>
        <v>12890.938292902401</v>
      </c>
      <c r="M34" s="6">
        <f>M91</f>
        <v>15340.882501074018</v>
      </c>
      <c r="P34" s="87"/>
      <c r="Q34" s="87"/>
    </row>
    <row r="35" spans="2:18" outlineLevel="1" x14ac:dyDescent="0.2">
      <c r="B35" s="22" t="s">
        <v>28</v>
      </c>
      <c r="D35" s="6" t="s">
        <v>37</v>
      </c>
      <c r="E35" s="21">
        <v>57.896999999999998</v>
      </c>
      <c r="F35" s="21">
        <v>72.614000000000004</v>
      </c>
      <c r="G35" s="21">
        <v>82.251999999999995</v>
      </c>
      <c r="H35" s="21">
        <v>91.793000000000006</v>
      </c>
      <c r="I35" s="21">
        <v>91.793000000000006</v>
      </c>
      <c r="J35" s="21">
        <v>91.793000000000006</v>
      </c>
      <c r="K35" s="21">
        <v>91.793000000000006</v>
      </c>
      <c r="L35" s="21">
        <v>91.793000000000006</v>
      </c>
      <c r="M35" s="21">
        <v>91.793000000000006</v>
      </c>
      <c r="P35" s="87"/>
      <c r="Q35" s="87"/>
    </row>
    <row r="36" spans="2:18" outlineLevel="1" x14ac:dyDescent="0.2">
      <c r="B36" s="22" t="s">
        <v>17</v>
      </c>
      <c r="D36" s="21">
        <v>444.70800000000003</v>
      </c>
      <c r="E36" s="21">
        <v>501.327</v>
      </c>
      <c r="F36" s="21">
        <v>570.15300000000002</v>
      </c>
      <c r="G36" s="21">
        <v>892.74</v>
      </c>
      <c r="H36" s="21">
        <v>926.84899999999993</v>
      </c>
      <c r="I36" s="21">
        <v>926.84899999999993</v>
      </c>
      <c r="J36" s="21">
        <v>926.84899999999993</v>
      </c>
      <c r="K36" s="21">
        <v>926.84899999999993</v>
      </c>
      <c r="L36" s="21">
        <v>926.84899999999993</v>
      </c>
      <c r="M36" s="21">
        <v>926.84899999999993</v>
      </c>
      <c r="P36" s="87"/>
      <c r="Q36" s="87"/>
    </row>
    <row r="37" spans="2:18" outlineLevel="1" x14ac:dyDescent="0.2">
      <c r="B37" s="24" t="s">
        <v>106</v>
      </c>
      <c r="D37" s="6">
        <f>SUM(D33:D36)</f>
        <v>3816.3340000000003</v>
      </c>
      <c r="E37" s="6">
        <f t="shared" ref="E37:H37" si="18">SUM(E33:E36)</f>
        <v>4210.91</v>
      </c>
      <c r="F37" s="6">
        <f t="shared" si="18"/>
        <v>4917.3360000000002</v>
      </c>
      <c r="G37" s="6">
        <f t="shared" si="18"/>
        <v>6211.0630000000001</v>
      </c>
      <c r="H37" s="6">
        <f t="shared" si="18"/>
        <v>6064.1790000000001</v>
      </c>
      <c r="I37" s="6">
        <f>I33+SUM(I34:I36)</f>
        <v>8433.6195808668399</v>
      </c>
      <c r="J37" s="6">
        <f t="shared" ref="J37:M37" si="19">J33+SUM(J34:J36)</f>
        <v>10637.273078025049</v>
      </c>
      <c r="K37" s="6">
        <f t="shared" si="19"/>
        <v>13901.426420698095</v>
      </c>
      <c r="L37" s="6">
        <f t="shared" si="19"/>
        <v>16115.520080564856</v>
      </c>
      <c r="M37" s="6">
        <f t="shared" si="19"/>
        <v>18566.925420146996</v>
      </c>
      <c r="P37" s="87"/>
      <c r="Q37" s="87"/>
    </row>
    <row r="38" spans="2:18" outlineLevel="1" x14ac:dyDescent="0.2">
      <c r="D38" s="6"/>
      <c r="E38" s="6"/>
      <c r="F38" s="6"/>
      <c r="G38" s="6"/>
      <c r="H38" s="6"/>
      <c r="I38" s="6"/>
      <c r="J38" s="6"/>
      <c r="K38" s="6"/>
      <c r="L38" s="6"/>
      <c r="M38" s="6"/>
    </row>
    <row r="39" spans="2:18" outlineLevel="1" x14ac:dyDescent="0.2">
      <c r="B39" s="22" t="s">
        <v>29</v>
      </c>
      <c r="D39" s="21">
        <v>0.64500000000000002</v>
      </c>
      <c r="E39" s="21">
        <v>0.64600000000000002</v>
      </c>
      <c r="F39" s="21">
        <v>0.64800000000000002</v>
      </c>
      <c r="G39" s="21">
        <v>0.64900000000000002</v>
      </c>
      <c r="H39" s="21">
        <v>0.65</v>
      </c>
      <c r="I39" s="21">
        <v>0.65</v>
      </c>
      <c r="J39" s="21">
        <v>0.65</v>
      </c>
      <c r="K39" s="21">
        <v>0.65</v>
      </c>
      <c r="L39" s="21">
        <v>0.65</v>
      </c>
      <c r="M39" s="21">
        <v>0.65</v>
      </c>
    </row>
    <row r="40" spans="2:18" outlineLevel="1" x14ac:dyDescent="0.2">
      <c r="B40" s="22" t="s">
        <v>30</v>
      </c>
      <c r="D40" s="21">
        <v>1160.048</v>
      </c>
      <c r="E40" s="21">
        <v>1181.0119999999999</v>
      </c>
      <c r="F40" s="21">
        <v>1207.3920000000001</v>
      </c>
      <c r="G40" s="21">
        <v>1218.933</v>
      </c>
      <c r="H40" s="21">
        <v>1212.566</v>
      </c>
      <c r="I40" s="21">
        <v>1212.566</v>
      </c>
      <c r="J40" s="21">
        <v>1212.566</v>
      </c>
      <c r="K40" s="21">
        <v>1212.566</v>
      </c>
      <c r="L40" s="21">
        <v>1212.566</v>
      </c>
      <c r="M40" s="21">
        <v>1212.566</v>
      </c>
    </row>
    <row r="41" spans="2:18" outlineLevel="1" x14ac:dyDescent="0.2">
      <c r="B41" s="22" t="s">
        <v>31</v>
      </c>
      <c r="D41" s="21">
        <v>3958.32</v>
      </c>
      <c r="E41" s="21">
        <v>4419.2960000000003</v>
      </c>
      <c r="F41" s="21">
        <v>4758.9690000000001</v>
      </c>
      <c r="G41" s="21">
        <v>7761.4170000000004</v>
      </c>
      <c r="H41" s="21">
        <v>11375.764999999999</v>
      </c>
      <c r="I41" s="6">
        <f>I113</f>
        <v>13148.206318301001</v>
      </c>
      <c r="J41" s="6">
        <f>J113</f>
        <v>14802.16040460166</v>
      </c>
      <c r="K41" s="6">
        <f>K113</f>
        <v>16952.270411618087</v>
      </c>
      <c r="L41" s="6">
        <f>L113</f>
        <v>18604.891330076069</v>
      </c>
      <c r="M41" s="6">
        <f>M113</f>
        <v>20174.101472162423</v>
      </c>
    </row>
    <row r="42" spans="2:18" outlineLevel="1" x14ac:dyDescent="0.2">
      <c r="B42" s="22" t="s">
        <v>32</v>
      </c>
      <c r="D42" s="21">
        <v>-1184.2</v>
      </c>
      <c r="E42" s="21">
        <v>-1525.1</v>
      </c>
      <c r="F42" s="21">
        <v>-1623.7</v>
      </c>
      <c r="G42" s="21">
        <v>-2674.3</v>
      </c>
      <c r="H42" s="21">
        <v>-4459.5</v>
      </c>
      <c r="I42" s="6">
        <f>H42*(1+'Raw Data'!$P$22)</f>
        <v>-6318.1137391287739</v>
      </c>
      <c r="J42" s="6">
        <f>I42*(1+'Raw Data'!$P$22)</f>
        <v>-8951.3535644282492</v>
      </c>
      <c r="K42" s="6">
        <f>J42*(1+'Raw Data'!$P$22)</f>
        <v>-12682.065240321437</v>
      </c>
      <c r="L42" s="6">
        <f>K42*(1+'Raw Data'!$P$22)</f>
        <v>-17967.648982038867</v>
      </c>
      <c r="M42" s="6">
        <f>L42*(1+'Raw Data'!$P$22)</f>
        <v>-25456.138556623588</v>
      </c>
    </row>
    <row r="43" spans="2:18" outlineLevel="1" x14ac:dyDescent="0.2">
      <c r="B43" s="22" t="s">
        <v>17</v>
      </c>
      <c r="D43" s="21">
        <v>0.30099999999999999</v>
      </c>
      <c r="E43" s="21">
        <v>0</v>
      </c>
      <c r="F43" s="21">
        <v>1.9019999999999999</v>
      </c>
      <c r="G43" s="21">
        <v>-2.1</v>
      </c>
      <c r="H43" s="21">
        <v>0.88900000000000001</v>
      </c>
      <c r="I43" s="21">
        <v>0.88900000000000001</v>
      </c>
      <c r="J43" s="21">
        <v>0.88900000000000001</v>
      </c>
      <c r="K43" s="21">
        <v>0.88900000000000001</v>
      </c>
      <c r="L43" s="21">
        <v>0.88900000000000001</v>
      </c>
      <c r="M43" s="21">
        <v>0.88900000000000001</v>
      </c>
    </row>
    <row r="44" spans="2:18" outlineLevel="1" x14ac:dyDescent="0.2">
      <c r="B44" s="24" t="s">
        <v>108</v>
      </c>
      <c r="D44" s="21">
        <v>3935.114</v>
      </c>
      <c r="E44" s="21">
        <v>4075.8539999999998</v>
      </c>
      <c r="F44" s="21">
        <v>4345.2110000000002</v>
      </c>
      <c r="G44" s="21">
        <v>6304.5989999999993</v>
      </c>
      <c r="H44" s="21">
        <v>8130.37</v>
      </c>
      <c r="I44" s="6">
        <f>SUM(I39:I43)</f>
        <v>8044.197579172228</v>
      </c>
      <c r="J44" s="6">
        <f t="shared" ref="J44:M44" si="20">SUM(J39:J43)</f>
        <v>7064.9118401734113</v>
      </c>
      <c r="K44" s="6">
        <f t="shared" si="20"/>
        <v>5484.31017129665</v>
      </c>
      <c r="L44" s="6">
        <f t="shared" si="20"/>
        <v>1851.347348037202</v>
      </c>
      <c r="M44" s="6">
        <f t="shared" si="20"/>
        <v>-4067.9320844611639</v>
      </c>
    </row>
    <row r="45" spans="2:18" outlineLevel="1" x14ac:dyDescent="0.2">
      <c r="B45" s="22" t="s">
        <v>34</v>
      </c>
      <c r="D45" s="21">
        <v>-47.8</v>
      </c>
      <c r="E45" s="21">
        <v>-11</v>
      </c>
      <c r="F45" s="21">
        <v>3.0619999999999998</v>
      </c>
      <c r="G45" s="21">
        <v>15.53</v>
      </c>
      <c r="H45" s="21">
        <v>-34.6</v>
      </c>
      <c r="I45" s="21">
        <v>-34.6</v>
      </c>
      <c r="J45" s="21">
        <v>-34.6</v>
      </c>
      <c r="K45" s="21">
        <v>-34.6</v>
      </c>
      <c r="L45" s="21">
        <v>-34.6</v>
      </c>
      <c r="M45" s="21">
        <v>-34.6</v>
      </c>
    </row>
    <row r="46" spans="2:18" outlineLevel="1" x14ac:dyDescent="0.2">
      <c r="B46" s="24" t="s">
        <v>35</v>
      </c>
      <c r="C46" s="6"/>
      <c r="D46" s="21">
        <v>3887.3139999999999</v>
      </c>
      <c r="E46" s="21">
        <v>4064.8539999999998</v>
      </c>
      <c r="F46" s="21">
        <v>4348.2730000000001</v>
      </c>
      <c r="G46" s="21">
        <v>6320.128999999999</v>
      </c>
      <c r="H46" s="21">
        <v>8095.7699999999995</v>
      </c>
      <c r="I46" s="6">
        <f>I44+I45</f>
        <v>8009.5975791722276</v>
      </c>
      <c r="J46" s="6">
        <f t="shared" ref="J46:M46" si="21">J44+J45</f>
        <v>7030.3118401734109</v>
      </c>
      <c r="K46" s="6">
        <f t="shared" si="21"/>
        <v>5449.7101712966496</v>
      </c>
      <c r="L46" s="6">
        <f t="shared" si="21"/>
        <v>1816.7473480372021</v>
      </c>
      <c r="M46" s="6">
        <f t="shared" si="21"/>
        <v>-4102.5320844611642</v>
      </c>
    </row>
    <row r="47" spans="2:18" ht="17" outlineLevel="1" thickBot="1" x14ac:dyDescent="0.25">
      <c r="D47" s="6"/>
      <c r="E47" s="6"/>
      <c r="F47" s="6"/>
      <c r="G47" s="6"/>
      <c r="H47" s="6"/>
      <c r="N47" s="21"/>
      <c r="O47" s="21"/>
      <c r="P47" s="21"/>
      <c r="Q47" s="21"/>
      <c r="R47" s="21"/>
    </row>
    <row r="48" spans="2:18" ht="17" outlineLevel="1" thickTop="1" x14ac:dyDescent="0.2">
      <c r="B48" s="25" t="s">
        <v>36</v>
      </c>
      <c r="C48" s="26"/>
      <c r="D48" s="27">
        <v>7703.5660000000007</v>
      </c>
      <c r="E48" s="27">
        <f t="shared" ref="E48:H48" si="22">E29</f>
        <v>8275.7929999999997</v>
      </c>
      <c r="F48" s="27">
        <f t="shared" si="22"/>
        <v>9265.6090000000004</v>
      </c>
      <c r="G48" s="27">
        <f t="shared" si="22"/>
        <v>12531.248</v>
      </c>
      <c r="H48" s="27">
        <f t="shared" si="22"/>
        <v>14160.002</v>
      </c>
      <c r="I48" s="27">
        <f>I37+I46</f>
        <v>16443.217160039068</v>
      </c>
      <c r="J48" s="27">
        <f t="shared" ref="J48:M48" si="23">J37+J46</f>
        <v>17667.584918198459</v>
      </c>
      <c r="K48" s="27">
        <f t="shared" si="23"/>
        <v>19351.136591994746</v>
      </c>
      <c r="L48" s="27">
        <f t="shared" si="23"/>
        <v>17932.267428602059</v>
      </c>
      <c r="M48" s="27">
        <f t="shared" si="23"/>
        <v>14464.393335685832</v>
      </c>
    </row>
    <row r="49" spans="1:13" outlineLevel="1" x14ac:dyDescent="0.2">
      <c r="D49" s="6"/>
      <c r="E49" s="6"/>
      <c r="F49" s="6"/>
      <c r="G49" s="6"/>
      <c r="H49" s="6"/>
      <c r="I49" s="19"/>
      <c r="J49" s="19"/>
      <c r="K49" s="19"/>
      <c r="L49" s="19"/>
      <c r="M49" s="19"/>
    </row>
    <row r="50" spans="1:13" outlineLevel="1" x14ac:dyDescent="0.2">
      <c r="B50" s="22" t="s">
        <v>105</v>
      </c>
      <c r="D50" s="6">
        <f>D48-D29</f>
        <v>0</v>
      </c>
      <c r="E50" s="6">
        <f t="shared" ref="E50:M50" si="24">E48-E29</f>
        <v>0</v>
      </c>
      <c r="F50" s="6">
        <f t="shared" si="24"/>
        <v>0</v>
      </c>
      <c r="G50" s="6">
        <f t="shared" si="24"/>
        <v>0</v>
      </c>
      <c r="H50" s="6">
        <f t="shared" si="24"/>
        <v>0</v>
      </c>
      <c r="I50" s="6">
        <f>I48-I29</f>
        <v>3353.306288517033</v>
      </c>
      <c r="J50" s="6">
        <f t="shared" si="24"/>
        <v>4922.7372610019665</v>
      </c>
      <c r="K50" s="6">
        <f t="shared" si="24"/>
        <v>3781.4472897240448</v>
      </c>
      <c r="L50" s="6">
        <f t="shared" si="24"/>
        <v>6970.9490931585206</v>
      </c>
      <c r="M50" s="6">
        <f t="shared" si="24"/>
        <v>7708.6941571832249</v>
      </c>
    </row>
    <row r="51" spans="1:13" x14ac:dyDescent="0.2">
      <c r="D51" s="6"/>
      <c r="E51" s="6"/>
      <c r="F51" s="6"/>
      <c r="G51" s="6"/>
      <c r="H51" s="6"/>
      <c r="I51" s="6"/>
      <c r="J51" s="6"/>
      <c r="K51" s="6"/>
      <c r="L51" s="6"/>
      <c r="M51" s="6"/>
    </row>
    <row r="52" spans="1:13" x14ac:dyDescent="0.2">
      <c r="A52" t="s">
        <v>121</v>
      </c>
      <c r="B52" s="23" t="s">
        <v>38</v>
      </c>
      <c r="C52" s="5"/>
      <c r="D52" s="7"/>
      <c r="E52" s="7"/>
      <c r="F52" s="7"/>
      <c r="G52" s="7"/>
      <c r="H52" s="7"/>
      <c r="I52" s="7"/>
      <c r="J52" s="7"/>
      <c r="K52" s="7"/>
      <c r="L52" s="7"/>
      <c r="M52" s="7"/>
    </row>
    <row r="53" spans="1:13" outlineLevel="1" x14ac:dyDescent="0.2">
      <c r="D53" s="6"/>
      <c r="E53" s="6"/>
      <c r="F53" s="6"/>
      <c r="G53" s="6"/>
      <c r="H53" s="6"/>
      <c r="I53" s="6"/>
      <c r="J53" s="6"/>
      <c r="K53" s="6"/>
      <c r="L53" s="6"/>
      <c r="M53" s="6"/>
    </row>
    <row r="54" spans="1:13" outlineLevel="1" x14ac:dyDescent="0.2">
      <c r="B54" s="24" t="s">
        <v>39</v>
      </c>
      <c r="D54" s="21">
        <v>1258.3789999999999</v>
      </c>
      <c r="E54" s="21">
        <v>671.10299999999995</v>
      </c>
      <c r="F54" s="21">
        <v>550.822</v>
      </c>
      <c r="G54" s="21">
        <v>3214.0659999999998</v>
      </c>
      <c r="H54" s="21">
        <v>3862.674</v>
      </c>
      <c r="I54" s="6">
        <f>I15</f>
        <v>2167.4143688320801</v>
      </c>
      <c r="J54" s="6">
        <f>J15</f>
        <v>2022.5232931676683</v>
      </c>
      <c r="K54" s="6">
        <f>K15</f>
        <v>2629.2432227003869</v>
      </c>
      <c r="L54" s="6">
        <f>L15</f>
        <v>2020.8930405277354</v>
      </c>
      <c r="M54" s="6">
        <f>M15</f>
        <v>1918.8949019396568</v>
      </c>
    </row>
    <row r="55" spans="1:13" outlineLevel="1" x14ac:dyDescent="0.2">
      <c r="B55" s="22" t="s">
        <v>40</v>
      </c>
      <c r="D55" s="21">
        <v>317.19799999999998</v>
      </c>
      <c r="E55" s="21">
        <v>321.08199999999999</v>
      </c>
      <c r="F55" s="21">
        <v>325.78899999999999</v>
      </c>
      <c r="G55" s="21">
        <v>347.65300000000002</v>
      </c>
      <c r="H55" s="21">
        <v>384.202</v>
      </c>
      <c r="I55" s="6">
        <f>I141</f>
        <v>484.72033850250995</v>
      </c>
      <c r="J55" s="6">
        <f>J141</f>
        <v>474.7594830825235</v>
      </c>
      <c r="K55" s="6">
        <f>K141</f>
        <v>622.99966606912767</v>
      </c>
      <c r="L55" s="6">
        <f>L141</f>
        <v>521.10927073594144</v>
      </c>
      <c r="M55" s="6">
        <f>M141</f>
        <v>521.74863656693719</v>
      </c>
    </row>
    <row r="56" spans="1:13" outlineLevel="1" x14ac:dyDescent="0.2">
      <c r="B56" s="22" t="s">
        <v>41</v>
      </c>
      <c r="D56" s="6" t="s">
        <v>37</v>
      </c>
      <c r="E56" s="6" t="s">
        <v>37</v>
      </c>
      <c r="F56" s="21">
        <v>19.408999999999999</v>
      </c>
      <c r="G56" s="6" t="s">
        <v>37</v>
      </c>
      <c r="H56" s="6" t="s">
        <v>37</v>
      </c>
      <c r="I56" s="6" t="s">
        <v>37</v>
      </c>
      <c r="J56" s="6" t="s">
        <v>37</v>
      </c>
      <c r="K56" s="6" t="s">
        <v>37</v>
      </c>
      <c r="L56" s="6" t="s">
        <v>37</v>
      </c>
      <c r="M56" s="6" t="s">
        <v>37</v>
      </c>
    </row>
    <row r="57" spans="1:13" outlineLevel="1" x14ac:dyDescent="0.2">
      <c r="B57" s="22" t="s">
        <v>42</v>
      </c>
      <c r="D57" s="21">
        <v>43.317</v>
      </c>
      <c r="E57" s="21">
        <v>47.631</v>
      </c>
      <c r="F57" s="21">
        <v>55.597999999999999</v>
      </c>
      <c r="G57" s="21">
        <v>57.715000000000003</v>
      </c>
      <c r="H57" s="21">
        <v>59.24</v>
      </c>
      <c r="I57" s="6">
        <f>H57*(1+'Raw Data'!$P$8)</f>
        <v>64.147386069568128</v>
      </c>
      <c r="J57" s="6">
        <f>I57*(1+'Raw Data'!$P$8)</f>
        <v>69.46129540105035</v>
      </c>
      <c r="K57" s="6">
        <f>J57*(1+'Raw Data'!$P$8)</f>
        <v>75.215404000396589</v>
      </c>
      <c r="L57" s="6">
        <f>K57*(1+'Raw Data'!$P$8)</f>
        <v>81.446177562322404</v>
      </c>
      <c r="M57" s="6">
        <f>L57*(1+'Raw Data'!$P$8)</f>
        <v>88.193102565511353</v>
      </c>
    </row>
    <row r="58" spans="1:13" outlineLevel="1" x14ac:dyDescent="0.2">
      <c r="B58" s="22" t="s">
        <v>17</v>
      </c>
      <c r="D58" s="21">
        <v>58.008000000000003</v>
      </c>
      <c r="E58" s="21">
        <v>59.930999999999997</v>
      </c>
      <c r="F58" s="21">
        <v>98.787999999999997</v>
      </c>
      <c r="G58" s="21">
        <v>351.51499999999999</v>
      </c>
      <c r="H58" s="21">
        <v>52.209000000000003</v>
      </c>
      <c r="I58" s="6">
        <f>H58*(1+'Raw Data'!$P$9)</f>
        <v>83.381882625445215</v>
      </c>
      <c r="J58" s="6">
        <f>I58*(1+'Raw Data'!$P$9)</f>
        <v>133.1674299481607</v>
      </c>
      <c r="K58" s="6">
        <f>J58*(1+'Raw Data'!$P$9)</f>
        <v>212.67886788618307</v>
      </c>
      <c r="L58" s="6">
        <f>K58*(1+'Raw Data'!$P$9)</f>
        <v>339.66489300691995</v>
      </c>
      <c r="M58" s="6">
        <f>L58*(1+'Raw Data'!$P$9)</f>
        <v>542.47157081513535</v>
      </c>
    </row>
    <row r="59" spans="1:13" outlineLevel="1" x14ac:dyDescent="0.2">
      <c r="B59" s="24" t="s">
        <v>43</v>
      </c>
      <c r="D59" s="6"/>
      <c r="E59" s="6"/>
      <c r="F59" s="6"/>
      <c r="G59" s="6"/>
      <c r="H59" s="6"/>
      <c r="I59" s="6"/>
      <c r="J59" s="6"/>
      <c r="K59" s="6"/>
      <c r="L59" s="6"/>
      <c r="M59" s="6"/>
    </row>
    <row r="60" spans="1:13" outlineLevel="1" x14ac:dyDescent="0.2">
      <c r="B60" s="22" t="s">
        <v>15</v>
      </c>
      <c r="D60" s="21">
        <v>-145.9</v>
      </c>
      <c r="E60" s="21">
        <v>237.80500000000001</v>
      </c>
      <c r="F60" s="21">
        <v>-111.9</v>
      </c>
      <c r="G60" s="21">
        <v>-944.5</v>
      </c>
      <c r="H60" s="21">
        <v>-110.6</v>
      </c>
      <c r="I60" s="6">
        <f t="shared" ref="I60:M62" si="25">I133</f>
        <v>-283.14982366513982</v>
      </c>
      <c r="J60" s="6">
        <f t="shared" si="25"/>
        <v>-39.821964241709338</v>
      </c>
      <c r="K60" s="6">
        <f t="shared" si="25"/>
        <v>541.14133300273966</v>
      </c>
      <c r="L60" s="6">
        <f t="shared" si="25"/>
        <v>-371.94438943561636</v>
      </c>
      <c r="M60" s="6">
        <f t="shared" si="25"/>
        <v>2.333964186301273</v>
      </c>
    </row>
    <row r="61" spans="1:13" outlineLevel="1" x14ac:dyDescent="0.2">
      <c r="B61" s="22" t="s">
        <v>16</v>
      </c>
      <c r="D61" s="21">
        <v>-246.2</v>
      </c>
      <c r="E61" s="21">
        <v>217.86600000000001</v>
      </c>
      <c r="F61" s="21">
        <v>-150.6</v>
      </c>
      <c r="G61" s="21">
        <v>-1685.8</v>
      </c>
      <c r="H61" s="21">
        <v>413.262</v>
      </c>
      <c r="I61" s="6">
        <f t="shared" si="25"/>
        <v>89.81309205211619</v>
      </c>
      <c r="J61" s="6">
        <f t="shared" si="25"/>
        <v>-85.449824452713983</v>
      </c>
      <c r="K61" s="6">
        <f t="shared" si="25"/>
        <v>978.67080963198987</v>
      </c>
      <c r="L61" s="6">
        <f t="shared" si="25"/>
        <v>-672.67291287318449</v>
      </c>
      <c r="M61" s="6">
        <f t="shared" si="25"/>
        <v>4.2210462970642766</v>
      </c>
    </row>
    <row r="62" spans="1:13" outlineLevel="1" x14ac:dyDescent="0.2">
      <c r="B62" s="22" t="s">
        <v>24</v>
      </c>
      <c r="D62" s="21">
        <v>37.904000000000003</v>
      </c>
      <c r="E62" s="21">
        <v>-86.4</v>
      </c>
      <c r="F62" s="21">
        <v>182.50899999999999</v>
      </c>
      <c r="G62" s="21">
        <v>557.73500000000001</v>
      </c>
      <c r="H62" s="21">
        <v>-289</v>
      </c>
      <c r="I62" s="6">
        <f t="shared" si="25"/>
        <v>93.367961470822365</v>
      </c>
      <c r="J62" s="6">
        <f t="shared" si="25"/>
        <v>-25.646522686414073</v>
      </c>
      <c r="K62" s="6">
        <f t="shared" si="25"/>
        <v>338.77066487261209</v>
      </c>
      <c r="L62" s="6">
        <f t="shared" si="25"/>
        <v>-232.84831599456402</v>
      </c>
      <c r="M62" s="6">
        <f t="shared" si="25"/>
        <v>1.4611314105222846</v>
      </c>
    </row>
    <row r="63" spans="1:13" outlineLevel="1" x14ac:dyDescent="0.2">
      <c r="B63" s="22" t="s">
        <v>44</v>
      </c>
      <c r="D63" s="21">
        <v>26.471</v>
      </c>
      <c r="E63" s="21">
        <v>-12.1</v>
      </c>
      <c r="F63" s="21">
        <v>32.551000000000002</v>
      </c>
      <c r="G63" s="21">
        <v>-105.9</v>
      </c>
      <c r="H63" s="21">
        <v>31.623000000000001</v>
      </c>
      <c r="I63" s="21">
        <v>-5.4710000000000001</v>
      </c>
      <c r="J63" s="21">
        <v>-5.4710000000000001</v>
      </c>
      <c r="K63" s="21">
        <v>-5.4710000000000001</v>
      </c>
      <c r="L63" s="21">
        <v>-5.4710000000000001</v>
      </c>
      <c r="M63" s="21">
        <v>-5.4710000000000001</v>
      </c>
    </row>
    <row r="64" spans="1:13" outlineLevel="1" x14ac:dyDescent="0.2">
      <c r="B64" s="22" t="s">
        <v>17</v>
      </c>
      <c r="D64" s="21">
        <v>66.278000000000006</v>
      </c>
      <c r="E64" s="21">
        <v>-60.6</v>
      </c>
      <c r="F64" s="21">
        <v>-15.9</v>
      </c>
      <c r="G64" s="21">
        <v>411.72300000000001</v>
      </c>
      <c r="H64" s="21">
        <v>56.795000000000002</v>
      </c>
      <c r="I64" s="6">
        <f>I6*'Raw Data'!$P$19</f>
        <v>87.66983070476833</v>
      </c>
      <c r="J64" s="6">
        <f>J6*'Raw Data'!$P$19</f>
        <v>85.868242368197301</v>
      </c>
      <c r="K64" s="6">
        <f>K6*'Raw Data'!$P$19</f>
        <v>112.67997423451379</v>
      </c>
      <c r="L64" s="6">
        <f>L6*'Raw Data'!$P$19</f>
        <v>94.251381498135146</v>
      </c>
      <c r="M64" s="6">
        <f>M6*'Raw Data'!$P$19</f>
        <v>94.367021568727168</v>
      </c>
    </row>
    <row r="65" spans="2:13" outlineLevel="1" x14ac:dyDescent="0.2">
      <c r="B65" s="24" t="s">
        <v>45</v>
      </c>
      <c r="D65" s="21">
        <v>1415.4549999999997</v>
      </c>
      <c r="E65" s="21">
        <v>1396.3180000000002</v>
      </c>
      <c r="F65" s="21">
        <v>987.06600000000003</v>
      </c>
      <c r="G65" s="21">
        <v>2204.2069999999999</v>
      </c>
      <c r="H65" s="21">
        <v>4460.4049999999988</v>
      </c>
      <c r="I65" s="6">
        <f>SUM(I54:I64)</f>
        <v>2781.8940365921703</v>
      </c>
      <c r="J65" s="6">
        <f t="shared" ref="J65:M65" si="26">SUM(J54:J64)</f>
        <v>2629.3904325867625</v>
      </c>
      <c r="K65" s="6">
        <f t="shared" si="26"/>
        <v>5505.9289423979499</v>
      </c>
      <c r="L65" s="6">
        <f t="shared" si="26"/>
        <v>1774.4281450276892</v>
      </c>
      <c r="M65" s="6">
        <f t="shared" si="26"/>
        <v>3168.2203753498557</v>
      </c>
    </row>
    <row r="66" spans="2:13" outlineLevel="1" x14ac:dyDescent="0.2">
      <c r="D66" s="6"/>
      <c r="E66" s="6"/>
      <c r="F66" s="6"/>
      <c r="G66" s="6"/>
      <c r="H66" s="6"/>
      <c r="I66" s="6"/>
      <c r="J66" s="6"/>
      <c r="K66" s="6"/>
      <c r="L66" s="6"/>
      <c r="M66" s="6"/>
    </row>
    <row r="67" spans="2:13" outlineLevel="1" x14ac:dyDescent="0.2">
      <c r="B67" s="22" t="s">
        <v>46</v>
      </c>
      <c r="D67" s="21">
        <v>-239.4</v>
      </c>
      <c r="E67" s="21">
        <v>-451.9</v>
      </c>
      <c r="F67" s="21">
        <v>-1198.0999999999999</v>
      </c>
      <c r="G67" s="21">
        <v>-1006.2</v>
      </c>
      <c r="H67" s="21">
        <v>-908.9</v>
      </c>
      <c r="I67" s="6">
        <f>-'Raw Data'!$P$17*Model!I6</f>
        <v>-1077.8168400497341</v>
      </c>
      <c r="J67" s="6">
        <f>-'Raw Data'!$P$17*Model!J6</f>
        <v>-1055.6680320460723</v>
      </c>
      <c r="K67" s="6">
        <f>-'Raw Data'!$P$17*Model!K6</f>
        <v>-1385.2926689833744</v>
      </c>
      <c r="L67" s="6">
        <f>-'Raw Data'!$P$17*Model!L6</f>
        <v>-1158.7307213896192</v>
      </c>
      <c r="M67" s="6">
        <f>-'Raw Data'!$P$17*Model!M6</f>
        <v>-1160.1524056162984</v>
      </c>
    </row>
    <row r="68" spans="2:13" outlineLevel="1" x14ac:dyDescent="0.2">
      <c r="B68" s="22" t="s">
        <v>47</v>
      </c>
      <c r="D68" s="21">
        <v>-434</v>
      </c>
      <c r="E68" s="21">
        <v>-97.1</v>
      </c>
      <c r="F68" s="21">
        <v>-60</v>
      </c>
      <c r="G68" s="6" t="s">
        <v>37</v>
      </c>
      <c r="H68" s="21">
        <v>-134.1</v>
      </c>
      <c r="I68" s="21">
        <v>-134.1</v>
      </c>
      <c r="J68" s="21">
        <v>-134.1</v>
      </c>
      <c r="K68" s="21">
        <v>-134.1</v>
      </c>
      <c r="L68" s="21">
        <v>-134.1</v>
      </c>
      <c r="M68" s="21">
        <v>-134.1</v>
      </c>
    </row>
    <row r="69" spans="2:13" outlineLevel="1" x14ac:dyDescent="0.2">
      <c r="B69" s="22" t="s">
        <v>64</v>
      </c>
      <c r="D69" s="21">
        <v>-228.8</v>
      </c>
      <c r="E69" s="21">
        <v>-33.4</v>
      </c>
      <c r="F69" s="21">
        <v>262.17399999999998</v>
      </c>
      <c r="G69" s="6" t="s">
        <v>37</v>
      </c>
      <c r="H69" s="21">
        <v>-852.1</v>
      </c>
      <c r="I69" s="21">
        <v>-852.1</v>
      </c>
      <c r="J69" s="21">
        <v>-852.1</v>
      </c>
      <c r="K69" s="21">
        <v>-852.1</v>
      </c>
      <c r="L69" s="21">
        <v>-852.1</v>
      </c>
      <c r="M69" s="21">
        <v>-852.1</v>
      </c>
    </row>
    <row r="70" spans="2:13" outlineLevel="1" x14ac:dyDescent="0.2">
      <c r="B70" s="22" t="s">
        <v>17</v>
      </c>
      <c r="D70" s="21">
        <v>6.907</v>
      </c>
      <c r="E70" s="21">
        <v>5.7560000000000002</v>
      </c>
      <c r="F70" s="21">
        <v>2.6339999999999999</v>
      </c>
      <c r="G70" s="21">
        <v>6.819</v>
      </c>
      <c r="H70" s="21">
        <v>15.837</v>
      </c>
      <c r="I70" s="21">
        <v>15.837</v>
      </c>
      <c r="J70" s="21">
        <v>15.837</v>
      </c>
      <c r="K70" s="21">
        <v>15.837</v>
      </c>
      <c r="L70" s="21">
        <v>15.837</v>
      </c>
      <c r="M70" s="21">
        <v>15.837</v>
      </c>
    </row>
    <row r="71" spans="2:13" outlineLevel="1" x14ac:dyDescent="0.2">
      <c r="B71" s="24" t="s">
        <v>49</v>
      </c>
      <c r="D71" s="21">
        <v>-895.29300000000001</v>
      </c>
      <c r="E71" s="21">
        <v>-576.64400000000001</v>
      </c>
      <c r="F71" s="21">
        <v>-993.29199999999992</v>
      </c>
      <c r="G71" s="21">
        <v>-999.38100000000009</v>
      </c>
      <c r="H71" s="21">
        <v>-1879.2629999999999</v>
      </c>
      <c r="I71" s="6">
        <f>SUM(I67:I70)</f>
        <v>-2048.1798400497341</v>
      </c>
      <c r="J71" s="6">
        <f t="shared" ref="J71:M71" si="27">SUM(J67:J70)</f>
        <v>-2026.0310320460721</v>
      </c>
      <c r="K71" s="6">
        <f t="shared" si="27"/>
        <v>-2355.6556689833742</v>
      </c>
      <c r="L71" s="6">
        <f t="shared" si="27"/>
        <v>-2129.0937213896191</v>
      </c>
      <c r="M71" s="6">
        <f t="shared" si="27"/>
        <v>-2130.5154056162983</v>
      </c>
    </row>
    <row r="72" spans="2:13" outlineLevel="1" x14ac:dyDescent="0.2">
      <c r="B72" s="6"/>
      <c r="D72" s="6"/>
      <c r="E72" s="6"/>
      <c r="F72" s="6"/>
      <c r="G72" s="6"/>
      <c r="H72" s="6"/>
      <c r="I72" s="6"/>
      <c r="J72" s="6"/>
      <c r="K72" s="6"/>
      <c r="L72" s="6"/>
      <c r="M72" s="6"/>
    </row>
    <row r="73" spans="2:13" outlineLevel="1" x14ac:dyDescent="0.2">
      <c r="D73" s="6"/>
      <c r="E73" s="6"/>
      <c r="F73" s="6"/>
      <c r="G73" s="6"/>
      <c r="H73" s="6"/>
      <c r="I73" s="6"/>
      <c r="J73" s="6"/>
      <c r="K73" s="6"/>
      <c r="L73" s="6"/>
      <c r="M73" s="6"/>
    </row>
    <row r="74" spans="2:13" outlineLevel="1" x14ac:dyDescent="0.2">
      <c r="B74" s="22" t="s">
        <v>68</v>
      </c>
      <c r="D74" s="21">
        <v>445.60700000000003</v>
      </c>
      <c r="E74" s="21">
        <v>1573.962</v>
      </c>
      <c r="F74" s="21">
        <v>2523.3560000000002</v>
      </c>
      <c r="G74" s="21">
        <v>1516.556</v>
      </c>
      <c r="H74" s="21">
        <v>1465.2570000000001</v>
      </c>
      <c r="I74" s="6">
        <f t="shared" ref="I74:M75" si="28">I89</f>
        <v>2276.0726193960186</v>
      </c>
      <c r="J74" s="6">
        <f t="shared" si="28"/>
        <v>2229.3000198446252</v>
      </c>
      <c r="K74" s="6">
        <f t="shared" si="28"/>
        <v>2925.3826778004313</v>
      </c>
      <c r="L74" s="6">
        <f t="shared" si="28"/>
        <v>2446.9419758613271</v>
      </c>
      <c r="M74" s="6">
        <f t="shared" si="28"/>
        <v>2449.9442081716174</v>
      </c>
    </row>
    <row r="75" spans="2:13" outlineLevel="1" x14ac:dyDescent="0.2">
      <c r="B75" s="22" t="s">
        <v>50</v>
      </c>
      <c r="D75" s="21">
        <v>-455.5</v>
      </c>
      <c r="E75" s="21">
        <v>-1264.2</v>
      </c>
      <c r="F75" s="21">
        <v>-2177.5</v>
      </c>
      <c r="G75" s="21">
        <v>-1522</v>
      </c>
      <c r="H75" s="21">
        <v>-1507.5</v>
      </c>
      <c r="I75" s="6">
        <f t="shared" si="28"/>
        <v>-2038.2846050828221</v>
      </c>
      <c r="J75" s="6">
        <f t="shared" si="28"/>
        <v>-1996.3984768490898</v>
      </c>
      <c r="K75" s="6">
        <f t="shared" si="28"/>
        <v>-2619.759328117952</v>
      </c>
      <c r="L75" s="6">
        <f t="shared" si="28"/>
        <v>-2191.3027363127771</v>
      </c>
      <c r="M75" s="6">
        <f t="shared" si="28"/>
        <v>-2193.9913165657968</v>
      </c>
    </row>
    <row r="76" spans="2:13" outlineLevel="1" x14ac:dyDescent="0.2">
      <c r="B76" s="22" t="s">
        <v>51</v>
      </c>
      <c r="D76" s="21">
        <v>-523.6</v>
      </c>
      <c r="E76" s="21">
        <v>-348.6</v>
      </c>
      <c r="F76" s="21">
        <v>-106.5</v>
      </c>
      <c r="G76" s="21">
        <v>-1060.5999999999999</v>
      </c>
      <c r="H76" s="21">
        <v>-1800.9</v>
      </c>
      <c r="I76" s="21">
        <v>-1800.9</v>
      </c>
      <c r="J76" s="21">
        <v>-1800.9</v>
      </c>
      <c r="K76" s="21">
        <v>-1800.9</v>
      </c>
      <c r="L76" s="21">
        <v>-1800.9</v>
      </c>
      <c r="M76" s="21">
        <v>-1800.9</v>
      </c>
    </row>
    <row r="77" spans="2:13" outlineLevel="1" x14ac:dyDescent="0.2">
      <c r="B77" s="22" t="s">
        <v>52</v>
      </c>
      <c r="D77" s="21">
        <v>-168.9</v>
      </c>
      <c r="E77" s="21">
        <v>-200.3</v>
      </c>
      <c r="F77" s="21">
        <v>-209.2</v>
      </c>
      <c r="G77" s="21">
        <v>-213</v>
      </c>
      <c r="H77" s="21">
        <v>-237.2</v>
      </c>
      <c r="I77" s="6">
        <f>I112</f>
        <v>-394.97305053107868</v>
      </c>
      <c r="J77" s="6">
        <f>J112</f>
        <v>-368.56920686700829</v>
      </c>
      <c r="K77" s="6">
        <f>K112</f>
        <v>-479.13321568396049</v>
      </c>
      <c r="L77" s="6">
        <f>L112</f>
        <v>-368.27212206975395</v>
      </c>
      <c r="M77" s="6">
        <f>M112</f>
        <v>-349.68475985330167</v>
      </c>
    </row>
    <row r="78" spans="2:13" outlineLevel="1" x14ac:dyDescent="0.2">
      <c r="B78" s="22" t="s">
        <v>53</v>
      </c>
      <c r="D78" s="21">
        <v>-18.5</v>
      </c>
      <c r="E78" s="21">
        <v>-27.6</v>
      </c>
      <c r="F78" s="21">
        <v>-37.1</v>
      </c>
      <c r="G78" s="21">
        <v>-50.4</v>
      </c>
      <c r="H78" s="21">
        <v>-116.3</v>
      </c>
      <c r="I78" s="21">
        <v>-116.3</v>
      </c>
      <c r="J78" s="21">
        <v>-116.3</v>
      </c>
      <c r="K78" s="21">
        <v>-116.3</v>
      </c>
      <c r="L78" s="21">
        <v>-116.3</v>
      </c>
      <c r="M78" s="21">
        <v>-116.3</v>
      </c>
    </row>
    <row r="79" spans="2:13" outlineLevel="1" x14ac:dyDescent="0.2">
      <c r="B79" s="24" t="s">
        <v>109</v>
      </c>
      <c r="D79" s="21">
        <v>-720.89300000000003</v>
      </c>
      <c r="E79" s="21">
        <v>-266.73800000000006</v>
      </c>
      <c r="F79" s="21">
        <v>-6.9439999999995052</v>
      </c>
      <c r="G79" s="21">
        <v>-1329.444</v>
      </c>
      <c r="H79" s="21">
        <v>-2196.643</v>
      </c>
      <c r="I79" s="6">
        <f>SUM(I74:I78)</f>
        <v>-2074.3850362178823</v>
      </c>
      <c r="J79" s="6">
        <f t="shared" ref="J79:M79" si="29">SUM(J74:J78)</f>
        <v>-2052.8676638714728</v>
      </c>
      <c r="K79" s="6">
        <f t="shared" si="29"/>
        <v>-2090.7098660014813</v>
      </c>
      <c r="L79" s="6">
        <f t="shared" si="29"/>
        <v>-2029.8328825212041</v>
      </c>
      <c r="M79" s="6">
        <f t="shared" si="29"/>
        <v>-2010.9318682474811</v>
      </c>
    </row>
    <row r="80" spans="2:13" outlineLevel="1" x14ac:dyDescent="0.2">
      <c r="D80" s="6"/>
      <c r="E80" s="6"/>
      <c r="F80" s="6"/>
      <c r="G80" s="6"/>
      <c r="H80" s="6"/>
      <c r="I80" s="6"/>
      <c r="J80" s="6"/>
      <c r="K80" s="6"/>
      <c r="L80" s="6"/>
      <c r="M80" s="6"/>
    </row>
    <row r="81" spans="1:13" outlineLevel="1" x14ac:dyDescent="0.2">
      <c r="B81" s="24" t="s">
        <v>103</v>
      </c>
      <c r="D81" s="6"/>
      <c r="E81" s="6"/>
      <c r="F81" s="6"/>
      <c r="G81" s="6"/>
      <c r="H81" s="6"/>
      <c r="I81" s="6">
        <f>H83</f>
        <v>2256.6320000000001</v>
      </c>
      <c r="J81" s="6">
        <f t="shared" ref="J81:M81" si="30">I83</f>
        <v>915.96116032455393</v>
      </c>
      <c r="K81" s="6">
        <f t="shared" si="30"/>
        <v>-533.54710300622855</v>
      </c>
      <c r="L81" s="6">
        <f t="shared" si="30"/>
        <v>526.01630440686586</v>
      </c>
      <c r="M81" s="6">
        <f t="shared" si="30"/>
        <v>-1858.4821544762681</v>
      </c>
    </row>
    <row r="82" spans="1:13" ht="17" outlineLevel="1" thickBot="1" x14ac:dyDescent="0.25">
      <c r="B82" s="22" t="s">
        <v>55</v>
      </c>
      <c r="D82" s="6"/>
      <c r="E82" s="6"/>
      <c r="F82" s="6"/>
      <c r="G82" s="6"/>
      <c r="H82" s="6"/>
      <c r="I82" s="6">
        <f>I65+I71+I79</f>
        <v>-1340.6708396754461</v>
      </c>
      <c r="J82" s="6">
        <f t="shared" ref="J82:M82" si="31">J65+J71+J79</f>
        <v>-1449.5082633307825</v>
      </c>
      <c r="K82" s="6">
        <f t="shared" si="31"/>
        <v>1059.5634074130944</v>
      </c>
      <c r="L82" s="6">
        <f t="shared" si="31"/>
        <v>-2384.4984588831339</v>
      </c>
      <c r="M82" s="6">
        <f t="shared" si="31"/>
        <v>-973.22689851392374</v>
      </c>
    </row>
    <row r="83" spans="1:13" ht="17" outlineLevel="1" thickTop="1" x14ac:dyDescent="0.2">
      <c r="B83" s="25" t="s">
        <v>104</v>
      </c>
      <c r="C83" s="26"/>
      <c r="D83" s="27"/>
      <c r="E83" s="27"/>
      <c r="F83" s="27"/>
      <c r="G83" s="27"/>
      <c r="H83" s="27">
        <f>H19</f>
        <v>2256.6320000000001</v>
      </c>
      <c r="I83" s="27">
        <f>SUM(I81:I82)</f>
        <v>915.96116032455393</v>
      </c>
      <c r="J83" s="27">
        <f t="shared" ref="J83:M83" si="32">SUM(J81:J82)</f>
        <v>-533.54710300622855</v>
      </c>
      <c r="K83" s="27">
        <f t="shared" si="32"/>
        <v>526.01630440686586</v>
      </c>
      <c r="L83" s="27">
        <f t="shared" si="32"/>
        <v>-1858.4821544762681</v>
      </c>
      <c r="M83" s="27">
        <f t="shared" si="32"/>
        <v>-2831.7090529901916</v>
      </c>
    </row>
    <row r="84" spans="1:13" x14ac:dyDescent="0.2">
      <c r="D84" s="6"/>
      <c r="E84" s="6"/>
      <c r="F84" s="6"/>
      <c r="G84" s="6"/>
      <c r="H84" s="6"/>
      <c r="I84" s="6"/>
      <c r="J84" s="6"/>
      <c r="K84" s="6"/>
      <c r="L84" s="6"/>
      <c r="M84" s="6"/>
    </row>
    <row r="85" spans="1:13" x14ac:dyDescent="0.2">
      <c r="A85" t="s">
        <v>121</v>
      </c>
      <c r="B85" s="23" t="s">
        <v>65</v>
      </c>
      <c r="C85" s="5"/>
      <c r="D85" s="7"/>
      <c r="E85" s="7"/>
      <c r="F85" s="7"/>
      <c r="G85" s="7"/>
      <c r="H85" s="7"/>
      <c r="I85" s="7"/>
      <c r="J85" s="7"/>
      <c r="K85" s="7"/>
      <c r="L85" s="7"/>
      <c r="M85" s="7"/>
    </row>
    <row r="86" spans="1:13" outlineLevel="1" x14ac:dyDescent="0.2">
      <c r="D86" s="6"/>
      <c r="E86" s="6"/>
      <c r="F86" s="6"/>
      <c r="G86" s="6"/>
      <c r="H86" s="6"/>
      <c r="I86" s="6"/>
      <c r="J86" s="6"/>
      <c r="K86" s="6"/>
      <c r="L86" s="6"/>
      <c r="M86" s="6"/>
    </row>
    <row r="87" spans="1:13" outlineLevel="1" x14ac:dyDescent="0.2">
      <c r="B87" s="24" t="s">
        <v>65</v>
      </c>
      <c r="D87" s="6"/>
      <c r="E87" s="6"/>
      <c r="F87" s="6"/>
      <c r="G87" s="6"/>
      <c r="H87" s="6"/>
      <c r="I87" s="6"/>
      <c r="J87" s="6"/>
      <c r="K87" s="6"/>
      <c r="L87" s="6"/>
      <c r="M87" s="6"/>
    </row>
    <row r="88" spans="1:13" outlineLevel="1" x14ac:dyDescent="0.2">
      <c r="B88" s="22" t="s">
        <v>66</v>
      </c>
      <c r="D88" s="6"/>
      <c r="E88" s="6"/>
      <c r="F88" s="6"/>
      <c r="G88" s="6"/>
      <c r="H88" s="6"/>
      <c r="I88" s="6">
        <f>H91</f>
        <v>3013.241</v>
      </c>
      <c r="J88" s="6">
        <f>I91</f>
        <v>5289.3136193960181</v>
      </c>
      <c r="K88" s="6">
        <f>J91</f>
        <v>7518.6136392406434</v>
      </c>
      <c r="L88" s="6">
        <f>K91</f>
        <v>10443.996317041074</v>
      </c>
      <c r="M88" s="6">
        <f>L91</f>
        <v>12890.938292902401</v>
      </c>
    </row>
    <row r="89" spans="1:13" outlineLevel="1" x14ac:dyDescent="0.2">
      <c r="B89" s="22" t="s">
        <v>101</v>
      </c>
      <c r="D89" s="6"/>
      <c r="E89" s="6"/>
      <c r="F89" s="6"/>
      <c r="G89" s="6"/>
      <c r="H89" s="6"/>
      <c r="I89" s="6">
        <f>I6*'Raw Data'!$P$14</f>
        <v>2276.0726193960186</v>
      </c>
      <c r="J89" s="6">
        <f>J6*'Raw Data'!$P$14</f>
        <v>2229.3000198446252</v>
      </c>
      <c r="K89" s="6">
        <f>K6*'Raw Data'!$P$14</f>
        <v>2925.3826778004313</v>
      </c>
      <c r="L89" s="6">
        <f>L6*'Raw Data'!$P$14</f>
        <v>2446.9419758613271</v>
      </c>
      <c r="M89" s="6">
        <f>M6*'Raw Data'!$P$14</f>
        <v>2449.9442081716174</v>
      </c>
    </row>
    <row r="90" spans="1:13" ht="17" outlineLevel="1" thickBot="1" x14ac:dyDescent="0.25">
      <c r="B90" s="22" t="s">
        <v>102</v>
      </c>
      <c r="D90" s="6"/>
      <c r="E90" s="6"/>
      <c r="F90" s="6"/>
      <c r="G90" s="6"/>
      <c r="H90" s="6"/>
      <c r="I90" s="6">
        <f>I6*'Raw Data'!$P$15</f>
        <v>-2038.2846050828221</v>
      </c>
      <c r="J90" s="6">
        <f>J6*'Raw Data'!$P$15</f>
        <v>-1996.3984768490898</v>
      </c>
      <c r="K90" s="6">
        <f>K6*'Raw Data'!$P$15</f>
        <v>-2619.759328117952</v>
      </c>
      <c r="L90" s="6">
        <f>L6*'Raw Data'!$P$15</f>
        <v>-2191.3027363127771</v>
      </c>
      <c r="M90" s="6">
        <f>M6*'Raw Data'!$P$15</f>
        <v>-2193.9913165657968</v>
      </c>
    </row>
    <row r="91" spans="1:13" ht="17" outlineLevel="1" thickTop="1" x14ac:dyDescent="0.2">
      <c r="B91" s="25" t="s">
        <v>67</v>
      </c>
      <c r="C91" s="26"/>
      <c r="D91" s="27"/>
      <c r="E91" s="27"/>
      <c r="F91" s="27"/>
      <c r="G91" s="27"/>
      <c r="H91" s="27">
        <f>H34</f>
        <v>3013.241</v>
      </c>
      <c r="I91" s="27">
        <f>SUM(I88:I89)</f>
        <v>5289.3136193960181</v>
      </c>
      <c r="J91" s="27">
        <f>SUM(J88:J89)</f>
        <v>7518.6136392406434</v>
      </c>
      <c r="K91" s="27">
        <f>SUM(K88:K89)</f>
        <v>10443.996317041074</v>
      </c>
      <c r="L91" s="27">
        <f>SUM(L88:L89)</f>
        <v>12890.938292902401</v>
      </c>
      <c r="M91" s="27">
        <f>SUM(M88:M89)</f>
        <v>15340.882501074018</v>
      </c>
    </row>
    <row r="92" spans="1:13" outlineLevel="1" x14ac:dyDescent="0.2">
      <c r="D92" s="6"/>
      <c r="E92" s="6"/>
      <c r="F92" s="6"/>
      <c r="G92" s="6"/>
      <c r="H92" s="6"/>
      <c r="I92" s="6"/>
      <c r="J92" s="6"/>
      <c r="K92" s="6"/>
      <c r="L92" s="6"/>
      <c r="M92" s="6"/>
    </row>
    <row r="93" spans="1:13" ht="17" outlineLevel="1" thickBot="1" x14ac:dyDescent="0.25">
      <c r="B93" s="22" t="s">
        <v>75</v>
      </c>
      <c r="D93" s="6"/>
      <c r="E93" s="6"/>
      <c r="F93" s="6"/>
      <c r="G93" s="6"/>
      <c r="H93" s="6"/>
      <c r="I93" s="20">
        <f>'Raw Data'!K29</f>
        <v>5.5E-2</v>
      </c>
      <c r="J93" s="20">
        <f>'Raw Data'!L29</f>
        <v>5.5E-2</v>
      </c>
      <c r="K93" s="20">
        <f>'Raw Data'!M29</f>
        <v>5.5E-2</v>
      </c>
      <c r="L93" s="20">
        <f>'Raw Data'!N29</f>
        <v>5.5E-2</v>
      </c>
      <c r="M93" s="20">
        <f>'Raw Data'!O29</f>
        <v>5.5E-2</v>
      </c>
    </row>
    <row r="94" spans="1:13" ht="17" outlineLevel="1" thickTop="1" x14ac:dyDescent="0.2">
      <c r="B94" s="25" t="s">
        <v>70</v>
      </c>
      <c r="C94" s="26"/>
      <c r="D94" s="27"/>
      <c r="E94" s="27"/>
      <c r="F94" s="27"/>
      <c r="G94" s="27"/>
      <c r="H94" s="27"/>
      <c r="I94" s="27">
        <f>AVERAGE(I91,I88)*I93</f>
        <v>228.32025203339049</v>
      </c>
      <c r="J94" s="27">
        <f>AVERAGE(J91,J88)*J93</f>
        <v>352.21799961250815</v>
      </c>
      <c r="K94" s="27">
        <f>AVERAGE(K91,K88)*K93</f>
        <v>493.97177379774723</v>
      </c>
      <c r="L94" s="27">
        <f>AVERAGE(L91,L88)*L93</f>
        <v>641.71070177344563</v>
      </c>
      <c r="M94" s="27">
        <f>AVERAGE(M91,M88)*M93</f>
        <v>776.3750718343515</v>
      </c>
    </row>
    <row r="95" spans="1:13" x14ac:dyDescent="0.2">
      <c r="D95" s="6"/>
      <c r="E95" s="6"/>
      <c r="F95" s="6"/>
      <c r="G95" s="6"/>
      <c r="H95" s="6"/>
      <c r="I95" s="6"/>
      <c r="J95" s="6"/>
      <c r="K95" s="6"/>
      <c r="L95" s="6"/>
      <c r="M95" s="6"/>
    </row>
    <row r="96" spans="1:13" x14ac:dyDescent="0.2">
      <c r="A96" t="s">
        <v>121</v>
      </c>
      <c r="B96" s="23" t="s">
        <v>79</v>
      </c>
      <c r="C96" s="5"/>
      <c r="D96" s="7"/>
      <c r="E96" s="7"/>
      <c r="F96" s="7"/>
      <c r="G96" s="7"/>
      <c r="H96" s="7"/>
      <c r="I96" s="7"/>
      <c r="J96" s="7"/>
      <c r="K96" s="7"/>
      <c r="L96" s="7"/>
      <c r="M96" s="7"/>
    </row>
    <row r="97" spans="2:16" outlineLevel="1" x14ac:dyDescent="0.2">
      <c r="D97" s="6"/>
      <c r="E97" s="6"/>
      <c r="F97" s="6"/>
      <c r="G97" s="6"/>
      <c r="H97" s="6"/>
      <c r="I97" s="6"/>
      <c r="J97" s="6"/>
      <c r="K97" s="6"/>
      <c r="L97" s="6"/>
      <c r="M97" s="6"/>
    </row>
    <row r="98" spans="2:16" outlineLevel="1" x14ac:dyDescent="0.2">
      <c r="B98" s="24" t="s">
        <v>80</v>
      </c>
      <c r="D98" s="6"/>
      <c r="E98" s="6"/>
      <c r="F98" s="6"/>
      <c r="G98" s="6"/>
      <c r="H98" s="6"/>
      <c r="I98" s="6"/>
      <c r="J98" s="6"/>
      <c r="K98" s="6"/>
      <c r="L98" s="6"/>
      <c r="M98" s="6"/>
    </row>
    <row r="99" spans="2:16" outlineLevel="1" x14ac:dyDescent="0.2">
      <c r="D99" s="6"/>
      <c r="E99" s="6"/>
      <c r="F99" s="6"/>
      <c r="G99" s="6"/>
      <c r="H99" s="6"/>
      <c r="I99" s="6"/>
      <c r="J99" s="6"/>
      <c r="K99" s="6"/>
      <c r="L99" s="6"/>
      <c r="M99" s="6"/>
      <c r="O99" s="6"/>
      <c r="P99" s="15"/>
    </row>
    <row r="100" spans="2:16" outlineLevel="1" x14ac:dyDescent="0.2">
      <c r="B100" s="24" t="s">
        <v>81</v>
      </c>
      <c r="D100" s="6"/>
      <c r="E100" s="6"/>
      <c r="F100" s="6"/>
      <c r="G100" s="6"/>
      <c r="H100" s="6"/>
      <c r="I100" s="6">
        <f>H102</f>
        <v>8130.37</v>
      </c>
      <c r="J100" s="6">
        <f t="shared" ref="J100:M100" si="33">I102</f>
        <v>11483.676288517032</v>
      </c>
      <c r="K100" s="6">
        <f t="shared" si="33"/>
        <v>16406.413549518998</v>
      </c>
      <c r="L100" s="6">
        <f t="shared" si="33"/>
        <v>20187.860839243043</v>
      </c>
      <c r="M100" s="6">
        <f t="shared" si="33"/>
        <v>27158.809932401564</v>
      </c>
    </row>
    <row r="101" spans="2:16" outlineLevel="1" x14ac:dyDescent="0.2">
      <c r="B101" s="22" t="s">
        <v>82</v>
      </c>
      <c r="D101" s="6"/>
      <c r="E101" s="6"/>
      <c r="F101" s="6"/>
      <c r="G101" s="6"/>
      <c r="H101" s="6"/>
      <c r="I101" s="6">
        <f>I48-I29</f>
        <v>3353.306288517033</v>
      </c>
      <c r="J101" s="6">
        <f>J48-J29</f>
        <v>4922.7372610019665</v>
      </c>
      <c r="K101" s="6">
        <f>K48-K29</f>
        <v>3781.4472897240448</v>
      </c>
      <c r="L101" s="6">
        <f>L48-L29</f>
        <v>6970.9490931585206</v>
      </c>
      <c r="M101" s="6">
        <f>M48-M29</f>
        <v>7708.6941571832249</v>
      </c>
    </row>
    <row r="102" spans="2:16" outlineLevel="1" x14ac:dyDescent="0.2">
      <c r="B102" s="24" t="s">
        <v>83</v>
      </c>
      <c r="D102" s="6"/>
      <c r="E102" s="6"/>
      <c r="F102" s="6"/>
      <c r="G102" s="6"/>
      <c r="H102" s="6">
        <f>H44</f>
        <v>8130.37</v>
      </c>
      <c r="I102" s="6">
        <f>SUM(I100:I101)</f>
        <v>11483.676288517032</v>
      </c>
      <c r="J102" s="6">
        <f t="shared" ref="J102:M102" si="34">SUM(J100:J101)</f>
        <v>16406.413549518998</v>
      </c>
      <c r="K102" s="6">
        <f t="shared" si="34"/>
        <v>20187.860839243043</v>
      </c>
      <c r="L102" s="6">
        <f t="shared" si="34"/>
        <v>27158.809932401564</v>
      </c>
      <c r="M102" s="6">
        <f t="shared" si="34"/>
        <v>34867.504089584792</v>
      </c>
    </row>
    <row r="103" spans="2:16" outlineLevel="1" x14ac:dyDescent="0.2">
      <c r="D103" s="6"/>
      <c r="E103" s="6"/>
      <c r="F103" s="6"/>
      <c r="G103" s="6"/>
      <c r="H103" s="6"/>
      <c r="I103" s="6"/>
      <c r="J103" s="6"/>
      <c r="K103" s="6"/>
      <c r="L103" s="6"/>
      <c r="M103" s="6"/>
    </row>
    <row r="104" spans="2:16" outlineLevel="1" x14ac:dyDescent="0.2">
      <c r="B104" s="22" t="s">
        <v>39</v>
      </c>
      <c r="D104" s="6"/>
      <c r="E104" s="6"/>
      <c r="F104" s="6"/>
      <c r="G104" s="6"/>
      <c r="H104" s="6"/>
      <c r="I104" s="6">
        <f>I15</f>
        <v>2167.4143688320801</v>
      </c>
      <c r="J104" s="6">
        <f>J15</f>
        <v>2022.5232931676683</v>
      </c>
      <c r="K104" s="6">
        <f>K15</f>
        <v>2629.2432227003869</v>
      </c>
      <c r="L104" s="6">
        <f>L15</f>
        <v>2020.8930405277354</v>
      </c>
      <c r="M104" s="6">
        <f>M15</f>
        <v>1918.8949019396568</v>
      </c>
    </row>
    <row r="105" spans="2:16" outlineLevel="1" x14ac:dyDescent="0.2">
      <c r="B105" s="22" t="s">
        <v>85</v>
      </c>
      <c r="D105" s="6"/>
      <c r="E105" s="6"/>
      <c r="F105" s="6"/>
      <c r="G105" s="6"/>
      <c r="H105" s="6"/>
      <c r="I105" s="20">
        <f>'Raw Data'!$P$23</f>
        <v>0.18223236692110309</v>
      </c>
      <c r="J105" s="20">
        <f>'Raw Data'!$P$23</f>
        <v>0.18223236692110309</v>
      </c>
      <c r="K105" s="20">
        <f>'Raw Data'!$P$23</f>
        <v>0.18223236692110309</v>
      </c>
      <c r="L105" s="20">
        <f>'Raw Data'!$P$23</f>
        <v>0.18223236692110309</v>
      </c>
      <c r="M105" s="20">
        <f>'Raw Data'!$P$23</f>
        <v>0.18223236692110309</v>
      </c>
    </row>
    <row r="106" spans="2:16" outlineLevel="1" x14ac:dyDescent="0.2">
      <c r="B106" s="22" t="s">
        <v>86</v>
      </c>
      <c r="D106" s="6"/>
      <c r="E106" s="6"/>
      <c r="F106" s="6"/>
      <c r="G106" s="6"/>
      <c r="H106" s="6"/>
      <c r="I106" s="6">
        <f>I104*I105</f>
        <v>394.97305053107868</v>
      </c>
      <c r="J106" s="6">
        <f t="shared" ref="J106:M106" si="35">J104*J105</f>
        <v>368.56920686700829</v>
      </c>
      <c r="K106" s="6">
        <f t="shared" si="35"/>
        <v>479.13321568396049</v>
      </c>
      <c r="L106" s="6">
        <f t="shared" si="35"/>
        <v>368.27212206975395</v>
      </c>
      <c r="M106" s="6">
        <f t="shared" si="35"/>
        <v>349.68475985330167</v>
      </c>
    </row>
    <row r="107" spans="2:16" outlineLevel="1" x14ac:dyDescent="0.2">
      <c r="D107" s="6"/>
      <c r="E107" s="6"/>
      <c r="F107" s="6"/>
      <c r="G107" s="6"/>
      <c r="H107" s="6"/>
      <c r="I107" s="6"/>
      <c r="J107" s="6"/>
      <c r="K107" s="6"/>
      <c r="L107" s="6"/>
      <c r="M107" s="6"/>
    </row>
    <row r="108" spans="2:16" outlineLevel="1" x14ac:dyDescent="0.2">
      <c r="B108" s="24" t="s">
        <v>31</v>
      </c>
      <c r="D108" s="6"/>
      <c r="E108" s="6"/>
      <c r="F108" s="6"/>
      <c r="G108" s="6"/>
      <c r="H108" s="6"/>
      <c r="I108" s="6"/>
      <c r="J108" s="6"/>
      <c r="K108" s="6"/>
      <c r="L108" s="6"/>
      <c r="M108" s="6"/>
    </row>
    <row r="109" spans="2:16" outlineLevel="1" x14ac:dyDescent="0.2">
      <c r="D109" s="6"/>
      <c r="E109" s="6"/>
      <c r="F109" s="6"/>
      <c r="G109" s="6"/>
      <c r="H109" s="6"/>
      <c r="I109" s="6"/>
      <c r="J109" s="6"/>
      <c r="K109" s="6"/>
      <c r="L109" s="6"/>
      <c r="M109" s="6"/>
    </row>
    <row r="110" spans="2:16" outlineLevel="1" x14ac:dyDescent="0.2">
      <c r="B110" s="22" t="s">
        <v>81</v>
      </c>
      <c r="D110" s="6"/>
      <c r="E110" s="6"/>
      <c r="F110" s="6"/>
      <c r="G110" s="6"/>
      <c r="H110" s="6"/>
      <c r="I110" s="6">
        <f>H113</f>
        <v>11375.764999999999</v>
      </c>
      <c r="J110" s="6">
        <f t="shared" ref="J110:M110" si="36">I113</f>
        <v>13148.206318301001</v>
      </c>
      <c r="K110" s="6">
        <f t="shared" si="36"/>
        <v>14802.16040460166</v>
      </c>
      <c r="L110" s="6">
        <f t="shared" si="36"/>
        <v>16952.270411618087</v>
      </c>
      <c r="M110" s="6">
        <f t="shared" si="36"/>
        <v>18604.891330076069</v>
      </c>
    </row>
    <row r="111" spans="2:16" outlineLevel="1" x14ac:dyDescent="0.2">
      <c r="B111" s="22" t="s">
        <v>39</v>
      </c>
      <c r="D111" s="6"/>
      <c r="E111" s="6"/>
      <c r="F111" s="6"/>
      <c r="G111" s="6"/>
      <c r="H111" s="6"/>
      <c r="I111" s="6">
        <f>I15</f>
        <v>2167.4143688320801</v>
      </c>
      <c r="J111" s="6">
        <f>J15</f>
        <v>2022.5232931676683</v>
      </c>
      <c r="K111" s="6">
        <f>K15</f>
        <v>2629.2432227003869</v>
      </c>
      <c r="L111" s="6">
        <f>L15</f>
        <v>2020.8930405277354</v>
      </c>
      <c r="M111" s="6">
        <f>M15</f>
        <v>1918.8949019396568</v>
      </c>
    </row>
    <row r="112" spans="2:16" ht="17" outlineLevel="1" thickBot="1" x14ac:dyDescent="0.25">
      <c r="B112" s="22" t="s">
        <v>52</v>
      </c>
      <c r="D112" s="6"/>
      <c r="E112" s="6"/>
      <c r="F112" s="6"/>
      <c r="G112" s="6"/>
      <c r="H112" s="6"/>
      <c r="I112" s="6">
        <f>-I106</f>
        <v>-394.97305053107868</v>
      </c>
      <c r="J112" s="6">
        <f t="shared" ref="J112:M112" si="37">-J106</f>
        <v>-368.56920686700829</v>
      </c>
      <c r="K112" s="6">
        <f t="shared" si="37"/>
        <v>-479.13321568396049</v>
      </c>
      <c r="L112" s="6">
        <f t="shared" si="37"/>
        <v>-368.27212206975395</v>
      </c>
      <c r="M112" s="6">
        <f t="shared" si="37"/>
        <v>-349.68475985330167</v>
      </c>
    </row>
    <row r="113" spans="1:13" ht="17" outlineLevel="1" thickTop="1" x14ac:dyDescent="0.2">
      <c r="B113" s="25" t="s">
        <v>83</v>
      </c>
      <c r="C113" s="26"/>
      <c r="D113" s="27"/>
      <c r="E113" s="27"/>
      <c r="F113" s="27"/>
      <c r="G113" s="27"/>
      <c r="H113" s="27">
        <f>H41</f>
        <v>11375.764999999999</v>
      </c>
      <c r="I113" s="27">
        <f>SUM(I110:I112)</f>
        <v>13148.206318301001</v>
      </c>
      <c r="J113" s="27">
        <f t="shared" ref="J113:M113" si="38">SUM(J110:J112)</f>
        <v>14802.16040460166</v>
      </c>
      <c r="K113" s="27">
        <f t="shared" si="38"/>
        <v>16952.270411618087</v>
      </c>
      <c r="L113" s="27">
        <f t="shared" si="38"/>
        <v>18604.891330076069</v>
      </c>
      <c r="M113" s="27">
        <f t="shared" si="38"/>
        <v>20174.101472162423</v>
      </c>
    </row>
    <row r="114" spans="1:13" x14ac:dyDescent="0.2">
      <c r="D114" s="6"/>
      <c r="E114" s="6"/>
      <c r="F114" s="6"/>
      <c r="G114" s="6"/>
      <c r="H114" s="6"/>
      <c r="I114" s="6"/>
      <c r="J114" s="6"/>
      <c r="K114" s="6"/>
      <c r="L114" s="6"/>
      <c r="M114" s="6"/>
    </row>
    <row r="115" spans="1:13" x14ac:dyDescent="0.2">
      <c r="A115" t="s">
        <v>121</v>
      </c>
      <c r="B115" s="23" t="s">
        <v>59</v>
      </c>
      <c r="C115" s="5"/>
      <c r="D115" s="7"/>
      <c r="E115" s="7"/>
      <c r="F115" s="7"/>
      <c r="G115" s="7"/>
      <c r="H115" s="7"/>
      <c r="I115" s="7"/>
      <c r="J115" s="7"/>
      <c r="K115" s="7"/>
      <c r="L115" s="7"/>
      <c r="M115" s="7"/>
    </row>
    <row r="116" spans="1:13" outlineLevel="1" x14ac:dyDescent="0.2">
      <c r="D116" s="6"/>
      <c r="E116" s="6"/>
      <c r="F116" s="6"/>
      <c r="G116" s="6"/>
      <c r="H116" s="6"/>
      <c r="I116" s="6"/>
      <c r="J116" s="6"/>
      <c r="K116" s="6"/>
      <c r="L116" s="6"/>
      <c r="M116" s="6"/>
    </row>
    <row r="117" spans="1:13" outlineLevel="1" x14ac:dyDescent="0.2">
      <c r="B117" s="24" t="s">
        <v>59</v>
      </c>
      <c r="D117" s="6"/>
      <c r="E117" s="6"/>
      <c r="F117" s="6"/>
      <c r="G117" s="6"/>
      <c r="H117" s="6"/>
      <c r="I117" s="6"/>
      <c r="J117" s="6"/>
      <c r="K117" s="6"/>
      <c r="L117" s="6"/>
      <c r="M117" s="6"/>
    </row>
    <row r="118" spans="1:13" outlineLevel="1" x14ac:dyDescent="0.2">
      <c r="B118" s="22" t="s">
        <v>89</v>
      </c>
      <c r="D118" s="14">
        <v>365</v>
      </c>
      <c r="E118" s="14">
        <f>D118</f>
        <v>365</v>
      </c>
      <c r="F118" s="14">
        <f t="shared" ref="F118:M118" si="39">E118</f>
        <v>365</v>
      </c>
      <c r="G118" s="14">
        <f t="shared" si="39"/>
        <v>365</v>
      </c>
      <c r="H118" s="14">
        <f t="shared" si="39"/>
        <v>365</v>
      </c>
      <c r="I118" s="14">
        <f t="shared" si="39"/>
        <v>365</v>
      </c>
      <c r="J118" s="14">
        <f t="shared" si="39"/>
        <v>365</v>
      </c>
      <c r="K118" s="14">
        <f t="shared" si="39"/>
        <v>365</v>
      </c>
      <c r="L118" s="14">
        <f t="shared" si="39"/>
        <v>365</v>
      </c>
      <c r="M118" s="14">
        <f t="shared" si="39"/>
        <v>365</v>
      </c>
    </row>
    <row r="119" spans="1:13" outlineLevel="1" x14ac:dyDescent="0.2">
      <c r="B119" s="22" t="s">
        <v>3</v>
      </c>
      <c r="D119" s="6">
        <f t="shared" ref="D119:M119" si="40">D6</f>
        <v>11821.839</v>
      </c>
      <c r="E119" s="6">
        <f t="shared" si="40"/>
        <v>10464.991</v>
      </c>
      <c r="F119" s="6">
        <f t="shared" si="40"/>
        <v>9601.482</v>
      </c>
      <c r="G119" s="6">
        <f t="shared" si="40"/>
        <v>18408.849999999999</v>
      </c>
      <c r="H119" s="6">
        <f t="shared" si="40"/>
        <v>22260.774000000001</v>
      </c>
      <c r="I119" s="6">
        <f t="shared" si="40"/>
        <v>18995.466118</v>
      </c>
      <c r="J119" s="6">
        <f t="shared" si="40"/>
        <v>18605.115071</v>
      </c>
      <c r="K119" s="6">
        <f t="shared" si="40"/>
        <v>24414.426439999999</v>
      </c>
      <c r="L119" s="6">
        <f t="shared" si="40"/>
        <v>20421.494024</v>
      </c>
      <c r="M119" s="6">
        <f t="shared" si="40"/>
        <v>20446.549815999999</v>
      </c>
    </row>
    <row r="120" spans="1:13" outlineLevel="1" x14ac:dyDescent="0.2">
      <c r="B120" s="22" t="s">
        <v>74</v>
      </c>
      <c r="D120" s="6">
        <f t="shared" ref="D120:M120" si="41">D7</f>
        <v>9499.0249999999996</v>
      </c>
      <c r="E120" s="6">
        <f t="shared" si="41"/>
        <v>8934.0069999999996</v>
      </c>
      <c r="F120" s="6">
        <f t="shared" si="41"/>
        <v>8166.7539999999999</v>
      </c>
      <c r="G120" s="6">
        <f t="shared" si="41"/>
        <v>13046.425999999999</v>
      </c>
      <c r="H120" s="6">
        <f t="shared" si="41"/>
        <v>16142.942999999999</v>
      </c>
      <c r="I120" s="6">
        <f t="shared" si="41"/>
        <v>14974.771256438131</v>
      </c>
      <c r="J120" s="6">
        <f t="shared" si="41"/>
        <v>14667.044265048484</v>
      </c>
      <c r="K120" s="6">
        <f t="shared" si="41"/>
        <v>19246.721771659719</v>
      </c>
      <c r="L120" s="6">
        <f t="shared" si="41"/>
        <v>16098.957499881355</v>
      </c>
      <c r="M120" s="6">
        <f t="shared" si="41"/>
        <v>16118.709831912489</v>
      </c>
    </row>
    <row r="121" spans="1:13" outlineLevel="1" x14ac:dyDescent="0.2">
      <c r="D121" s="6"/>
      <c r="E121" s="6"/>
      <c r="F121" s="6"/>
      <c r="G121" s="6"/>
      <c r="H121" s="6"/>
      <c r="I121" s="6"/>
      <c r="J121" s="6"/>
      <c r="K121" s="6"/>
      <c r="L121" s="6"/>
      <c r="M121" s="6"/>
    </row>
    <row r="122" spans="1:13" outlineLevel="1" x14ac:dyDescent="0.2">
      <c r="B122" s="24" t="s">
        <v>90</v>
      </c>
      <c r="D122" s="6"/>
      <c r="E122" s="6"/>
      <c r="F122" s="6"/>
      <c r="G122" s="6"/>
      <c r="H122" s="6"/>
      <c r="I122" s="6"/>
      <c r="J122" s="6"/>
      <c r="K122" s="6"/>
      <c r="L122" s="6"/>
      <c r="M122" s="6"/>
    </row>
    <row r="123" spans="1:13" outlineLevel="1" x14ac:dyDescent="0.2">
      <c r="B123" s="22" t="s">
        <v>60</v>
      </c>
      <c r="D123" s="14">
        <f>(D128/D119)*D118</f>
        <v>32.226030146409542</v>
      </c>
      <c r="E123" s="14">
        <f t="shared" ref="E123:H123" si="42">(E128/E119)*E118</f>
        <v>29.448915914022287</v>
      </c>
      <c r="F123" s="14">
        <f t="shared" si="42"/>
        <v>36.947428532386979</v>
      </c>
      <c r="G123" s="14">
        <f t="shared" si="42"/>
        <v>37.997941750842671</v>
      </c>
      <c r="H123" s="14">
        <f t="shared" si="42"/>
        <v>33.712152820921681</v>
      </c>
      <c r="I123" s="14">
        <f>AVERAGE(D123:H123)</f>
        <v>34.066493832916635</v>
      </c>
      <c r="J123" s="14">
        <f>'Raw Data'!K32</f>
        <v>34</v>
      </c>
      <c r="K123" s="14">
        <f>'Raw Data'!L32</f>
        <v>34</v>
      </c>
      <c r="L123" s="14">
        <f>'Raw Data'!M32</f>
        <v>34</v>
      </c>
      <c r="M123" s="14">
        <f>'Raw Data'!N32</f>
        <v>34</v>
      </c>
    </row>
    <row r="124" spans="1:13" outlineLevel="1" x14ac:dyDescent="0.2">
      <c r="B124" s="22" t="s">
        <v>16</v>
      </c>
      <c r="D124" s="14">
        <f>(D129/D120)*D118</f>
        <v>71.438523427404391</v>
      </c>
      <c r="E124" s="14">
        <f t="shared" ref="E124:H124" si="43">(E129/E120)*E118</f>
        <v>69.006068049868333</v>
      </c>
      <c r="F124" s="14">
        <f t="shared" si="43"/>
        <v>82.394427455510481</v>
      </c>
      <c r="G124" s="14">
        <f t="shared" si="43"/>
        <v>98.790461847558873</v>
      </c>
      <c r="H124" s="14">
        <f t="shared" si="43"/>
        <v>70.770048559299255</v>
      </c>
      <c r="I124" s="14">
        <f t="shared" ref="I124:I125" si="44">AVERAGE(D124:H124)</f>
        <v>78.479905867928267</v>
      </c>
      <c r="J124" s="14">
        <f>'Raw Data'!K33</f>
        <v>78</v>
      </c>
      <c r="K124" s="14">
        <f>'Raw Data'!L33</f>
        <v>78</v>
      </c>
      <c r="L124" s="14">
        <f>'Raw Data'!M33</f>
        <v>78</v>
      </c>
      <c r="M124" s="14">
        <f>'Raw Data'!N33</f>
        <v>78</v>
      </c>
    </row>
    <row r="125" spans="1:13" outlineLevel="1" x14ac:dyDescent="0.2">
      <c r="B125" s="22" t="s">
        <v>61</v>
      </c>
      <c r="D125" s="14">
        <f>(D130/D120)*D118</f>
        <v>21.162720384460513</v>
      </c>
      <c r="E125" s="14">
        <f t="shared" ref="E125:H125" si="45">(E130/E120)*E118</f>
        <v>20.972734854584289</v>
      </c>
      <c r="F125" s="14">
        <f t="shared" si="45"/>
        <v>34.389559793278949</v>
      </c>
      <c r="G125" s="14">
        <f t="shared" si="45"/>
        <v>35.826100956691128</v>
      </c>
      <c r="H125" s="14">
        <f t="shared" si="45"/>
        <v>23.000258998622499</v>
      </c>
      <c r="I125" s="14">
        <f t="shared" si="44"/>
        <v>27.070274997527473</v>
      </c>
      <c r="J125" s="14">
        <f>'Raw Data'!K34</f>
        <v>27</v>
      </c>
      <c r="K125" s="14">
        <f>'Raw Data'!L34</f>
        <v>27</v>
      </c>
      <c r="L125" s="14">
        <f>'Raw Data'!M34</f>
        <v>27</v>
      </c>
      <c r="M125" s="14">
        <f>'Raw Data'!N34</f>
        <v>27</v>
      </c>
    </row>
    <row r="126" spans="1:13" outlineLevel="1" x14ac:dyDescent="0.2">
      <c r="D126" s="6"/>
      <c r="E126" s="6"/>
      <c r="F126" s="6"/>
      <c r="G126" s="6"/>
      <c r="H126" s="6"/>
      <c r="I126" s="6"/>
      <c r="J126" s="6"/>
      <c r="K126" s="6"/>
      <c r="L126" s="6"/>
      <c r="M126" s="6"/>
    </row>
    <row r="127" spans="1:13" outlineLevel="1" x14ac:dyDescent="0.2">
      <c r="B127" s="24" t="s">
        <v>91</v>
      </c>
      <c r="D127" s="6"/>
      <c r="E127" s="6"/>
      <c r="F127" s="6"/>
      <c r="G127" s="6"/>
      <c r="H127" s="6"/>
      <c r="I127" s="6"/>
      <c r="J127" s="6"/>
      <c r="K127" s="6"/>
      <c r="L127" s="6"/>
      <c r="M127" s="6"/>
    </row>
    <row r="128" spans="1:13" outlineLevel="1" x14ac:dyDescent="0.2">
      <c r="B128" s="22" t="s">
        <v>60</v>
      </c>
      <c r="D128" s="6">
        <f t="shared" ref="D128:H129" si="46">D20</f>
        <v>1043.7560000000001</v>
      </c>
      <c r="E128" s="6">
        <f t="shared" si="46"/>
        <v>844.33600000000001</v>
      </c>
      <c r="F128" s="6">
        <f t="shared" si="46"/>
        <v>971.91800000000001</v>
      </c>
      <c r="G128" s="6">
        <f t="shared" si="46"/>
        <v>1916.434</v>
      </c>
      <c r="H128" s="6">
        <f t="shared" si="46"/>
        <v>2056.0509999999999</v>
      </c>
      <c r="I128" s="6">
        <f>(I123/I118)*I119</f>
        <v>1772.9011763348601</v>
      </c>
      <c r="J128" s="6">
        <f t="shared" ref="J128:M128" si="47">(J123/J118)*J119</f>
        <v>1733.0792120931508</v>
      </c>
      <c r="K128" s="6">
        <f t="shared" si="47"/>
        <v>2274.2205450958904</v>
      </c>
      <c r="L128" s="6">
        <f t="shared" si="47"/>
        <v>1902.2761556602741</v>
      </c>
      <c r="M128" s="6">
        <f t="shared" si="47"/>
        <v>1904.6101198465753</v>
      </c>
    </row>
    <row r="129" spans="1:13" outlineLevel="1" x14ac:dyDescent="0.2">
      <c r="B129" s="22" t="s">
        <v>16</v>
      </c>
      <c r="D129" s="6">
        <f t="shared" si="46"/>
        <v>1859.1679999999999</v>
      </c>
      <c r="E129" s="6">
        <f t="shared" si="46"/>
        <v>1689.0429999999999</v>
      </c>
      <c r="F129" s="6">
        <f t="shared" si="46"/>
        <v>1843.548</v>
      </c>
      <c r="G129" s="6">
        <f t="shared" si="46"/>
        <v>3531.13</v>
      </c>
      <c r="H129" s="6">
        <f t="shared" si="46"/>
        <v>3129.9639999999999</v>
      </c>
      <c r="I129" s="6">
        <f>(I124/I118)*I120</f>
        <v>3219.7770920521161</v>
      </c>
      <c r="J129" s="6">
        <f t="shared" ref="J129:M129" si="48">(J124/J118)*J120</f>
        <v>3134.3272675994021</v>
      </c>
      <c r="K129" s="6">
        <f t="shared" si="48"/>
        <v>4112.998077231392</v>
      </c>
      <c r="L129" s="6">
        <f t="shared" si="48"/>
        <v>3440.3251643582075</v>
      </c>
      <c r="M129" s="6">
        <f t="shared" si="48"/>
        <v>3444.5462106552718</v>
      </c>
    </row>
    <row r="130" spans="1:13" outlineLevel="1" x14ac:dyDescent="0.2">
      <c r="B130" s="22" t="s">
        <v>61</v>
      </c>
      <c r="D130" s="6">
        <f>D31</f>
        <v>550.75400000000002</v>
      </c>
      <c r="E130" s="6">
        <f>E31</f>
        <v>513.34400000000005</v>
      </c>
      <c r="F130" s="6">
        <f>F31</f>
        <v>769.45500000000004</v>
      </c>
      <c r="G130" s="6">
        <f>G31</f>
        <v>1280.5550000000001</v>
      </c>
      <c r="H130" s="6">
        <f>H31</f>
        <v>1017.2380000000001</v>
      </c>
      <c r="I130" s="6">
        <f>(I125/I118)*I120</f>
        <v>1110.6059614708224</v>
      </c>
      <c r="J130" s="6">
        <f t="shared" ref="J130:M130" si="49">(J125/J118)*J120</f>
        <v>1084.9594387844083</v>
      </c>
      <c r="K130" s="6">
        <f t="shared" si="49"/>
        <v>1423.7301036570204</v>
      </c>
      <c r="L130" s="6">
        <f t="shared" si="49"/>
        <v>1190.8817876624564</v>
      </c>
      <c r="M130" s="6">
        <f t="shared" si="49"/>
        <v>1192.3429190729787</v>
      </c>
    </row>
    <row r="131" spans="1:13" outlineLevel="1" x14ac:dyDescent="0.2">
      <c r="D131" s="6"/>
      <c r="E131" s="6"/>
      <c r="F131" s="6"/>
      <c r="G131" s="6"/>
      <c r="H131" s="6"/>
      <c r="I131" s="6"/>
      <c r="J131" s="6"/>
      <c r="K131" s="6"/>
      <c r="L131" s="6"/>
      <c r="M131" s="6"/>
    </row>
    <row r="132" spans="1:13" outlineLevel="1" x14ac:dyDescent="0.2">
      <c r="B132" s="24" t="s">
        <v>93</v>
      </c>
      <c r="D132" s="6"/>
      <c r="E132" s="6"/>
      <c r="F132" s="6"/>
      <c r="G132" s="6"/>
      <c r="H132" s="6"/>
      <c r="I132" s="6"/>
      <c r="J132" s="6"/>
      <c r="K132" s="6"/>
      <c r="L132" s="6"/>
      <c r="M132" s="6"/>
    </row>
    <row r="133" spans="1:13" outlineLevel="1" x14ac:dyDescent="0.2">
      <c r="B133" s="22" t="s">
        <v>60</v>
      </c>
      <c r="D133" s="6"/>
      <c r="E133" s="6">
        <f>E128-D128</f>
        <v>-199.42000000000007</v>
      </c>
      <c r="F133" s="6">
        <f t="shared" ref="F133:M133" si="50">F128-E128</f>
        <v>127.58199999999999</v>
      </c>
      <c r="G133" s="6">
        <f t="shared" si="50"/>
        <v>944.51599999999996</v>
      </c>
      <c r="H133" s="6">
        <f t="shared" si="50"/>
        <v>139.61699999999996</v>
      </c>
      <c r="I133" s="6">
        <f t="shared" si="50"/>
        <v>-283.14982366513982</v>
      </c>
      <c r="J133" s="6">
        <f t="shared" si="50"/>
        <v>-39.821964241709338</v>
      </c>
      <c r="K133" s="6">
        <f t="shared" si="50"/>
        <v>541.14133300273966</v>
      </c>
      <c r="L133" s="6">
        <f t="shared" si="50"/>
        <v>-371.94438943561636</v>
      </c>
      <c r="M133" s="6">
        <f t="shared" si="50"/>
        <v>2.333964186301273</v>
      </c>
    </row>
    <row r="134" spans="1:13" outlineLevel="1" x14ac:dyDescent="0.2">
      <c r="B134" s="22" t="s">
        <v>16</v>
      </c>
      <c r="D134" s="6"/>
      <c r="E134" s="6">
        <f>E129-D129</f>
        <v>-170.125</v>
      </c>
      <c r="F134" s="6">
        <f t="shared" ref="F134:M134" si="51">F129-E129</f>
        <v>154.50500000000011</v>
      </c>
      <c r="G134" s="6">
        <f t="shared" si="51"/>
        <v>1687.5820000000001</v>
      </c>
      <c r="H134" s="6">
        <f t="shared" si="51"/>
        <v>-401.16600000000017</v>
      </c>
      <c r="I134" s="6">
        <f t="shared" si="51"/>
        <v>89.81309205211619</v>
      </c>
      <c r="J134" s="6">
        <f>J129-I129</f>
        <v>-85.449824452713983</v>
      </c>
      <c r="K134" s="6">
        <f t="shared" si="51"/>
        <v>978.67080963198987</v>
      </c>
      <c r="L134" s="6">
        <f t="shared" si="51"/>
        <v>-672.67291287318449</v>
      </c>
      <c r="M134" s="6">
        <f t="shared" si="51"/>
        <v>4.2210462970642766</v>
      </c>
    </row>
    <row r="135" spans="1:13" outlineLevel="1" x14ac:dyDescent="0.2">
      <c r="B135" s="22" t="s">
        <v>61</v>
      </c>
      <c r="D135" s="6"/>
      <c r="E135" s="6">
        <f t="shared" ref="E135:M135" si="52">E130-D130</f>
        <v>-37.409999999999968</v>
      </c>
      <c r="F135" s="6">
        <f t="shared" si="52"/>
        <v>256.11099999999999</v>
      </c>
      <c r="G135" s="6">
        <f t="shared" si="52"/>
        <v>511.1</v>
      </c>
      <c r="H135" s="6">
        <f t="shared" si="52"/>
        <v>-263.31700000000001</v>
      </c>
      <c r="I135" s="6">
        <f t="shared" si="52"/>
        <v>93.367961470822365</v>
      </c>
      <c r="J135" s="6">
        <f t="shared" si="52"/>
        <v>-25.646522686414073</v>
      </c>
      <c r="K135" s="6">
        <f t="shared" si="52"/>
        <v>338.77066487261209</v>
      </c>
      <c r="L135" s="6">
        <f t="shared" si="52"/>
        <v>-232.84831599456402</v>
      </c>
      <c r="M135" s="6">
        <f t="shared" si="52"/>
        <v>1.4611314105222846</v>
      </c>
    </row>
    <row r="136" spans="1:13" x14ac:dyDescent="0.2">
      <c r="D136" s="6"/>
      <c r="E136" s="6"/>
      <c r="F136" s="6"/>
      <c r="G136" s="6"/>
      <c r="H136" s="6"/>
      <c r="I136" s="6"/>
      <c r="J136" s="6"/>
      <c r="K136" s="6"/>
      <c r="L136" s="6"/>
      <c r="M136" s="6"/>
    </row>
    <row r="137" spans="1:13" x14ac:dyDescent="0.2">
      <c r="A137" t="s">
        <v>121</v>
      </c>
      <c r="B137" s="23" t="s">
        <v>63</v>
      </c>
      <c r="C137" s="5"/>
      <c r="D137" s="7"/>
      <c r="E137" s="7"/>
      <c r="F137" s="7"/>
      <c r="G137" s="7"/>
      <c r="H137" s="7"/>
      <c r="I137" s="7"/>
      <c r="J137" s="7"/>
      <c r="K137" s="7"/>
      <c r="L137" s="7"/>
      <c r="M137" s="7"/>
    </row>
    <row r="138" spans="1:13" outlineLevel="1" x14ac:dyDescent="0.2">
      <c r="D138" s="6"/>
      <c r="E138" s="6"/>
      <c r="F138" s="6"/>
      <c r="G138" s="6"/>
      <c r="H138" s="6"/>
      <c r="I138" s="6"/>
      <c r="J138" s="6"/>
      <c r="K138" s="6"/>
      <c r="L138" s="6"/>
      <c r="M138" s="6"/>
    </row>
    <row r="139" spans="1:13" outlineLevel="1" x14ac:dyDescent="0.2">
      <c r="B139" s="24" t="s">
        <v>95</v>
      </c>
      <c r="D139" s="6"/>
      <c r="E139" s="6"/>
      <c r="F139" s="6"/>
      <c r="G139" s="6"/>
      <c r="H139" s="6"/>
      <c r="I139" s="6">
        <f>H142</f>
        <v>9335.3209999999999</v>
      </c>
      <c r="J139" s="6">
        <f t="shared" ref="J139:M139" si="53">I142</f>
        <v>9928.4175015472247</v>
      </c>
      <c r="K139" s="6">
        <f t="shared" si="53"/>
        <v>10509.326050510774</v>
      </c>
      <c r="L139" s="6">
        <f t="shared" si="53"/>
        <v>11271.61905342502</v>
      </c>
      <c r="M139" s="6">
        <f t="shared" si="53"/>
        <v>11909.240504078698</v>
      </c>
    </row>
    <row r="140" spans="1:13" outlineLevel="1" x14ac:dyDescent="0.2">
      <c r="B140" s="22" t="s">
        <v>94</v>
      </c>
      <c r="D140" s="6"/>
      <c r="E140" s="6"/>
      <c r="F140" s="6"/>
      <c r="G140" s="6"/>
      <c r="H140" s="6"/>
      <c r="I140" s="6">
        <f>I6*'Raw Data'!$P$17</f>
        <v>1077.8168400497341</v>
      </c>
      <c r="J140" s="6">
        <f>J6*'Raw Data'!$P$17</f>
        <v>1055.6680320460723</v>
      </c>
      <c r="K140" s="6">
        <f>K6*'Raw Data'!$P$17</f>
        <v>1385.2926689833744</v>
      </c>
      <c r="L140" s="6">
        <f>L6*'Raw Data'!$P$17</f>
        <v>1158.7307213896192</v>
      </c>
      <c r="M140" s="6">
        <f>M6*'Raw Data'!$P$17</f>
        <v>1160.1524056162984</v>
      </c>
    </row>
    <row r="141" spans="1:13" ht="17" outlineLevel="1" thickBot="1" x14ac:dyDescent="0.25">
      <c r="B141" s="22" t="s">
        <v>96</v>
      </c>
      <c r="D141" s="6"/>
      <c r="E141" s="6"/>
      <c r="F141" s="6"/>
      <c r="G141" s="6"/>
      <c r="H141" s="6"/>
      <c r="I141" s="6">
        <f>I6*'Raw Data'!$P$18</f>
        <v>484.72033850250995</v>
      </c>
      <c r="J141" s="6">
        <f>J6*'Raw Data'!$P$18</f>
        <v>474.7594830825235</v>
      </c>
      <c r="K141" s="6">
        <f>K6*'Raw Data'!$P$18</f>
        <v>622.99966606912767</v>
      </c>
      <c r="L141" s="6">
        <f>L6*'Raw Data'!$P$18</f>
        <v>521.10927073594144</v>
      </c>
      <c r="M141" s="6">
        <f>M6*'Raw Data'!$P$18</f>
        <v>521.74863656693719</v>
      </c>
    </row>
    <row r="142" spans="1:13" ht="17" outlineLevel="1" thickTop="1" x14ac:dyDescent="0.2">
      <c r="B142" s="25" t="s">
        <v>97</v>
      </c>
      <c r="C142" s="26"/>
      <c r="D142" s="27"/>
      <c r="E142" s="27"/>
      <c r="F142" s="27"/>
      <c r="G142" s="27"/>
      <c r="H142" s="27">
        <f>H24</f>
        <v>9335.3209999999999</v>
      </c>
      <c r="I142" s="27">
        <f>I139+I140-I141</f>
        <v>9928.4175015472247</v>
      </c>
      <c r="J142" s="27">
        <f t="shared" ref="J142:M142" si="54">J139+J140-J141</f>
        <v>10509.326050510774</v>
      </c>
      <c r="K142" s="27">
        <f t="shared" si="54"/>
        <v>11271.61905342502</v>
      </c>
      <c r="L142" s="27">
        <f t="shared" si="54"/>
        <v>11909.240504078698</v>
      </c>
      <c r="M142" s="27">
        <f t="shared" si="54"/>
        <v>12547.644273128059</v>
      </c>
    </row>
    <row r="143" spans="1:13" x14ac:dyDescent="0.2">
      <c r="A143" t="s">
        <v>121</v>
      </c>
      <c r="M143" s="28" t="s">
        <v>110</v>
      </c>
    </row>
  </sheetData>
  <mergeCells count="3">
    <mergeCell ref="B1:C2"/>
    <mergeCell ref="D1:H1"/>
    <mergeCell ref="I1:M1"/>
  </mergeCells>
  <pageMargins left="0.7" right="0.7" top="0.75" bottom="0.75" header="0.3" footer="0.3"/>
  <pageSetup scale="31"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F9688-57E7-6B4A-A4EB-C152893467B7}">
  <sheetPr>
    <pageSetUpPr fitToPage="1"/>
  </sheetPr>
  <dimension ref="A1:O60"/>
  <sheetViews>
    <sheetView showGridLines="0" topLeftCell="A16" zoomScaleNormal="100" workbookViewId="0">
      <selection activeCell="F43" sqref="F43"/>
    </sheetView>
  </sheetViews>
  <sheetFormatPr baseColWidth="10" defaultColWidth="9.1640625" defaultRowHeight="16" x14ac:dyDescent="0.2"/>
  <cols>
    <col min="1" max="1" width="3.5" style="91" customWidth="1"/>
    <col min="2" max="2" width="12.6640625" style="91" customWidth="1"/>
    <col min="3" max="3" width="12.5" style="91" customWidth="1"/>
    <col min="4" max="4" width="15.83203125" style="99" bestFit="1" customWidth="1"/>
    <col min="5" max="5" width="14.6640625" style="91" bestFit="1" customWidth="1"/>
    <col min="6" max="6" width="13.6640625" style="91" bestFit="1" customWidth="1"/>
    <col min="7" max="7" width="17.5" style="91" bestFit="1" customWidth="1"/>
    <col min="8" max="8" width="13.1640625" style="91" bestFit="1" customWidth="1"/>
    <col min="9" max="9" width="13.6640625" style="91" bestFit="1" customWidth="1"/>
    <col min="10" max="10" width="14.1640625" style="91" bestFit="1" customWidth="1"/>
    <col min="11" max="13" width="12.5" style="91" customWidth="1"/>
    <col min="14" max="14" width="14.1640625" style="91" bestFit="1" customWidth="1"/>
    <col min="15" max="16384" width="9.1640625" style="91"/>
  </cols>
  <sheetData>
    <row r="1" spans="1:15" ht="19" x14ac:dyDescent="0.2">
      <c r="A1" s="92"/>
      <c r="B1" s="179"/>
      <c r="C1" s="179"/>
      <c r="D1" s="179"/>
      <c r="E1" s="179"/>
      <c r="F1" s="179"/>
      <c r="G1" s="179"/>
      <c r="H1" s="179"/>
      <c r="I1" s="179"/>
      <c r="J1" s="179"/>
      <c r="K1" s="179"/>
      <c r="L1" s="179"/>
      <c r="M1" s="179"/>
      <c r="N1" s="138"/>
    </row>
    <row r="2" spans="1:15" x14ac:dyDescent="0.2">
      <c r="A2" s="92"/>
      <c r="B2" s="108"/>
      <c r="C2" s="105"/>
      <c r="D2" s="107"/>
      <c r="E2" s="105"/>
      <c r="F2" s="105"/>
      <c r="G2" s="105"/>
      <c r="H2" s="105"/>
      <c r="I2" s="105"/>
      <c r="J2" s="105"/>
      <c r="K2" s="105"/>
      <c r="L2" s="105"/>
      <c r="M2" s="105"/>
      <c r="N2" s="105"/>
      <c r="O2" s="92"/>
    </row>
    <row r="3" spans="1:15" x14ac:dyDescent="0.2">
      <c r="A3" s="92"/>
      <c r="B3" s="147" t="s">
        <v>228</v>
      </c>
      <c r="C3" s="148"/>
      <c r="D3" s="149"/>
      <c r="E3" s="105"/>
      <c r="F3" s="105"/>
      <c r="G3" s="105"/>
      <c r="H3" s="105"/>
      <c r="I3" s="105"/>
      <c r="J3" s="105"/>
      <c r="K3" s="105"/>
      <c r="L3" s="105"/>
      <c r="M3" s="105"/>
      <c r="N3" s="105"/>
      <c r="O3" s="92"/>
    </row>
    <row r="4" spans="1:15" x14ac:dyDescent="0.2">
      <c r="A4" s="92"/>
      <c r="B4" s="109" t="s">
        <v>119</v>
      </c>
      <c r="C4" s="109"/>
      <c r="D4" s="127">
        <v>0.22</v>
      </c>
      <c r="E4" s="105"/>
      <c r="F4" s="105"/>
      <c r="G4" s="105"/>
      <c r="H4" s="105"/>
      <c r="I4" s="105"/>
      <c r="J4" s="105"/>
      <c r="K4" s="105"/>
      <c r="L4" s="105"/>
      <c r="M4" s="105"/>
      <c r="N4" s="105"/>
      <c r="O4" s="92"/>
    </row>
    <row r="5" spans="1:15" x14ac:dyDescent="0.2">
      <c r="A5" s="92"/>
      <c r="B5" s="105" t="s">
        <v>229</v>
      </c>
      <c r="C5" s="105"/>
      <c r="D5" s="118">
        <f>Dashboard!O23</f>
        <v>8.9416705404450722E-2</v>
      </c>
      <c r="E5" s="105"/>
      <c r="F5" s="105"/>
      <c r="G5" s="105"/>
      <c r="H5" s="105"/>
      <c r="I5" s="105"/>
      <c r="J5" s="105"/>
      <c r="K5" s="105"/>
      <c r="L5" s="105"/>
      <c r="M5" s="105"/>
      <c r="N5" s="105"/>
      <c r="O5" s="92"/>
    </row>
    <row r="6" spans="1:15" x14ac:dyDescent="0.2">
      <c r="A6" s="92"/>
      <c r="B6" s="105" t="s">
        <v>230</v>
      </c>
      <c r="C6" s="105"/>
      <c r="D6" s="126">
        <v>0.02</v>
      </c>
      <c r="E6" s="105"/>
      <c r="F6" s="105"/>
      <c r="G6" s="105"/>
      <c r="H6" s="105"/>
      <c r="I6" s="105"/>
      <c r="J6" s="105"/>
      <c r="K6" s="105"/>
      <c r="L6" s="105"/>
      <c r="M6" s="105"/>
      <c r="N6" s="105"/>
      <c r="O6" s="92"/>
    </row>
    <row r="7" spans="1:15" x14ac:dyDescent="0.2">
      <c r="A7" s="92"/>
      <c r="B7" s="105" t="s">
        <v>231</v>
      </c>
      <c r="C7" s="105"/>
      <c r="D7" s="121">
        <v>3.96</v>
      </c>
      <c r="E7" s="105"/>
      <c r="F7" s="105"/>
      <c r="G7" s="105"/>
      <c r="H7" s="105"/>
      <c r="I7" s="105"/>
      <c r="J7" s="105"/>
      <c r="K7" s="105"/>
      <c r="L7" s="105"/>
      <c r="M7" s="105"/>
      <c r="N7" s="105"/>
      <c r="O7" s="92"/>
    </row>
    <row r="8" spans="1:15" x14ac:dyDescent="0.2">
      <c r="A8" s="92"/>
      <c r="B8" s="105" t="s">
        <v>232</v>
      </c>
      <c r="C8" s="105"/>
      <c r="D8" s="122">
        <v>45189</v>
      </c>
      <c r="E8" s="105"/>
      <c r="F8" s="105"/>
      <c r="G8" s="105"/>
      <c r="H8" s="105"/>
      <c r="I8" s="105"/>
      <c r="J8" s="105"/>
      <c r="K8" s="105"/>
      <c r="L8" s="105"/>
      <c r="M8" s="105"/>
      <c r="N8" s="105"/>
      <c r="O8" s="92"/>
    </row>
    <row r="9" spans="1:15" x14ac:dyDescent="0.2">
      <c r="A9" s="92"/>
      <c r="B9" s="105" t="s">
        <v>233</v>
      </c>
      <c r="C9" s="105"/>
      <c r="D9" s="123">
        <v>45291</v>
      </c>
      <c r="E9" s="105"/>
      <c r="F9" s="105"/>
      <c r="G9" s="105"/>
      <c r="H9" s="105"/>
      <c r="I9" s="105"/>
      <c r="J9" s="105"/>
      <c r="K9" s="105"/>
      <c r="L9" s="105"/>
      <c r="M9" s="105"/>
      <c r="N9" s="105"/>
      <c r="O9" s="92"/>
    </row>
    <row r="10" spans="1:15" x14ac:dyDescent="0.2">
      <c r="A10" s="92"/>
      <c r="B10" s="105" t="s">
        <v>234</v>
      </c>
      <c r="C10" s="105"/>
      <c r="D10" s="124">
        <v>99.06</v>
      </c>
      <c r="E10" s="105"/>
      <c r="F10" s="105"/>
      <c r="G10" s="105"/>
      <c r="H10" s="105"/>
      <c r="I10" s="105"/>
      <c r="J10" s="105"/>
      <c r="K10" s="105"/>
      <c r="L10" s="105"/>
      <c r="M10" s="105"/>
      <c r="N10" s="105"/>
      <c r="O10" s="92"/>
    </row>
    <row r="11" spans="1:15" x14ac:dyDescent="0.2">
      <c r="A11" s="92"/>
      <c r="B11" s="105" t="s">
        <v>235</v>
      </c>
      <c r="C11" s="105"/>
      <c r="D11" s="125">
        <v>165</v>
      </c>
      <c r="E11" s="105"/>
      <c r="F11" s="105"/>
      <c r="G11" s="105"/>
      <c r="H11" s="105"/>
      <c r="I11" s="105"/>
      <c r="J11" s="105"/>
      <c r="K11" s="105"/>
      <c r="L11" s="105"/>
      <c r="M11" s="105"/>
      <c r="N11" s="105"/>
      <c r="O11" s="92"/>
    </row>
    <row r="12" spans="1:15" x14ac:dyDescent="0.2">
      <c r="A12" s="92"/>
      <c r="B12" s="105" t="s">
        <v>120</v>
      </c>
      <c r="C12" s="105"/>
      <c r="D12" s="125">
        <v>3071</v>
      </c>
      <c r="E12" s="105"/>
      <c r="F12" s="105"/>
      <c r="G12" s="105"/>
      <c r="H12" s="105"/>
      <c r="I12" s="105"/>
      <c r="J12" s="105"/>
      <c r="K12" s="105"/>
      <c r="L12" s="105"/>
      <c r="M12" s="105"/>
      <c r="N12" s="105"/>
      <c r="O12" s="92"/>
    </row>
    <row r="13" spans="1:15" x14ac:dyDescent="0.2">
      <c r="A13" s="92"/>
      <c r="B13" s="105" t="s">
        <v>236</v>
      </c>
      <c r="C13" s="105"/>
      <c r="D13" s="125">
        <v>2257</v>
      </c>
      <c r="E13" s="105"/>
      <c r="F13" s="105"/>
      <c r="G13" s="105"/>
      <c r="H13" s="105"/>
      <c r="I13" s="105"/>
      <c r="J13" s="105"/>
      <c r="K13" s="105"/>
      <c r="L13" s="105"/>
      <c r="M13" s="105"/>
      <c r="N13" s="105"/>
      <c r="O13" s="92"/>
    </row>
    <row r="14" spans="1:15" x14ac:dyDescent="0.2">
      <c r="A14" s="92"/>
      <c r="B14" s="105"/>
      <c r="C14" s="105"/>
      <c r="D14" s="105"/>
      <c r="E14" s="105"/>
      <c r="F14" s="105"/>
      <c r="G14" s="105"/>
      <c r="H14" s="105"/>
      <c r="I14" s="105"/>
      <c r="J14" s="105"/>
      <c r="K14" s="105"/>
      <c r="L14" s="105"/>
      <c r="M14" s="105"/>
      <c r="N14" s="105"/>
      <c r="O14" s="92"/>
    </row>
    <row r="15" spans="1:15" x14ac:dyDescent="0.2">
      <c r="A15" s="92"/>
      <c r="B15" s="105"/>
      <c r="C15" s="105"/>
      <c r="D15" s="119"/>
      <c r="E15" s="105"/>
      <c r="F15" s="105"/>
      <c r="G15" s="105"/>
      <c r="H15" s="105"/>
      <c r="I15" s="105"/>
      <c r="J15" s="105"/>
      <c r="K15" s="105"/>
      <c r="L15" s="105"/>
      <c r="M15" s="105"/>
      <c r="N15" s="105"/>
      <c r="O15" s="92"/>
    </row>
    <row r="16" spans="1:15" x14ac:dyDescent="0.2">
      <c r="A16" s="92"/>
      <c r="B16" s="142" t="s">
        <v>237</v>
      </c>
      <c r="C16" s="144"/>
      <c r="D16" s="145" t="s">
        <v>238</v>
      </c>
      <c r="E16" s="146">
        <f>YEAR(E17)</f>
        <v>2023</v>
      </c>
      <c r="F16" s="146">
        <f t="shared" ref="F16:I16" si="0">YEAR(F17)</f>
        <v>2024</v>
      </c>
      <c r="G16" s="146">
        <f t="shared" si="0"/>
        <v>2025</v>
      </c>
      <c r="H16" s="146">
        <f t="shared" si="0"/>
        <v>2026</v>
      </c>
      <c r="I16" s="146">
        <f t="shared" si="0"/>
        <v>2027</v>
      </c>
      <c r="J16" s="145" t="s">
        <v>239</v>
      </c>
      <c r="K16" s="105"/>
      <c r="L16" s="142" t="s">
        <v>240</v>
      </c>
      <c r="M16" s="143"/>
      <c r="N16" s="143"/>
      <c r="O16" s="92"/>
    </row>
    <row r="17" spans="1:15" x14ac:dyDescent="0.2">
      <c r="A17" s="92"/>
      <c r="B17" s="109" t="s">
        <v>144</v>
      </c>
      <c r="C17" s="109"/>
      <c r="D17" s="102">
        <f>D8</f>
        <v>45189</v>
      </c>
      <c r="E17" s="103">
        <f>DATE(YEAR($D$9)+E18,12,31)</f>
        <v>45291</v>
      </c>
      <c r="F17" s="103">
        <f t="shared" ref="F17:I17" si="1">DATE(YEAR($D$9)+F18,12,31)</f>
        <v>45657</v>
      </c>
      <c r="G17" s="103">
        <f t="shared" si="1"/>
        <v>46022</v>
      </c>
      <c r="H17" s="103">
        <f t="shared" si="1"/>
        <v>46387</v>
      </c>
      <c r="I17" s="103">
        <f t="shared" si="1"/>
        <v>46752</v>
      </c>
      <c r="J17" s="103">
        <f>I17</f>
        <v>46752</v>
      </c>
      <c r="K17" s="105"/>
      <c r="L17" s="109" t="s">
        <v>241</v>
      </c>
      <c r="M17" s="109"/>
      <c r="N17" s="109">
        <f>(I25*(1+D6))/(D5-D6)</f>
        <v>27693.911468525122</v>
      </c>
      <c r="O17" s="92"/>
    </row>
    <row r="18" spans="1:15" x14ac:dyDescent="0.2">
      <c r="A18" s="92"/>
      <c r="B18" s="110" t="s">
        <v>242</v>
      </c>
      <c r="C18" s="110"/>
      <c r="D18" s="102"/>
      <c r="E18" s="120">
        <v>0</v>
      </c>
      <c r="F18" s="104">
        <f>E18+1</f>
        <v>1</v>
      </c>
      <c r="G18" s="104">
        <f>F18+1</f>
        <v>2</v>
      </c>
      <c r="H18" s="104">
        <f t="shared" ref="H18:I18" si="2">G18+1</f>
        <v>3</v>
      </c>
      <c r="I18" s="104">
        <f t="shared" si="2"/>
        <v>4</v>
      </c>
      <c r="J18" s="102"/>
      <c r="K18" s="105"/>
      <c r="L18" s="105" t="s">
        <v>243</v>
      </c>
      <c r="M18" s="105"/>
      <c r="N18" s="111">
        <f>D7*(I20+I22)</f>
        <v>14901.719462757177</v>
      </c>
      <c r="O18" s="92"/>
    </row>
    <row r="19" spans="1:15" x14ac:dyDescent="0.2">
      <c r="A19" s="92"/>
      <c r="B19" s="112" t="s">
        <v>244</v>
      </c>
      <c r="C19" s="105"/>
      <c r="D19" s="105"/>
      <c r="E19" s="106">
        <f>YEARFRAC(D17,E17)</f>
        <v>0.28055555555555556</v>
      </c>
      <c r="F19" s="106">
        <f>YEARFRAC(E17,F17)</f>
        <v>1</v>
      </c>
      <c r="G19" s="106">
        <f>YEARFRAC(F17,G17)</f>
        <v>1</v>
      </c>
      <c r="H19" s="106">
        <f>YEARFRAC(G17,H17)</f>
        <v>1</v>
      </c>
      <c r="I19" s="106">
        <f>YEARFRAC(H17,I17)</f>
        <v>1</v>
      </c>
      <c r="J19" s="105"/>
      <c r="K19" s="105"/>
      <c r="L19" s="105" t="s">
        <v>140</v>
      </c>
      <c r="M19" s="105"/>
      <c r="N19" s="113">
        <f>AVERAGE(N17:N18)</f>
        <v>21297.81546564115</v>
      </c>
      <c r="O19" s="92"/>
    </row>
    <row r="20" spans="1:15" x14ac:dyDescent="0.2">
      <c r="A20" s="92"/>
      <c r="B20" s="105" t="s">
        <v>7</v>
      </c>
      <c r="C20" s="105"/>
      <c r="D20" s="105"/>
      <c r="E20" s="109">
        <f>Model!I10</f>
        <v>3011.2771920639307</v>
      </c>
      <c r="F20" s="109">
        <f>Model!J10</f>
        <v>2949.3963623213249</v>
      </c>
      <c r="G20" s="109">
        <f>Model!K10</f>
        <v>3870.323846721968</v>
      </c>
      <c r="H20" s="109">
        <f>Model!L10</f>
        <v>3237.3398367976306</v>
      </c>
      <c r="I20" s="109">
        <f>Model!M10</f>
        <v>3241.3118338262893</v>
      </c>
      <c r="J20" s="109"/>
      <c r="K20" s="105"/>
      <c r="L20" s="105"/>
      <c r="M20" s="105"/>
      <c r="N20" s="105"/>
      <c r="O20" s="92"/>
    </row>
    <row r="21" spans="1:15" x14ac:dyDescent="0.2">
      <c r="A21" s="92"/>
      <c r="B21" s="105" t="s">
        <v>245</v>
      </c>
      <c r="C21" s="105"/>
      <c r="D21" s="105"/>
      <c r="E21" s="111">
        <f>E20*$D$4</f>
        <v>662.48098225406477</v>
      </c>
      <c r="F21" s="111">
        <f>F20*$D$4</f>
        <v>648.86719971069147</v>
      </c>
      <c r="G21" s="111">
        <f>G20*$D$4</f>
        <v>851.47124627883295</v>
      </c>
      <c r="H21" s="111">
        <f>H20*$D$4</f>
        <v>712.2147640954787</v>
      </c>
      <c r="I21" s="111">
        <f>I20*$D$4</f>
        <v>713.08860344178368</v>
      </c>
      <c r="J21" s="105"/>
      <c r="K21" s="105"/>
      <c r="L21" s="105"/>
      <c r="M21" s="105"/>
      <c r="N21" s="105"/>
      <c r="O21" s="92"/>
    </row>
    <row r="22" spans="1:15" x14ac:dyDescent="0.2">
      <c r="A22" s="92"/>
      <c r="B22" s="105" t="s">
        <v>246</v>
      </c>
      <c r="C22" s="105"/>
      <c r="D22" s="105"/>
      <c r="E22" s="111">
        <f>Model!I55</f>
        <v>484.72033850250995</v>
      </c>
      <c r="F22" s="111">
        <f>Model!J55</f>
        <v>474.7594830825235</v>
      </c>
      <c r="G22" s="111">
        <f>Model!K55</f>
        <v>622.99966606912767</v>
      </c>
      <c r="H22" s="111">
        <f>Model!L55</f>
        <v>521.10927073594144</v>
      </c>
      <c r="I22" s="111">
        <f>Model!M55</f>
        <v>521.74863656693719</v>
      </c>
      <c r="J22" s="105"/>
      <c r="K22" s="105"/>
      <c r="L22" s="105"/>
      <c r="M22" s="105"/>
      <c r="N22" s="105"/>
      <c r="O22" s="92"/>
    </row>
    <row r="23" spans="1:15" x14ac:dyDescent="0.2">
      <c r="A23" s="92"/>
      <c r="B23" s="105" t="s">
        <v>247</v>
      </c>
      <c r="C23" s="105"/>
      <c r="D23" s="105"/>
      <c r="E23" s="105">
        <f>-Model!I67</f>
        <v>1077.8168400497341</v>
      </c>
      <c r="F23" s="105">
        <f>-Model!J67</f>
        <v>1055.6680320460723</v>
      </c>
      <c r="G23" s="105">
        <f>-Model!K67</f>
        <v>1385.2926689833744</v>
      </c>
      <c r="H23" s="105">
        <f>-Model!L67</f>
        <v>1158.7307213896192</v>
      </c>
      <c r="I23" s="105">
        <f>-Model!M67</f>
        <v>1160.1524056162984</v>
      </c>
      <c r="J23" s="105"/>
      <c r="K23" s="105"/>
      <c r="L23" s="105"/>
      <c r="M23" s="105"/>
      <c r="N23" s="105"/>
      <c r="O23" s="92"/>
    </row>
    <row r="24" spans="1:15" x14ac:dyDescent="0.2">
      <c r="A24" s="92"/>
      <c r="B24" s="105" t="s">
        <v>248</v>
      </c>
      <c r="C24" s="105"/>
      <c r="D24" s="105"/>
      <c r="E24" s="105">
        <f>(Model!I128+Model!I129-Model!I130)-(Model!H128+Model!H129-Model!H130)</f>
        <v>-286.70469308384554</v>
      </c>
      <c r="F24" s="105">
        <f>(Model!J128+Model!J129-Model!J130)-(Model!I128+Model!I129-Model!I130)</f>
        <v>-99.625266008008566</v>
      </c>
      <c r="G24" s="105">
        <f>(Model!K128+Model!K129-Model!K130)-(Model!J128+Model!J129-Model!J130)</f>
        <v>1181.0414777621163</v>
      </c>
      <c r="H24" s="105">
        <f>(Model!L128+Model!L129-Model!L130)-(Model!K128+Model!K129-Model!K130)</f>
        <v>-811.76898631423592</v>
      </c>
      <c r="I24" s="105">
        <f>(Model!M128+Model!M129-Model!M130)-(Model!L128+Model!L129-Model!L130)</f>
        <v>5.093879072843265</v>
      </c>
      <c r="J24" s="105"/>
      <c r="K24" s="105"/>
      <c r="L24" s="105"/>
      <c r="M24" s="105"/>
      <c r="N24" s="105"/>
      <c r="O24" s="92"/>
    </row>
    <row r="25" spans="1:15" x14ac:dyDescent="0.2">
      <c r="A25" s="92"/>
      <c r="B25" s="105" t="s">
        <v>249</v>
      </c>
      <c r="C25" s="105"/>
      <c r="D25" s="105"/>
      <c r="E25" s="113">
        <f>E20-E21+E22-E23-E24</f>
        <v>2042.4044013464875</v>
      </c>
      <c r="F25" s="113">
        <f>F20-F21+F22-F23-F24</f>
        <v>1819.2458796550936</v>
      </c>
      <c r="G25" s="113">
        <f>G20-G21+G22-G23-G24</f>
        <v>1075.5181197667721</v>
      </c>
      <c r="H25" s="113">
        <f>H20-H21+H22-H23-H24</f>
        <v>2699.2726083627103</v>
      </c>
      <c r="I25" s="113">
        <f>I20-I21+I22-I23-I24</f>
        <v>1884.7255822623015</v>
      </c>
      <c r="J25" s="105"/>
      <c r="K25" s="105"/>
      <c r="L25" s="105"/>
      <c r="M25" s="105"/>
      <c r="N25" s="105"/>
      <c r="O25" s="92"/>
    </row>
    <row r="26" spans="1:15" x14ac:dyDescent="0.2">
      <c r="A26" s="92"/>
      <c r="B26" s="105" t="s">
        <v>250</v>
      </c>
      <c r="C26" s="105"/>
      <c r="D26" s="114">
        <f>-I34</f>
        <v>-17158.900000000001</v>
      </c>
      <c r="E26" s="105"/>
      <c r="F26" s="105"/>
      <c r="G26" s="105"/>
      <c r="H26" s="105"/>
      <c r="I26" s="105"/>
      <c r="J26" s="114">
        <f>N19</f>
        <v>21297.81546564115</v>
      </c>
      <c r="K26" s="105"/>
      <c r="L26" s="105"/>
      <c r="M26" s="105"/>
      <c r="N26" s="105"/>
      <c r="O26" s="92"/>
    </row>
    <row r="27" spans="1:15" x14ac:dyDescent="0.2">
      <c r="A27" s="92"/>
      <c r="B27" s="105" t="s">
        <v>251</v>
      </c>
      <c r="C27" s="105"/>
      <c r="D27" s="113">
        <v>0</v>
      </c>
      <c r="E27" s="113">
        <f>(E26+E25)*E19</f>
        <v>573.00790148887563</v>
      </c>
      <c r="F27" s="113">
        <f t="shared" ref="F27:I27" si="3">(F26+F25)*F19</f>
        <v>1819.2458796550936</v>
      </c>
      <c r="G27" s="113">
        <f t="shared" si="3"/>
        <v>1075.5181197667721</v>
      </c>
      <c r="H27" s="113">
        <f t="shared" si="3"/>
        <v>2699.2726083627103</v>
      </c>
      <c r="I27" s="113">
        <f t="shared" si="3"/>
        <v>1884.7255822623015</v>
      </c>
      <c r="J27" s="113">
        <f>J26+J25</f>
        <v>21297.81546564115</v>
      </c>
      <c r="K27" s="105"/>
      <c r="L27" s="105"/>
      <c r="M27" s="105"/>
      <c r="N27" s="105"/>
      <c r="O27" s="92"/>
    </row>
    <row r="28" spans="1:15" x14ac:dyDescent="0.2">
      <c r="A28" s="92"/>
      <c r="B28" s="105" t="s">
        <v>251</v>
      </c>
      <c r="C28" s="105"/>
      <c r="D28" s="109">
        <f>D26+D25</f>
        <v>-17158.900000000001</v>
      </c>
      <c r="E28" s="109">
        <f>(E26+E25)*E19</f>
        <v>573.00790148887563</v>
      </c>
      <c r="F28" s="109">
        <f t="shared" ref="F28:I28" si="4">(F26+F25)*F19</f>
        <v>1819.2458796550936</v>
      </c>
      <c r="G28" s="109">
        <f t="shared" si="4"/>
        <v>1075.5181197667721</v>
      </c>
      <c r="H28" s="109">
        <f t="shared" si="4"/>
        <v>2699.2726083627103</v>
      </c>
      <c r="I28" s="109">
        <f t="shared" si="4"/>
        <v>1884.7255822623015</v>
      </c>
      <c r="J28" s="109">
        <f>J26</f>
        <v>21297.81546564115</v>
      </c>
      <c r="K28" s="105"/>
      <c r="L28" s="105"/>
      <c r="M28" s="105"/>
      <c r="N28" s="105"/>
      <c r="O28" s="92"/>
    </row>
    <row r="29" spans="1:15" x14ac:dyDescent="0.2">
      <c r="A29" s="92"/>
      <c r="B29" s="105"/>
      <c r="C29" s="105"/>
      <c r="D29" s="107"/>
      <c r="E29" s="105"/>
      <c r="F29" s="105"/>
      <c r="G29" s="105"/>
      <c r="H29" s="105"/>
      <c r="I29" s="105"/>
      <c r="J29" s="105"/>
      <c r="K29" s="105"/>
      <c r="L29" s="105"/>
      <c r="M29" s="105"/>
      <c r="N29" s="105"/>
      <c r="O29" s="92"/>
    </row>
    <row r="30" spans="1:15" x14ac:dyDescent="0.2">
      <c r="A30" s="92"/>
      <c r="B30" s="142" t="s">
        <v>252</v>
      </c>
      <c r="C30" s="143"/>
      <c r="D30" s="143"/>
      <c r="E30" s="105"/>
      <c r="F30" s="105"/>
      <c r="G30" s="142" t="s">
        <v>253</v>
      </c>
      <c r="H30" s="143"/>
      <c r="I30" s="143"/>
      <c r="J30" s="105"/>
      <c r="K30" s="105"/>
      <c r="L30" s="142" t="s">
        <v>254</v>
      </c>
      <c r="M30" s="143"/>
      <c r="N30" s="143"/>
      <c r="O30" s="92"/>
    </row>
    <row r="31" spans="1:15" x14ac:dyDescent="0.2">
      <c r="A31" s="92"/>
      <c r="B31" s="109" t="s">
        <v>255</v>
      </c>
      <c r="C31" s="109"/>
      <c r="D31" s="107">
        <f>(XNPV(D5,D27:J27,D17:J17))</f>
        <v>21177.224805057198</v>
      </c>
      <c r="E31" s="109"/>
      <c r="F31" s="105"/>
      <c r="G31" s="109" t="s">
        <v>256</v>
      </c>
      <c r="H31" s="109"/>
      <c r="I31" s="109">
        <f>D11*D10</f>
        <v>16344.9</v>
      </c>
      <c r="J31" s="105"/>
      <c r="K31" s="105"/>
      <c r="L31" s="109" t="s">
        <v>257</v>
      </c>
      <c r="M31" s="109"/>
      <c r="N31" s="115">
        <f>D36/I36-1</f>
        <v>0.24584578706857774</v>
      </c>
      <c r="O31" s="92"/>
    </row>
    <row r="32" spans="1:15" x14ac:dyDescent="0.2">
      <c r="A32" s="92"/>
      <c r="B32" s="105" t="s">
        <v>258</v>
      </c>
      <c r="C32" s="105"/>
      <c r="D32" s="105">
        <f>+D13</f>
        <v>2257</v>
      </c>
      <c r="E32" s="6"/>
      <c r="F32" s="105"/>
      <c r="G32" s="105" t="s">
        <v>259</v>
      </c>
      <c r="H32" s="105"/>
      <c r="I32" s="105">
        <f>D12</f>
        <v>3071</v>
      </c>
      <c r="J32" s="105"/>
      <c r="K32" s="105"/>
      <c r="L32" s="105" t="s">
        <v>260</v>
      </c>
      <c r="M32" s="105"/>
      <c r="N32" s="116">
        <f>XIRR(D28:J28,D17:J17)</f>
        <v>0.1525822937488556</v>
      </c>
      <c r="O32" s="92"/>
    </row>
    <row r="33" spans="1:15" x14ac:dyDescent="0.2">
      <c r="A33" s="92"/>
      <c r="B33" s="105" t="s">
        <v>261</v>
      </c>
      <c r="C33" s="105"/>
      <c r="D33" s="105">
        <f>+D12</f>
        <v>3071</v>
      </c>
      <c r="E33" s="105"/>
      <c r="F33" s="105"/>
      <c r="G33" s="105" t="s">
        <v>262</v>
      </c>
      <c r="H33" s="105"/>
      <c r="I33" s="105">
        <f>+D13</f>
        <v>2257</v>
      </c>
      <c r="J33" s="105"/>
      <c r="K33" s="105"/>
      <c r="L33" s="105"/>
      <c r="M33" s="105"/>
      <c r="N33" s="105"/>
      <c r="O33" s="92"/>
    </row>
    <row r="34" spans="1:15" x14ac:dyDescent="0.2">
      <c r="A34" s="92"/>
      <c r="B34" s="105" t="s">
        <v>263</v>
      </c>
      <c r="C34" s="105"/>
      <c r="D34" s="113">
        <f>D31+D32-D33</f>
        <v>20363.224805057198</v>
      </c>
      <c r="E34" s="105"/>
      <c r="F34" s="105"/>
      <c r="G34" s="105" t="s">
        <v>255</v>
      </c>
      <c r="H34" s="105"/>
      <c r="I34" s="113">
        <f>I31+I32-I33</f>
        <v>17158.900000000001</v>
      </c>
      <c r="J34" s="105"/>
      <c r="K34" s="105"/>
      <c r="L34" s="142" t="s">
        <v>264</v>
      </c>
      <c r="M34" s="143"/>
      <c r="N34" s="143"/>
      <c r="O34" s="92"/>
    </row>
    <row r="35" spans="1:15" x14ac:dyDescent="0.2">
      <c r="A35" s="92"/>
      <c r="B35" s="105"/>
      <c r="C35" s="105"/>
      <c r="D35" s="105"/>
      <c r="E35" s="105"/>
      <c r="F35" s="105"/>
      <c r="G35" s="105"/>
      <c r="H35" s="105"/>
      <c r="I35" s="117"/>
      <c r="J35" s="105"/>
      <c r="K35" s="105"/>
      <c r="L35" s="105" t="s">
        <v>253</v>
      </c>
      <c r="M35" s="105"/>
      <c r="N35" s="117">
        <f>I36</f>
        <v>99.06</v>
      </c>
      <c r="O35" s="92"/>
    </row>
    <row r="36" spans="1:15" x14ac:dyDescent="0.2">
      <c r="A36" s="92"/>
      <c r="B36" s="105" t="s">
        <v>265</v>
      </c>
      <c r="C36" s="105"/>
      <c r="D36" s="117">
        <f>D34/D11</f>
        <v>123.41348366701332</v>
      </c>
      <c r="E36" s="105"/>
      <c r="F36" s="105"/>
      <c r="G36" s="105" t="s">
        <v>265</v>
      </c>
      <c r="H36" s="105"/>
      <c r="I36" s="117">
        <f>D10</f>
        <v>99.06</v>
      </c>
      <c r="J36" s="105"/>
      <c r="K36" s="105"/>
      <c r="L36" s="105" t="s">
        <v>266</v>
      </c>
      <c r="M36" s="105"/>
      <c r="N36" s="117">
        <f>N37-N35</f>
        <v>24.353483667013322</v>
      </c>
      <c r="O36" s="92"/>
    </row>
    <row r="37" spans="1:15" x14ac:dyDescent="0.2">
      <c r="A37" s="92"/>
      <c r="B37" s="105"/>
      <c r="C37" s="105"/>
      <c r="D37" s="105"/>
      <c r="E37" s="105"/>
      <c r="F37" s="105"/>
      <c r="G37" s="105"/>
      <c r="H37" s="105"/>
      <c r="I37" s="105"/>
      <c r="J37" s="105"/>
      <c r="K37" s="105"/>
      <c r="L37" s="105" t="s">
        <v>252</v>
      </c>
      <c r="M37" s="105"/>
      <c r="N37" s="117">
        <f>D36</f>
        <v>123.41348366701332</v>
      </c>
      <c r="O37" s="92"/>
    </row>
    <row r="38" spans="1:15" x14ac:dyDescent="0.2">
      <c r="A38" s="92"/>
      <c r="B38" s="105"/>
      <c r="C38" s="105"/>
      <c r="D38" s="107"/>
      <c r="E38" s="105"/>
      <c r="F38" s="105"/>
      <c r="G38" s="105"/>
      <c r="H38" s="105"/>
      <c r="I38" s="108"/>
      <c r="J38" s="105"/>
      <c r="K38" s="105"/>
      <c r="L38" s="105"/>
      <c r="M38" s="105"/>
      <c r="N38" s="105"/>
      <c r="O38" s="92"/>
    </row>
    <row r="39" spans="1:15" x14ac:dyDescent="0.2">
      <c r="A39" s="92"/>
      <c r="B39" s="105"/>
      <c r="C39" s="105"/>
      <c r="D39" s="107"/>
      <c r="E39" s="105"/>
      <c r="F39" s="105"/>
      <c r="G39" s="105"/>
      <c r="H39" s="108"/>
      <c r="I39" s="105"/>
      <c r="J39" s="105"/>
      <c r="K39" s="105"/>
      <c r="L39" s="105"/>
      <c r="M39" s="105"/>
      <c r="N39" s="105"/>
      <c r="O39" s="92"/>
    </row>
    <row r="40" spans="1:15" x14ac:dyDescent="0.2">
      <c r="A40" s="92"/>
      <c r="B40" s="139"/>
      <c r="C40" s="140"/>
      <c r="D40" s="141"/>
      <c r="E40" s="140"/>
      <c r="F40" s="140"/>
      <c r="G40" s="140"/>
      <c r="H40" s="140"/>
      <c r="I40" s="140"/>
      <c r="J40" s="140"/>
      <c r="K40" s="140"/>
      <c r="L40" s="140"/>
      <c r="M40" s="140"/>
      <c r="N40" s="140"/>
      <c r="O40" s="92"/>
    </row>
    <row r="41" spans="1:15" x14ac:dyDescent="0.2">
      <c r="A41" s="92"/>
      <c r="B41" s="92"/>
      <c r="C41" s="92"/>
      <c r="D41" s="93"/>
      <c r="E41" s="92"/>
      <c r="F41" s="92"/>
      <c r="G41" s="92"/>
      <c r="H41" s="92"/>
      <c r="N41" s="94"/>
      <c r="O41" s="92"/>
    </row>
    <row r="42" spans="1:15" x14ac:dyDescent="0.2">
      <c r="A42" s="92"/>
      <c r="B42" s="92"/>
      <c r="C42" s="92"/>
      <c r="D42" s="93"/>
      <c r="E42" s="92"/>
      <c r="F42" s="92">
        <f>AVERAGE(D36,I36)</f>
        <v>111.23674183350667</v>
      </c>
      <c r="G42" s="92"/>
      <c r="H42" s="92"/>
      <c r="N42" s="95"/>
      <c r="O42" s="92"/>
    </row>
    <row r="43" spans="1:15" x14ac:dyDescent="0.2">
      <c r="A43" s="92"/>
      <c r="B43" s="96"/>
      <c r="C43" s="92"/>
      <c r="D43" s="93"/>
      <c r="E43" s="92"/>
      <c r="F43" s="92"/>
      <c r="G43" s="92"/>
      <c r="H43" s="92"/>
      <c r="N43" s="95"/>
      <c r="O43" s="92"/>
    </row>
    <row r="44" spans="1:15" x14ac:dyDescent="0.2">
      <c r="A44" s="92"/>
      <c r="B44" s="96"/>
      <c r="C44" s="92"/>
      <c r="D44" s="93"/>
      <c r="E44" s="92"/>
      <c r="F44" s="92"/>
      <c r="G44" s="92"/>
      <c r="H44" s="92"/>
      <c r="N44" s="95"/>
      <c r="O44" s="92"/>
    </row>
    <row r="45" spans="1:15" x14ac:dyDescent="0.2">
      <c r="A45" s="92"/>
      <c r="B45" s="96"/>
      <c r="C45" s="92"/>
      <c r="D45" s="93"/>
      <c r="E45" s="92"/>
      <c r="F45" s="92"/>
      <c r="G45" s="92"/>
      <c r="H45" s="92"/>
      <c r="N45" s="95"/>
      <c r="O45" s="92"/>
    </row>
    <row r="46" spans="1:15" x14ac:dyDescent="0.2">
      <c r="A46" s="92"/>
      <c r="B46" s="92"/>
      <c r="C46" s="92"/>
      <c r="D46" s="93"/>
      <c r="E46" s="92"/>
      <c r="F46" s="92"/>
      <c r="G46" s="92"/>
      <c r="H46" s="92"/>
      <c r="N46" s="95"/>
      <c r="O46" s="92"/>
    </row>
    <row r="47" spans="1:15" x14ac:dyDescent="0.2">
      <c r="A47" s="92"/>
      <c r="B47" s="92"/>
      <c r="C47" s="92"/>
      <c r="D47" s="93"/>
      <c r="E47" s="92"/>
      <c r="F47" s="92"/>
      <c r="G47" s="92"/>
      <c r="H47" s="92"/>
      <c r="N47" s="97"/>
      <c r="O47" s="92"/>
    </row>
    <row r="48" spans="1:15" x14ac:dyDescent="0.2">
      <c r="A48" s="92"/>
      <c r="B48" s="92"/>
      <c r="C48" s="92"/>
      <c r="D48" s="93"/>
      <c r="E48" s="92"/>
      <c r="F48" s="92"/>
      <c r="G48" s="92"/>
      <c r="H48" s="92"/>
      <c r="N48" s="98"/>
      <c r="O48" s="92"/>
    </row>
    <row r="49" spans="1:15" x14ac:dyDescent="0.2">
      <c r="A49" s="92"/>
      <c r="B49" s="92"/>
      <c r="C49" s="92"/>
      <c r="D49" s="93"/>
      <c r="E49" s="92"/>
      <c r="F49" s="92"/>
      <c r="G49" s="92"/>
      <c r="H49" s="92"/>
      <c r="O49" s="92"/>
    </row>
    <row r="50" spans="1:15" x14ac:dyDescent="0.2">
      <c r="A50" s="92"/>
      <c r="B50" s="92"/>
      <c r="C50" s="92"/>
      <c r="D50" s="93"/>
      <c r="E50" s="92"/>
      <c r="F50" s="92"/>
      <c r="G50" s="92"/>
      <c r="H50" s="92"/>
      <c r="M50" s="92"/>
      <c r="O50" s="92"/>
    </row>
    <row r="51" spans="1:15" x14ac:dyDescent="0.2">
      <c r="A51" s="92"/>
      <c r="B51" s="92"/>
      <c r="C51" s="92"/>
      <c r="D51" s="93"/>
      <c r="E51" s="92"/>
      <c r="F51" s="92"/>
      <c r="G51" s="92"/>
      <c r="H51" s="92"/>
      <c r="I51" s="92"/>
      <c r="J51" s="92"/>
      <c r="K51" s="92"/>
      <c r="L51" s="92"/>
      <c r="M51" s="92"/>
      <c r="N51" s="92"/>
      <c r="O51" s="92"/>
    </row>
    <row r="52" spans="1:15" x14ac:dyDescent="0.2">
      <c r="A52" s="92"/>
      <c r="B52" s="92"/>
      <c r="C52" s="92"/>
      <c r="D52" s="93"/>
      <c r="E52" s="92"/>
      <c r="F52" s="92"/>
      <c r="G52" s="92"/>
      <c r="H52" s="92"/>
      <c r="I52" s="92"/>
      <c r="J52" s="92"/>
      <c r="K52" s="92"/>
      <c r="L52" s="92"/>
      <c r="M52" s="92"/>
      <c r="N52" s="92"/>
      <c r="O52" s="92"/>
    </row>
    <row r="53" spans="1:15" x14ac:dyDescent="0.2">
      <c r="A53" s="92"/>
      <c r="B53" s="92"/>
      <c r="C53" s="92"/>
      <c r="D53" s="93"/>
      <c r="E53" s="92"/>
      <c r="F53" s="92"/>
      <c r="G53" s="92"/>
      <c r="H53" s="92"/>
      <c r="I53" s="92"/>
      <c r="J53" s="92"/>
      <c r="K53" s="92"/>
      <c r="L53" s="92"/>
      <c r="M53" s="92"/>
      <c r="N53" s="92"/>
      <c r="O53" s="92"/>
    </row>
    <row r="54" spans="1:15" x14ac:dyDescent="0.2">
      <c r="A54" s="92"/>
      <c r="B54" s="92"/>
      <c r="C54" s="92"/>
      <c r="D54" s="93"/>
      <c r="E54" s="92"/>
      <c r="F54" s="92"/>
      <c r="G54" s="92"/>
      <c r="H54" s="92"/>
      <c r="I54" s="92"/>
      <c r="J54" s="92"/>
      <c r="K54" s="92"/>
      <c r="L54" s="92"/>
      <c r="M54" s="92"/>
      <c r="N54" s="92"/>
      <c r="O54" s="92"/>
    </row>
    <row r="55" spans="1:15" x14ac:dyDescent="0.2">
      <c r="A55" s="92"/>
      <c r="B55" s="92"/>
      <c r="C55" s="92"/>
      <c r="D55" s="93"/>
      <c r="E55" s="92"/>
      <c r="F55" s="92"/>
      <c r="G55" s="92"/>
      <c r="H55" s="92"/>
      <c r="I55" s="92"/>
      <c r="J55" s="92"/>
      <c r="K55" s="92"/>
      <c r="L55" s="92"/>
      <c r="M55" s="92"/>
      <c r="N55" s="92"/>
      <c r="O55" s="92"/>
    </row>
    <row r="56" spans="1:15" x14ac:dyDescent="0.2">
      <c r="A56" s="92"/>
      <c r="B56" s="92"/>
      <c r="C56" s="92"/>
      <c r="D56" s="93"/>
      <c r="E56" s="92"/>
      <c r="F56" s="92"/>
      <c r="G56" s="92"/>
      <c r="H56" s="92"/>
      <c r="I56" s="92"/>
      <c r="J56" s="92"/>
      <c r="K56" s="92"/>
      <c r="L56" s="92"/>
      <c r="M56" s="92"/>
      <c r="N56" s="92"/>
      <c r="O56" s="92"/>
    </row>
    <row r="57" spans="1:15" x14ac:dyDescent="0.2">
      <c r="A57" s="92"/>
      <c r="B57" s="92"/>
      <c r="C57" s="92"/>
      <c r="D57" s="93"/>
      <c r="E57" s="92"/>
      <c r="F57" s="92"/>
      <c r="G57" s="92"/>
      <c r="H57" s="92"/>
      <c r="I57" s="92"/>
      <c r="J57" s="92"/>
      <c r="K57" s="92"/>
      <c r="L57" s="92"/>
      <c r="M57" s="92"/>
      <c r="N57" s="92"/>
      <c r="O57" s="92"/>
    </row>
    <row r="58" spans="1:15" x14ac:dyDescent="0.2">
      <c r="A58" s="92"/>
      <c r="B58" s="92"/>
      <c r="C58" s="92"/>
      <c r="D58" s="93"/>
      <c r="E58" s="92"/>
      <c r="F58" s="92"/>
      <c r="G58" s="92"/>
      <c r="H58" s="92"/>
      <c r="I58" s="92"/>
      <c r="J58" s="92"/>
      <c r="K58" s="92"/>
      <c r="L58" s="92"/>
      <c r="M58" s="92"/>
      <c r="N58" s="92"/>
      <c r="O58" s="92"/>
    </row>
    <row r="59" spans="1:15" x14ac:dyDescent="0.2">
      <c r="A59" s="92"/>
      <c r="B59" s="92"/>
      <c r="C59" s="92"/>
      <c r="D59" s="93"/>
      <c r="E59" s="92"/>
      <c r="F59" s="92"/>
      <c r="G59" s="92"/>
      <c r="H59" s="92"/>
      <c r="I59" s="92"/>
      <c r="J59" s="92"/>
      <c r="K59" s="92"/>
      <c r="L59" s="92"/>
      <c r="M59" s="92"/>
      <c r="N59" s="92"/>
      <c r="O59" s="92"/>
    </row>
    <row r="60" spans="1:15" x14ac:dyDescent="0.2">
      <c r="B60" s="92"/>
      <c r="C60" s="92"/>
      <c r="D60" s="93"/>
      <c r="E60" s="92"/>
      <c r="F60" s="92"/>
      <c r="G60" s="92"/>
      <c r="H60" s="92"/>
      <c r="I60" s="92"/>
      <c r="J60" s="92"/>
      <c r="K60" s="92"/>
      <c r="L60" s="92"/>
    </row>
  </sheetData>
  <mergeCells count="6">
    <mergeCell ref="L1:M1"/>
    <mergeCell ref="B1:C1"/>
    <mergeCell ref="D1:E1"/>
    <mergeCell ref="F1:G1"/>
    <mergeCell ref="H1:I1"/>
    <mergeCell ref="J1:K1"/>
  </mergeCells>
  <pageMargins left="0.70866141732283472" right="0.70866141732283472" top="0.74803149606299213" bottom="0.74803149606299213" header="0.31496062992125984" footer="0.31496062992125984"/>
  <pageSetup scale="6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29A4-06F3-C142-A0D3-91AC8A8A4521}">
  <sheetPr>
    <pageSetUpPr fitToPage="1"/>
  </sheetPr>
  <dimension ref="B3:K33"/>
  <sheetViews>
    <sheetView showGridLines="0" zoomScaleNormal="100" workbookViewId="0">
      <selection activeCell="H37" sqref="H37"/>
    </sheetView>
  </sheetViews>
  <sheetFormatPr baseColWidth="10" defaultRowHeight="16" x14ac:dyDescent="0.2"/>
  <cols>
    <col min="2" max="2" width="43.1640625" hidden="1" customWidth="1"/>
    <col min="3" max="3" width="27.1640625" bestFit="1" customWidth="1"/>
    <col min="4" max="4" width="16.5" bestFit="1" customWidth="1"/>
    <col min="5" max="5" width="19.1640625" bestFit="1" customWidth="1"/>
    <col min="6" max="6" width="27.1640625" bestFit="1" customWidth="1"/>
    <col min="7" max="7" width="22" bestFit="1" customWidth="1"/>
    <col min="8" max="8" width="23" bestFit="1" customWidth="1"/>
    <col min="9" max="9" width="10.33203125" bestFit="1" customWidth="1"/>
    <col min="10" max="10" width="7.83203125" bestFit="1" customWidth="1"/>
    <col min="11" max="11" width="10.33203125" bestFit="1" customWidth="1"/>
  </cols>
  <sheetData>
    <row r="3" spans="2:9" x14ac:dyDescent="0.2">
      <c r="B3" s="23" t="s">
        <v>274</v>
      </c>
      <c r="C3" s="150" t="s">
        <v>271</v>
      </c>
      <c r="D3" s="151" t="s">
        <v>255</v>
      </c>
      <c r="E3" s="151" t="s">
        <v>273</v>
      </c>
      <c r="F3" s="151" t="s">
        <v>275</v>
      </c>
      <c r="G3" s="151" t="s">
        <v>276</v>
      </c>
      <c r="H3" s="151" t="s">
        <v>281</v>
      </c>
      <c r="I3" s="152" t="s">
        <v>243</v>
      </c>
    </row>
    <row r="4" spans="2:9" x14ac:dyDescent="0.2">
      <c r="C4" s="129"/>
      <c r="D4" s="131"/>
      <c r="E4" s="131"/>
      <c r="F4" s="131"/>
      <c r="G4" s="132"/>
      <c r="H4" s="131"/>
      <c r="I4" s="133"/>
    </row>
    <row r="5" spans="2:9" x14ac:dyDescent="0.2">
      <c r="B5" t="e" vm="1">
        <v>#VALUE!</v>
      </c>
      <c r="C5" s="129" t="s">
        <v>131</v>
      </c>
      <c r="D5" s="134">
        <v>8120</v>
      </c>
      <c r="E5" s="134" cm="1">
        <f t="array" ref="E5">_FV(B5,"Price")</f>
        <v>33.335000000000001</v>
      </c>
      <c r="F5" s="134">
        <v>3951</v>
      </c>
      <c r="G5" s="134" cm="1">
        <f t="array" ref="G5">_FV(B5,"P/E",TRUE)</f>
        <v>6.4081000000000001</v>
      </c>
      <c r="H5" s="134">
        <f>E5/G5</f>
        <v>5.202009956149249</v>
      </c>
      <c r="I5" s="135">
        <f>D5/F5</f>
        <v>2.0551759048342193</v>
      </c>
    </row>
    <row r="6" spans="2:9" x14ac:dyDescent="0.2">
      <c r="B6" t="e" vm="2">
        <v>#VALUE!</v>
      </c>
      <c r="C6" s="129" t="s">
        <v>272</v>
      </c>
      <c r="D6" s="134">
        <v>23460</v>
      </c>
      <c r="E6" s="134" cm="1">
        <f t="array" ref="E6">_FV(B6,"Price")</f>
        <v>24.68</v>
      </c>
      <c r="F6" s="134">
        <v>13933</v>
      </c>
      <c r="G6" s="134" cm="1">
        <f t="array" ref="G6">_FV(B6,"P/E",TRUE)</f>
        <v>4.9278000000000004</v>
      </c>
      <c r="H6" s="134">
        <f>E6/G6</f>
        <v>5.0083201428629405</v>
      </c>
      <c r="I6" s="135">
        <f>D6/F6</f>
        <v>1.6837723390511734</v>
      </c>
    </row>
    <row r="7" spans="2:9" x14ac:dyDescent="0.2">
      <c r="B7" t="e" vm="3">
        <v>#VALUE!</v>
      </c>
      <c r="C7" s="129" t="s">
        <v>284</v>
      </c>
      <c r="D7" s="134">
        <v>16160</v>
      </c>
      <c r="E7" s="134" cm="1">
        <f t="array" ref="E7">_FV(B7,"Price")</f>
        <v>265.30250000000001</v>
      </c>
      <c r="F7" s="134">
        <v>2729</v>
      </c>
      <c r="G7" s="134" cm="1">
        <f t="array" ref="G7">_FV(B7,"P/E",TRUE)</f>
        <v>10.393700000000001</v>
      </c>
      <c r="H7" s="134">
        <f>E7/G7</f>
        <v>25.525318221615017</v>
      </c>
      <c r="I7" s="135">
        <f>D7/F7</f>
        <v>5.9215829974349576</v>
      </c>
    </row>
    <row r="8" spans="2:9" x14ac:dyDescent="0.2">
      <c r="B8" t="e" vm="4">
        <v>#VALUE!</v>
      </c>
      <c r="C8" s="129" t="s">
        <v>283</v>
      </c>
      <c r="D8" s="134">
        <v>39760</v>
      </c>
      <c r="E8" s="134" cm="1">
        <f t="array" ref="E8">_FV(B8,"Price")</f>
        <v>158.27000000000001</v>
      </c>
      <c r="F8" s="134">
        <v>11004</v>
      </c>
      <c r="G8" s="134" cm="1">
        <f t="array" ref="G8">_FV(B8,"P/E",TRUE)</f>
        <v>7.1772999999999998</v>
      </c>
      <c r="H8" s="134">
        <f>E8/G8</f>
        <v>22.051467822161538</v>
      </c>
      <c r="I8" s="135">
        <f>D8/F8</f>
        <v>3.61323155216285</v>
      </c>
    </row>
    <row r="9" spans="2:9" x14ac:dyDescent="0.2">
      <c r="C9" s="129"/>
      <c r="D9" s="134"/>
      <c r="E9" s="134"/>
      <c r="F9" s="134"/>
      <c r="G9" s="134"/>
      <c r="H9" s="134"/>
      <c r="I9" s="135"/>
    </row>
    <row r="10" spans="2:9" x14ac:dyDescent="0.2">
      <c r="C10" s="153" t="s">
        <v>282</v>
      </c>
      <c r="D10" s="154"/>
      <c r="E10" s="154"/>
      <c r="F10" s="154"/>
      <c r="G10" s="154"/>
      <c r="H10" s="154"/>
      <c r="I10" s="155"/>
    </row>
    <row r="11" spans="2:9" x14ac:dyDescent="0.2">
      <c r="C11" s="129"/>
      <c r="D11" s="134"/>
      <c r="E11" s="134"/>
      <c r="F11" s="134"/>
      <c r="G11" s="134"/>
      <c r="H11" s="134"/>
      <c r="I11" s="135"/>
    </row>
    <row r="12" spans="2:9" x14ac:dyDescent="0.2">
      <c r="C12" s="129" t="s">
        <v>277</v>
      </c>
      <c r="D12" s="134">
        <f>I12*F12</f>
        <v>32450.274825943568</v>
      </c>
      <c r="E12" s="134">
        <f>H12*G12</f>
        <v>265.30250000000001</v>
      </c>
      <c r="F12" s="134">
        <v>5480</v>
      </c>
      <c r="G12" s="134">
        <f>MAX(G5:G8)</f>
        <v>10.393700000000001</v>
      </c>
      <c r="H12" s="134">
        <f>MAX(H5:H8)</f>
        <v>25.525318221615017</v>
      </c>
      <c r="I12" s="135">
        <f>MAX(I5:I8)</f>
        <v>5.9215829974349576</v>
      </c>
    </row>
    <row r="13" spans="2:9" x14ac:dyDescent="0.2">
      <c r="C13" s="129" t="s">
        <v>278</v>
      </c>
      <c r="D13" s="134">
        <f t="shared" ref="D13:D15" si="0">I13*F13</f>
        <v>15531.436432171971</v>
      </c>
      <c r="E13" s="134">
        <f t="shared" ref="E13" si="1">H13*G13</f>
        <v>92.562349252365834</v>
      </c>
      <c r="F13" s="134">
        <v>5480</v>
      </c>
      <c r="G13" s="134">
        <f>MEDIAN(G5:G8)</f>
        <v>6.7927</v>
      </c>
      <c r="H13" s="134">
        <f>MEDIAN(H5:H8)</f>
        <v>13.626738889155392</v>
      </c>
      <c r="I13" s="135">
        <f>MEDIAN(I5:I8)</f>
        <v>2.8342037284985349</v>
      </c>
    </row>
    <row r="14" spans="2:9" x14ac:dyDescent="0.2">
      <c r="C14" s="129" t="s">
        <v>279</v>
      </c>
      <c r="D14" s="134">
        <f t="shared" si="0"/>
        <v>18185.055027071983</v>
      </c>
      <c r="E14" s="134">
        <f>H14*G14</f>
        <v>104.40289922674876</v>
      </c>
      <c r="F14" s="134">
        <v>5480</v>
      </c>
      <c r="G14" s="134">
        <f>AVERAGE(G5:G8)</f>
        <v>7.2267250000000001</v>
      </c>
      <c r="H14" s="134">
        <f>AVERAGE(H5:H8)</f>
        <v>14.446779035697187</v>
      </c>
      <c r="I14" s="135">
        <f>AVERAGE(I5:I8)</f>
        <v>3.3184406983707997</v>
      </c>
    </row>
    <row r="15" spans="2:9" x14ac:dyDescent="0.2">
      <c r="C15" s="129" t="s">
        <v>280</v>
      </c>
      <c r="D15" s="134">
        <f t="shared" si="0"/>
        <v>9227.0724180004308</v>
      </c>
      <c r="E15" s="134">
        <f>H15*G15</f>
        <v>24.68</v>
      </c>
      <c r="F15" s="134">
        <v>5480</v>
      </c>
      <c r="G15" s="134">
        <f>MIN(G5:G8)</f>
        <v>4.9278000000000004</v>
      </c>
      <c r="H15" s="134">
        <f>MIN(H5:H8)</f>
        <v>5.0083201428629405</v>
      </c>
      <c r="I15" s="135">
        <f>MIN(I5:I8)</f>
        <v>1.6837723390511734</v>
      </c>
    </row>
    <row r="16" spans="2:9" x14ac:dyDescent="0.2">
      <c r="C16" s="129"/>
      <c r="D16" s="134"/>
      <c r="E16" s="134"/>
      <c r="F16" s="134"/>
      <c r="G16" s="134"/>
      <c r="H16" s="134"/>
      <c r="I16" s="135"/>
    </row>
    <row r="17" spans="2:11" ht="17" thickBot="1" x14ac:dyDescent="0.25">
      <c r="C17" s="130" t="s">
        <v>0</v>
      </c>
      <c r="D17" s="136">
        <v>17330</v>
      </c>
      <c r="E17" s="136" cm="1">
        <f t="array" ref="E17">_FV(B21,"Price")</f>
        <v>110.19</v>
      </c>
      <c r="F17" s="136">
        <v>5480</v>
      </c>
      <c r="G17" s="136" cm="1">
        <f t="array" ref="G17">_FV(B21,"P/E",TRUE)</f>
        <v>6.3407</v>
      </c>
      <c r="H17" s="136">
        <f>E17/G17</f>
        <v>17.378207453435738</v>
      </c>
      <c r="I17" s="137">
        <f>D17/F17</f>
        <v>3.1624087591240877</v>
      </c>
    </row>
    <row r="18" spans="2:11" ht="17" thickTop="1" x14ac:dyDescent="0.2">
      <c r="G18" s="81"/>
      <c r="H18" s="81"/>
      <c r="I18" s="81"/>
    </row>
    <row r="19" spans="2:11" x14ac:dyDescent="0.2">
      <c r="E19" s="6"/>
      <c r="G19" s="81"/>
      <c r="H19" s="81"/>
      <c r="I19" s="81"/>
    </row>
    <row r="21" spans="2:11" x14ac:dyDescent="0.2">
      <c r="B21" t="e" vm="5">
        <v>#VALUE!</v>
      </c>
      <c r="C21" s="150" t="s">
        <v>0</v>
      </c>
      <c r="D21" s="162"/>
      <c r="F21" s="150" t="s">
        <v>293</v>
      </c>
      <c r="G21" s="150" t="s">
        <v>294</v>
      </c>
      <c r="H21" s="150" t="s">
        <v>295</v>
      </c>
      <c r="I21" s="150" t="s">
        <v>296</v>
      </c>
      <c r="J21" s="150" t="s">
        <v>297</v>
      </c>
      <c r="K21" s="162" t="s">
        <v>298</v>
      </c>
    </row>
    <row r="22" spans="2:11" x14ac:dyDescent="0.2">
      <c r="C22" s="38" t="s">
        <v>3</v>
      </c>
      <c r="D22" s="135">
        <v>22260.774000000001</v>
      </c>
      <c r="F22" s="165" t="s">
        <v>131</v>
      </c>
      <c r="G22">
        <v>3.8</v>
      </c>
      <c r="H22">
        <v>0.46</v>
      </c>
      <c r="I22">
        <v>5.57</v>
      </c>
      <c r="J22">
        <v>-0.16</v>
      </c>
      <c r="K22" s="39">
        <v>0.39</v>
      </c>
    </row>
    <row r="23" spans="2:11" x14ac:dyDescent="0.2">
      <c r="C23" s="38" t="s">
        <v>7</v>
      </c>
      <c r="D23" s="135">
        <v>5091.8220000000019</v>
      </c>
      <c r="F23" s="38" t="s">
        <v>272</v>
      </c>
      <c r="G23">
        <v>2.5499999999999998</v>
      </c>
      <c r="H23">
        <v>0.28000000000000003</v>
      </c>
      <c r="I23">
        <v>4.04</v>
      </c>
      <c r="J23">
        <v>-7.0000000000000007E-2</v>
      </c>
      <c r="K23" s="39">
        <v>0.28000000000000003</v>
      </c>
    </row>
    <row r="24" spans="2:11" x14ac:dyDescent="0.2">
      <c r="C24" s="38" t="s">
        <v>40</v>
      </c>
      <c r="D24" s="135">
        <v>27837</v>
      </c>
      <c r="F24" s="38" t="s">
        <v>284</v>
      </c>
      <c r="G24">
        <v>6.96</v>
      </c>
      <c r="H24">
        <v>1.01</v>
      </c>
      <c r="I24">
        <v>10.17</v>
      </c>
      <c r="J24">
        <v>-0.13</v>
      </c>
      <c r="K24" s="39">
        <v>0.98</v>
      </c>
    </row>
    <row r="25" spans="2:11" x14ac:dyDescent="0.2">
      <c r="C25" s="38" t="s">
        <v>289</v>
      </c>
      <c r="D25" s="135">
        <v>27837</v>
      </c>
      <c r="F25" s="38" t="s">
        <v>283</v>
      </c>
      <c r="G25">
        <v>4.62</v>
      </c>
      <c r="H25">
        <v>1.07</v>
      </c>
      <c r="I25">
        <v>7</v>
      </c>
      <c r="J25">
        <v>0.28999999999999998</v>
      </c>
      <c r="K25" s="39">
        <v>1.03</v>
      </c>
    </row>
    <row r="26" spans="2:11" x14ac:dyDescent="0.2">
      <c r="C26" s="38" t="s">
        <v>275</v>
      </c>
      <c r="D26" s="135">
        <v>5480</v>
      </c>
      <c r="F26" s="153" t="s">
        <v>282</v>
      </c>
      <c r="G26" s="154"/>
      <c r="H26" s="154"/>
      <c r="I26" s="154"/>
      <c r="J26" s="154"/>
      <c r="K26" s="155"/>
    </row>
    <row r="27" spans="2:11" x14ac:dyDescent="0.2">
      <c r="C27" s="153"/>
      <c r="D27" s="153"/>
      <c r="F27" s="38" t="s">
        <v>277</v>
      </c>
      <c r="G27">
        <f>MAX(G$22:G$25)</f>
        <v>6.96</v>
      </c>
      <c r="H27">
        <f>MAX(H$22:H$25)</f>
        <v>1.07</v>
      </c>
      <c r="I27">
        <f>MAX(I$22:I$25)</f>
        <v>10.17</v>
      </c>
      <c r="J27">
        <f>MAX(J$22:J$25)</f>
        <v>0.28999999999999998</v>
      </c>
      <c r="K27" s="39">
        <f>MAX(K$22:K$25)</f>
        <v>1.03</v>
      </c>
    </row>
    <row r="28" spans="2:11" x14ac:dyDescent="0.2">
      <c r="C28" s="38" t="s">
        <v>290</v>
      </c>
      <c r="D28" s="135">
        <v>1628</v>
      </c>
      <c r="F28" s="38" t="s">
        <v>278</v>
      </c>
      <c r="G28">
        <f>MEDIAN(G$22:G$25)</f>
        <v>4.21</v>
      </c>
      <c r="H28">
        <f>MEDIAN(H$22:H$25)</f>
        <v>0.7350000000000001</v>
      </c>
      <c r="I28">
        <f>MEDIAN(I$22:I$25)</f>
        <v>6.2850000000000001</v>
      </c>
      <c r="J28">
        <f>MEDIAN(J$22:J$25)</f>
        <v>-0.1</v>
      </c>
      <c r="K28" s="39">
        <f>MEDIAN(K$22:K$25)</f>
        <v>0.68500000000000005</v>
      </c>
    </row>
    <row r="29" spans="2:11" x14ac:dyDescent="0.2">
      <c r="C29" s="38" t="s">
        <v>135</v>
      </c>
      <c r="D29" s="135">
        <v>3071</v>
      </c>
      <c r="F29" s="38" t="s">
        <v>279</v>
      </c>
      <c r="G29">
        <f>AVERAGE(G$22:G$25)</f>
        <v>4.4824999999999999</v>
      </c>
      <c r="H29">
        <f>AVERAGE(H$22:H$25)</f>
        <v>0.70500000000000007</v>
      </c>
      <c r="I29">
        <f>AVERAGE(I$22:I$25)</f>
        <v>6.6950000000000003</v>
      </c>
      <c r="J29">
        <f>AVERAGE(J$22:J$25)</f>
        <v>-1.7500000000000002E-2</v>
      </c>
      <c r="K29" s="39">
        <f>AVERAGE(K$22:K$25)</f>
        <v>0.66999999999999993</v>
      </c>
    </row>
    <row r="30" spans="2:11" x14ac:dyDescent="0.2">
      <c r="C30" s="38" t="s">
        <v>235</v>
      </c>
      <c r="D30" s="135">
        <v>168</v>
      </c>
      <c r="F30" s="38" t="s">
        <v>280</v>
      </c>
      <c r="G30">
        <f>MIN(G$22:G$25)</f>
        <v>2.5499999999999998</v>
      </c>
      <c r="H30">
        <f>MIN(H$22:H$25)</f>
        <v>0.28000000000000003</v>
      </c>
      <c r="I30">
        <f>MIN(I$22:I$25)</f>
        <v>4.04</v>
      </c>
      <c r="J30">
        <f>MIN(J$22:J$25)</f>
        <v>-0.16</v>
      </c>
      <c r="K30" s="39">
        <f>MIN(K$22:K$25)</f>
        <v>0.28000000000000003</v>
      </c>
    </row>
    <row r="31" spans="2:11" ht="17" thickBot="1" x14ac:dyDescent="0.25">
      <c r="C31" s="38" t="s">
        <v>291</v>
      </c>
      <c r="D31" s="135">
        <v>14.702999999999999</v>
      </c>
      <c r="F31" s="168" t="s">
        <v>299</v>
      </c>
      <c r="G31" s="58">
        <f>((G28*D26)+(D28-D29))/D30</f>
        <v>128.73690476190475</v>
      </c>
      <c r="H31" s="58">
        <f>((H28*D22)+(D28-D29))/D30</f>
        <v>88.8016005357143</v>
      </c>
      <c r="I31" s="58">
        <f>I28*D31</f>
        <v>92.408355</v>
      </c>
      <c r="J31" s="169">
        <f>(J28*D32)*D31</f>
        <v>-64.913744999999992</v>
      </c>
      <c r="K31" s="170">
        <f>K28*(D22/D30)</f>
        <v>90.765655892857154</v>
      </c>
    </row>
    <row r="32" spans="2:11" ht="18" thickTop="1" thickBot="1" x14ac:dyDescent="0.25">
      <c r="C32" s="163" t="s">
        <v>292</v>
      </c>
      <c r="D32" s="164">
        <v>44.15</v>
      </c>
    </row>
    <row r="33" spans="6:7" ht="18" thickTop="1" thickBot="1" x14ac:dyDescent="0.25">
      <c r="F33" s="166" t="s">
        <v>302</v>
      </c>
      <c r="G33" s="167">
        <f>AVERAGE(G31:I31,K31)</f>
        <v>100.17812904761905</v>
      </c>
    </row>
  </sheetData>
  <conditionalFormatting sqref="G17">
    <cfRule type="cellIs" dxfId="9" priority="2" operator="greaterThan">
      <formula>$G$14</formula>
    </cfRule>
    <cfRule type="cellIs" dxfId="8" priority="6" operator="lessThan">
      <formula>$G$14</formula>
    </cfRule>
  </conditionalFormatting>
  <conditionalFormatting sqref="H17">
    <cfRule type="cellIs" dxfId="7" priority="3" operator="greaterThan">
      <formula>$H$14</formula>
    </cfRule>
    <cfRule type="cellIs" dxfId="6" priority="5" operator="lessThan">
      <formula>$H$14</formula>
    </cfRule>
  </conditionalFormatting>
  <conditionalFormatting sqref="I17">
    <cfRule type="cellIs" dxfId="5" priority="1" operator="greaterThan">
      <formula>$I$14</formula>
    </cfRule>
    <cfRule type="cellIs" dxfId="4" priority="4" operator="lessThan">
      <formula>$I$14</formula>
    </cfRule>
  </conditionalFormatting>
  <pageMargins left="0.25" right="0.25" top="0.75" bottom="0.75" header="0.3" footer="0.3"/>
  <pageSetup scale="6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3864-1EBA-9A45-AC4F-4DD0343A7A5F}">
  <sheetPr>
    <pageSetUpPr fitToPage="1"/>
  </sheetPr>
  <dimension ref="B4:D12"/>
  <sheetViews>
    <sheetView showGridLines="0" zoomScaleNormal="100" workbookViewId="0">
      <selection activeCell="B8" sqref="B8"/>
    </sheetView>
  </sheetViews>
  <sheetFormatPr baseColWidth="10" defaultRowHeight="16" x14ac:dyDescent="0.2"/>
  <cols>
    <col min="2" max="2" width="26.6640625" bestFit="1" customWidth="1"/>
    <col min="4" max="4" width="14.33203125" bestFit="1" customWidth="1"/>
  </cols>
  <sheetData>
    <row r="4" spans="2:4" x14ac:dyDescent="0.2">
      <c r="B4" s="157" t="s">
        <v>285</v>
      </c>
      <c r="C4" s="158"/>
      <c r="D4" s="159">
        <v>1628417</v>
      </c>
    </row>
    <row r="5" spans="2:4" x14ac:dyDescent="0.2">
      <c r="B5" s="160" t="s">
        <v>286</v>
      </c>
      <c r="C5" s="134"/>
      <c r="D5" s="135">
        <v>628215</v>
      </c>
    </row>
    <row r="6" spans="2:4" x14ac:dyDescent="0.2">
      <c r="B6" s="160" t="s">
        <v>287</v>
      </c>
      <c r="C6" s="134"/>
      <c r="D6" s="135">
        <v>1190899</v>
      </c>
    </row>
    <row r="7" spans="2:4" x14ac:dyDescent="0.2">
      <c r="B7" s="180" t="s">
        <v>288</v>
      </c>
      <c r="C7" s="181"/>
      <c r="D7" s="161">
        <v>3447531</v>
      </c>
    </row>
    <row r="12" spans="2:4" x14ac:dyDescent="0.2">
      <c r="B12" s="156"/>
    </row>
  </sheetData>
  <mergeCells count="1">
    <mergeCell ref="B7:C7"/>
  </mergeCells>
  <pageMargins left="0.25" right="0.25" top="0.75" bottom="0.75" header="0.3" footer="0.3"/>
  <pageSetup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3ABA-5B63-4E43-A07B-234A07A1ABFC}">
  <dimension ref="B4:C8"/>
  <sheetViews>
    <sheetView tabSelected="1" workbookViewId="0">
      <selection activeCell="C4" sqref="C4"/>
    </sheetView>
  </sheetViews>
  <sheetFormatPr baseColWidth="10" defaultRowHeight="16" x14ac:dyDescent="0.2"/>
  <sheetData>
    <row r="4" spans="2:3" x14ac:dyDescent="0.2">
      <c r="B4" t="s">
        <v>301</v>
      </c>
      <c r="C4">
        <f>AVERAGE(DCF!D36,DCF!I36)</f>
        <v>111.23674183350667</v>
      </c>
    </row>
    <row r="5" spans="2:3" x14ac:dyDescent="0.2">
      <c r="B5" t="s">
        <v>300</v>
      </c>
      <c r="C5">
        <f>Comparables!G33</f>
        <v>100.17812904761905</v>
      </c>
    </row>
    <row r="8" spans="2:3" x14ac:dyDescent="0.2">
      <c r="C8">
        <f>AVERAGE(C4:C5)</f>
        <v>105.70743544056286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B47E-99BD-884B-9BA9-816795558656}">
  <dimension ref="B1:T29"/>
  <sheetViews>
    <sheetView showGridLines="0" zoomScaleNormal="100" workbookViewId="0">
      <selection activeCell="O16" sqref="O16"/>
    </sheetView>
  </sheetViews>
  <sheetFormatPr baseColWidth="10" defaultRowHeight="16" x14ac:dyDescent="0.2"/>
  <cols>
    <col min="2" max="2" width="14.6640625" bestFit="1" customWidth="1"/>
    <col min="8" max="8" width="9.6640625" bestFit="1" customWidth="1"/>
    <col min="9" max="9" width="18" bestFit="1" customWidth="1"/>
    <col min="10" max="10" width="13.6640625" bestFit="1" customWidth="1"/>
    <col min="11" max="11" width="15.5" bestFit="1" customWidth="1"/>
    <col min="12" max="12" width="22.5" bestFit="1" customWidth="1"/>
    <col min="13" max="13" width="2.1640625" customWidth="1"/>
    <col min="14" max="14" width="18.1640625" bestFit="1" customWidth="1"/>
    <col min="15" max="15" width="8.1640625" bestFit="1" customWidth="1"/>
    <col min="16" max="16" width="11.6640625" bestFit="1" customWidth="1"/>
    <col min="17" max="17" width="8.33203125" bestFit="1" customWidth="1"/>
    <col min="18" max="18" width="0" hidden="1" customWidth="1"/>
  </cols>
  <sheetData>
    <row r="1" spans="2:20" ht="19" customHeight="1" x14ac:dyDescent="0.2">
      <c r="B1" s="171" t="s">
        <v>0</v>
      </c>
      <c r="C1" s="172"/>
      <c r="D1" s="175" t="s">
        <v>122</v>
      </c>
      <c r="E1" s="175"/>
      <c r="F1" s="175"/>
      <c r="G1" s="175"/>
      <c r="H1" s="175"/>
      <c r="I1" s="175"/>
      <c r="J1" s="177" t="s">
        <v>123</v>
      </c>
      <c r="K1" s="177"/>
      <c r="L1" s="177"/>
      <c r="M1" s="177"/>
      <c r="N1" s="177"/>
      <c r="O1" s="177"/>
      <c r="P1" s="178"/>
    </row>
    <row r="2" spans="2:20" ht="19" customHeight="1" x14ac:dyDescent="0.2">
      <c r="B2" s="173"/>
      <c r="C2" s="174"/>
      <c r="D2" s="182"/>
      <c r="E2" s="182"/>
      <c r="F2" s="182"/>
      <c r="G2" s="182"/>
      <c r="H2" s="182"/>
      <c r="I2" s="182"/>
      <c r="J2" s="174"/>
      <c r="K2" s="174"/>
      <c r="L2" s="174"/>
      <c r="M2" s="174"/>
      <c r="N2" s="174"/>
      <c r="O2" s="174"/>
      <c r="P2" s="183"/>
    </row>
    <row r="4" spans="2:20" x14ac:dyDescent="0.2">
      <c r="B4" s="36" t="s">
        <v>130</v>
      </c>
      <c r="C4" s="37"/>
    </row>
    <row r="5" spans="2:20" x14ac:dyDescent="0.2">
      <c r="B5" s="38"/>
      <c r="C5" s="39"/>
      <c r="R5" s="84" t="e" vm="5">
        <v>#VALUE!</v>
      </c>
      <c r="S5" s="85" cm="1">
        <f t="array" ref="S5">_FV(R5,"Price")</f>
        <v>110.19</v>
      </c>
      <c r="T5" s="81"/>
    </row>
    <row r="6" spans="2:20" x14ac:dyDescent="0.2">
      <c r="B6" s="40" t="s">
        <v>124</v>
      </c>
      <c r="C6" s="82" t="s">
        <v>127</v>
      </c>
    </row>
    <row r="7" spans="2:20" x14ac:dyDescent="0.2">
      <c r="B7" s="40" t="s">
        <v>125</v>
      </c>
      <c r="C7" s="82" t="s">
        <v>128</v>
      </c>
    </row>
    <row r="8" spans="2:20" x14ac:dyDescent="0.2">
      <c r="B8" s="40" t="s">
        <v>126</v>
      </c>
      <c r="C8" s="82" t="s">
        <v>129</v>
      </c>
    </row>
    <row r="9" spans="2:20" x14ac:dyDescent="0.2">
      <c r="B9" s="40" t="s">
        <v>226</v>
      </c>
      <c r="C9" s="82">
        <f>S5</f>
        <v>110.19</v>
      </c>
    </row>
    <row r="10" spans="2:20" x14ac:dyDescent="0.2">
      <c r="B10" s="41" t="s">
        <v>227</v>
      </c>
      <c r="C10" s="83">
        <v>9.8599999999999993E-2</v>
      </c>
    </row>
    <row r="12" spans="2:20" ht="18" x14ac:dyDescent="0.2">
      <c r="B12" s="35"/>
    </row>
    <row r="13" spans="2:20" ht="19" x14ac:dyDescent="0.2">
      <c r="N13" s="65" t="s">
        <v>148</v>
      </c>
      <c r="O13" s="65" t="s">
        <v>111</v>
      </c>
      <c r="P13" s="65" t="s">
        <v>112</v>
      </c>
      <c r="Q13" s="66" t="s">
        <v>113</v>
      </c>
    </row>
    <row r="14" spans="2:20" x14ac:dyDescent="0.2">
      <c r="N14" s="76" t="s">
        <v>114</v>
      </c>
      <c r="O14" s="67">
        <v>3.4750000000000003E-2</v>
      </c>
      <c r="P14" s="68"/>
      <c r="Q14" s="69"/>
    </row>
    <row r="15" spans="2:20" x14ac:dyDescent="0.2">
      <c r="N15" s="76" t="s">
        <v>115</v>
      </c>
      <c r="O15" s="70">
        <v>0.06</v>
      </c>
      <c r="P15" s="71"/>
      <c r="Q15" s="69"/>
    </row>
    <row r="16" spans="2:20" x14ac:dyDescent="0.2">
      <c r="N16" s="79" t="s">
        <v>116</v>
      </c>
      <c r="O16" s="72">
        <v>1.35</v>
      </c>
      <c r="P16" s="71"/>
      <c r="Q16" s="73"/>
    </row>
    <row r="17" spans="2:17" x14ac:dyDescent="0.2">
      <c r="E17" s="42" t="s">
        <v>143</v>
      </c>
      <c r="F17" s="43"/>
      <c r="G17" s="43"/>
      <c r="H17" s="43" t="s">
        <v>135</v>
      </c>
      <c r="I17" s="43" t="s">
        <v>136</v>
      </c>
      <c r="J17" s="43" t="s">
        <v>137</v>
      </c>
      <c r="K17" s="43" t="s">
        <v>138</v>
      </c>
      <c r="L17" s="44" t="s">
        <v>139</v>
      </c>
      <c r="N17" s="77" t="s">
        <v>117</v>
      </c>
      <c r="O17" s="128">
        <f>O14+(O15*O16)</f>
        <v>0.11575000000000001</v>
      </c>
      <c r="P17" s="29">
        <v>8130</v>
      </c>
      <c r="Q17" s="74">
        <f>P17/P23</f>
        <v>0.71794418933239135</v>
      </c>
    </row>
    <row r="18" spans="2:17" x14ac:dyDescent="0.2">
      <c r="E18" s="48" t="s">
        <v>131</v>
      </c>
      <c r="F18" s="49"/>
      <c r="G18" s="49"/>
      <c r="H18" s="56">
        <v>4131</v>
      </c>
      <c r="I18" s="56">
        <v>10218</v>
      </c>
      <c r="J18" s="56">
        <v>1768</v>
      </c>
      <c r="K18" s="50">
        <f t="shared" ref="K18:L21" si="0">$H18/I18</f>
        <v>0.40428655314151496</v>
      </c>
      <c r="L18" s="51">
        <f t="shared" si="0"/>
        <v>2.3365384615384617</v>
      </c>
      <c r="M18" s="46"/>
      <c r="N18" s="76"/>
      <c r="O18" s="68"/>
      <c r="P18" s="71"/>
      <c r="Q18" s="73"/>
    </row>
    <row r="19" spans="2:17" x14ac:dyDescent="0.2">
      <c r="E19" s="45" t="s">
        <v>132</v>
      </c>
      <c r="H19" s="14">
        <v>6691</v>
      </c>
      <c r="I19" s="14">
        <v>18414</v>
      </c>
      <c r="J19" s="14">
        <v>8156</v>
      </c>
      <c r="K19" s="46">
        <f t="shared" si="0"/>
        <v>0.36336483110676659</v>
      </c>
      <c r="L19" s="47">
        <f t="shared" si="0"/>
        <v>0.82037763609612557</v>
      </c>
      <c r="M19" s="46"/>
      <c r="N19" s="76" t="s">
        <v>118</v>
      </c>
      <c r="O19" s="70">
        <v>2.9000000000000001E-2</v>
      </c>
      <c r="P19" s="71"/>
      <c r="Q19" s="73"/>
    </row>
    <row r="20" spans="2:17" x14ac:dyDescent="0.2">
      <c r="E20" s="45" t="s">
        <v>133</v>
      </c>
      <c r="H20" s="14">
        <v>4249</v>
      </c>
      <c r="I20" s="14">
        <v>7791</v>
      </c>
      <c r="J20" s="14">
        <v>1480</v>
      </c>
      <c r="K20" s="46">
        <f t="shared" si="0"/>
        <v>0.54537286612758307</v>
      </c>
      <c r="L20" s="47">
        <f t="shared" si="0"/>
        <v>2.8709459459459459</v>
      </c>
      <c r="M20" s="46"/>
      <c r="N20" s="76" t="s">
        <v>119</v>
      </c>
      <c r="O20" s="70">
        <v>0.22800000000000001</v>
      </c>
      <c r="P20" s="71"/>
      <c r="Q20" s="73"/>
    </row>
    <row r="21" spans="2:17" ht="17" thickBot="1" x14ac:dyDescent="0.25">
      <c r="E21" s="52" t="s">
        <v>134</v>
      </c>
      <c r="F21" s="53"/>
      <c r="G21" s="53"/>
      <c r="H21" s="57">
        <v>1502</v>
      </c>
      <c r="I21" s="57">
        <v>3286</v>
      </c>
      <c r="J21" s="57">
        <v>565</v>
      </c>
      <c r="K21" s="54">
        <f t="shared" si="0"/>
        <v>0.4570906877662812</v>
      </c>
      <c r="L21" s="55">
        <f t="shared" si="0"/>
        <v>2.6584070796460177</v>
      </c>
      <c r="M21" s="46"/>
      <c r="N21" s="77" t="s">
        <v>120</v>
      </c>
      <c r="O21" s="30">
        <f>O19*(1-O20)</f>
        <v>2.2388000000000002E-2</v>
      </c>
      <c r="P21" s="29">
        <v>3194</v>
      </c>
      <c r="Q21" s="74">
        <f>P21/P23</f>
        <v>0.2820558106676086</v>
      </c>
    </row>
    <row r="22" spans="2:17" ht="17" thickTop="1" x14ac:dyDescent="0.2">
      <c r="E22" s="38"/>
      <c r="L22" s="39"/>
      <c r="N22" s="76"/>
      <c r="O22" s="68"/>
      <c r="P22" s="71"/>
      <c r="Q22" s="73"/>
    </row>
    <row r="23" spans="2:17" x14ac:dyDescent="0.2">
      <c r="E23" s="48" t="s">
        <v>141</v>
      </c>
      <c r="F23" s="49"/>
      <c r="G23" s="49"/>
      <c r="H23" s="49"/>
      <c r="I23" s="49"/>
      <c r="J23" s="49"/>
      <c r="K23" s="50">
        <f>MIN(K18:K21)</f>
        <v>0.36336483110676659</v>
      </c>
      <c r="L23" s="51">
        <f>MIN(L18:L21)</f>
        <v>0.82037763609612557</v>
      </c>
      <c r="M23" s="46"/>
      <c r="N23" s="78" t="s">
        <v>23</v>
      </c>
      <c r="O23" s="31">
        <f>(O17*Q17)+(O21*Q21)</f>
        <v>8.9416705404450722E-2</v>
      </c>
      <c r="P23" s="32">
        <f>P21+P17</f>
        <v>11324</v>
      </c>
      <c r="Q23" s="75">
        <v>1</v>
      </c>
    </row>
    <row r="24" spans="2:17" x14ac:dyDescent="0.2">
      <c r="E24" s="45" t="s">
        <v>140</v>
      </c>
      <c r="K24" s="46">
        <f>AVERAGE(K$18:K$21)</f>
        <v>0.44252873453553643</v>
      </c>
      <c r="L24" s="47">
        <f>AVERAGE(L$18:L$21)</f>
        <v>2.171567280806638</v>
      </c>
      <c r="M24" s="46"/>
    </row>
    <row r="25" spans="2:17" ht="17" thickBot="1" x14ac:dyDescent="0.25">
      <c r="E25" s="52" t="s">
        <v>142</v>
      </c>
      <c r="F25" s="53"/>
      <c r="G25" s="53"/>
      <c r="H25" s="53"/>
      <c r="I25" s="53"/>
      <c r="J25" s="53"/>
      <c r="K25" s="54">
        <f>MAX(K$18:K$21)</f>
        <v>0.54537286612758307</v>
      </c>
      <c r="L25" s="55">
        <f>MAX(L$18:L$21)</f>
        <v>2.8709459459459459</v>
      </c>
      <c r="M25" s="46"/>
    </row>
    <row r="26" spans="2:17" ht="17" thickTop="1" x14ac:dyDescent="0.2">
      <c r="E26" s="38"/>
      <c r="L26" s="39"/>
    </row>
    <row r="27" spans="2:17" ht="17" thickBot="1" x14ac:dyDescent="0.25">
      <c r="E27" s="62" t="s">
        <v>0</v>
      </c>
      <c r="F27" s="58"/>
      <c r="G27" s="58"/>
      <c r="H27" s="59">
        <v>3070</v>
      </c>
      <c r="I27" s="59">
        <v>8130</v>
      </c>
      <c r="J27" s="59">
        <v>3551</v>
      </c>
      <c r="K27" s="60">
        <f>$H27/I27</f>
        <v>0.37761377613776137</v>
      </c>
      <c r="L27" s="61">
        <f>$H27/J27</f>
        <v>0.86454519853562373</v>
      </c>
    </row>
    <row r="28" spans="2:17" ht="17" thickTop="1" x14ac:dyDescent="0.2"/>
    <row r="29" spans="2:17" x14ac:dyDescent="0.2">
      <c r="B29" s="80"/>
    </row>
  </sheetData>
  <mergeCells count="3">
    <mergeCell ref="B1:C2"/>
    <mergeCell ref="D1:I2"/>
    <mergeCell ref="J1:P2"/>
  </mergeCells>
  <conditionalFormatting sqref="K27">
    <cfRule type="cellIs" dxfId="3" priority="2" operator="greaterThan">
      <formula>$K$24</formula>
    </cfRule>
    <cfRule type="cellIs" dxfId="2" priority="4" operator="lessThan">
      <formula>$K$24</formula>
    </cfRule>
  </conditionalFormatting>
  <conditionalFormatting sqref="L27">
    <cfRule type="cellIs" dxfId="1" priority="1" operator="greaterThan">
      <formula>$L$24</formula>
    </cfRule>
    <cfRule type="cellIs" dxfId="0" priority="3" operator="lessThan">
      <formula>$L$24</formula>
    </cfRule>
  </conditionalFormatting>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BE94F-8C14-1D4C-9F65-32DE99F8AF80}">
  <dimension ref="B2:L1260"/>
  <sheetViews>
    <sheetView workbookViewId="0">
      <selection activeCell="C12" sqref="C12"/>
    </sheetView>
  </sheetViews>
  <sheetFormatPr baseColWidth="10" defaultRowHeight="16" x14ac:dyDescent="0.2"/>
  <sheetData>
    <row r="2" spans="2:12" x14ac:dyDescent="0.2">
      <c r="B2" t="s">
        <v>144</v>
      </c>
      <c r="C2" t="s">
        <v>145</v>
      </c>
      <c r="D2" t="s">
        <v>146</v>
      </c>
      <c r="E2" t="s">
        <v>147</v>
      </c>
      <c r="G2" t="s">
        <v>225</v>
      </c>
    </row>
    <row r="3" spans="2:12" x14ac:dyDescent="0.2">
      <c r="B3" s="64">
        <v>45048</v>
      </c>
      <c r="C3" s="63">
        <v>103.14</v>
      </c>
      <c r="D3" s="63">
        <v>377.51</v>
      </c>
      <c r="E3" s="63">
        <v>59.51</v>
      </c>
      <c r="G3" t="s">
        <v>149</v>
      </c>
      <c r="H3">
        <v>0.42499999999999999</v>
      </c>
      <c r="J3">
        <f>H3</f>
        <v>0.42499999999999999</v>
      </c>
      <c r="L3" s="86">
        <f>J3/J4-1</f>
        <v>1.2666666666666666</v>
      </c>
    </row>
    <row r="4" spans="2:12" x14ac:dyDescent="0.2">
      <c r="B4" s="64">
        <v>45047</v>
      </c>
      <c r="C4" s="63">
        <v>104.43</v>
      </c>
      <c r="D4" s="63">
        <v>381.79</v>
      </c>
      <c r="E4" s="63">
        <v>60.23</v>
      </c>
      <c r="G4" t="s">
        <v>150</v>
      </c>
      <c r="H4">
        <v>0.34</v>
      </c>
      <c r="J4">
        <f>H23</f>
        <v>0.1875</v>
      </c>
    </row>
    <row r="5" spans="2:12" x14ac:dyDescent="0.2">
      <c r="B5" s="64">
        <v>45044</v>
      </c>
      <c r="C5" s="63">
        <v>103.95</v>
      </c>
      <c r="D5" s="63">
        <v>382.05</v>
      </c>
      <c r="E5" s="63">
        <v>60.853499999999997</v>
      </c>
      <c r="G5" t="s">
        <v>151</v>
      </c>
      <c r="H5">
        <v>0.34</v>
      </c>
    </row>
    <row r="6" spans="2:12" x14ac:dyDescent="0.2">
      <c r="B6" s="64">
        <v>45043</v>
      </c>
      <c r="C6" s="63">
        <v>104.37</v>
      </c>
      <c r="D6" s="63">
        <v>378.81</v>
      </c>
      <c r="E6" s="63">
        <v>60.87</v>
      </c>
      <c r="G6" t="s">
        <v>152</v>
      </c>
      <c r="H6">
        <v>0.34</v>
      </c>
    </row>
    <row r="7" spans="2:12" x14ac:dyDescent="0.2">
      <c r="B7" s="64">
        <v>45042</v>
      </c>
      <c r="C7" s="63">
        <v>102.16</v>
      </c>
      <c r="D7" s="63">
        <v>371.44</v>
      </c>
      <c r="E7" s="63">
        <v>59.4</v>
      </c>
      <c r="G7" t="s">
        <v>153</v>
      </c>
      <c r="H7">
        <v>0.34</v>
      </c>
    </row>
    <row r="8" spans="2:12" x14ac:dyDescent="0.2">
      <c r="B8" s="64">
        <v>45041</v>
      </c>
      <c r="C8" s="63">
        <v>104</v>
      </c>
      <c r="D8" s="63">
        <v>373.1</v>
      </c>
      <c r="E8" s="63">
        <v>59.57</v>
      </c>
      <c r="G8" t="s">
        <v>154</v>
      </c>
      <c r="H8">
        <v>0.26</v>
      </c>
    </row>
    <row r="9" spans="2:12" x14ac:dyDescent="0.2">
      <c r="B9" s="64">
        <v>45040</v>
      </c>
      <c r="C9" s="63">
        <v>109.04</v>
      </c>
      <c r="D9" s="63">
        <v>379.09</v>
      </c>
      <c r="E9" s="63">
        <v>61.931699999999999</v>
      </c>
      <c r="G9" t="s">
        <v>155</v>
      </c>
      <c r="H9">
        <v>0.26</v>
      </c>
    </row>
    <row r="10" spans="2:12" x14ac:dyDescent="0.2">
      <c r="B10" s="64">
        <v>45037</v>
      </c>
      <c r="C10" s="63">
        <v>110.05</v>
      </c>
      <c r="D10" s="63">
        <v>378.59</v>
      </c>
      <c r="E10" s="63">
        <v>61.58</v>
      </c>
      <c r="G10" t="s">
        <v>156</v>
      </c>
      <c r="H10">
        <v>0.26</v>
      </c>
    </row>
    <row r="11" spans="2:12" x14ac:dyDescent="0.2">
      <c r="B11" s="64">
        <v>45036</v>
      </c>
      <c r="C11" s="63">
        <v>111.46</v>
      </c>
      <c r="D11" s="63">
        <v>378.37</v>
      </c>
      <c r="E11" s="63">
        <v>63.2</v>
      </c>
      <c r="G11" t="s">
        <v>157</v>
      </c>
      <c r="H11">
        <v>0.26</v>
      </c>
    </row>
    <row r="12" spans="2:12" x14ac:dyDescent="0.2">
      <c r="B12" s="64">
        <v>45035</v>
      </c>
      <c r="C12" s="63">
        <v>106.22</v>
      </c>
      <c r="D12" s="63">
        <v>380.52</v>
      </c>
      <c r="E12" s="63">
        <v>63.14</v>
      </c>
      <c r="G12" t="s">
        <v>158</v>
      </c>
      <c r="H12">
        <v>0.25</v>
      </c>
    </row>
    <row r="13" spans="2:12" x14ac:dyDescent="0.2">
      <c r="B13" s="64">
        <v>45034</v>
      </c>
      <c r="C13" s="63">
        <v>107.49</v>
      </c>
      <c r="D13" s="63">
        <v>380.54</v>
      </c>
      <c r="E13" s="63">
        <v>64.67</v>
      </c>
      <c r="G13" t="s">
        <v>159</v>
      </c>
      <c r="H13">
        <v>0.25</v>
      </c>
    </row>
    <row r="14" spans="2:12" x14ac:dyDescent="0.2">
      <c r="B14" s="64">
        <v>45033</v>
      </c>
      <c r="C14" s="63">
        <v>106.04</v>
      </c>
      <c r="D14" s="63">
        <v>380.28</v>
      </c>
      <c r="E14" s="63">
        <v>63.8</v>
      </c>
      <c r="G14" t="s">
        <v>160</v>
      </c>
      <c r="H14">
        <v>0.25</v>
      </c>
    </row>
    <row r="15" spans="2:12" x14ac:dyDescent="0.2">
      <c r="B15" s="64">
        <v>45030</v>
      </c>
      <c r="C15" s="63">
        <v>104.46</v>
      </c>
      <c r="D15" s="63">
        <v>378.99</v>
      </c>
      <c r="E15" s="63">
        <v>63.56</v>
      </c>
      <c r="G15" t="s">
        <v>161</v>
      </c>
      <c r="H15">
        <v>0.25</v>
      </c>
    </row>
    <row r="16" spans="2:12" x14ac:dyDescent="0.2">
      <c r="B16" s="64">
        <v>45029</v>
      </c>
      <c r="C16" s="63">
        <v>105.2</v>
      </c>
      <c r="D16" s="63">
        <v>379.77</v>
      </c>
      <c r="E16" s="63">
        <v>64.22</v>
      </c>
      <c r="G16" t="s">
        <v>162</v>
      </c>
      <c r="H16">
        <v>0.24</v>
      </c>
    </row>
    <row r="17" spans="2:8" x14ac:dyDescent="0.2">
      <c r="B17" s="64">
        <v>45028</v>
      </c>
      <c r="C17" s="63">
        <v>106.57</v>
      </c>
      <c r="D17" s="63">
        <v>374.91</v>
      </c>
      <c r="E17" s="63">
        <v>63.95</v>
      </c>
      <c r="G17" t="s">
        <v>163</v>
      </c>
      <c r="H17">
        <v>0.24</v>
      </c>
    </row>
    <row r="18" spans="2:8" x14ac:dyDescent="0.2">
      <c r="B18" s="64">
        <v>45027</v>
      </c>
      <c r="C18" s="63">
        <v>108.01</v>
      </c>
      <c r="D18" s="63">
        <v>376.41</v>
      </c>
      <c r="E18" s="63">
        <v>64.08</v>
      </c>
      <c r="G18" t="s">
        <v>164</v>
      </c>
      <c r="H18">
        <v>0.24</v>
      </c>
    </row>
    <row r="19" spans="2:8" x14ac:dyDescent="0.2">
      <c r="B19" s="64">
        <v>45026</v>
      </c>
      <c r="C19" s="63">
        <v>106.32</v>
      </c>
      <c r="D19" s="63">
        <v>376.36</v>
      </c>
      <c r="E19" s="63">
        <v>62.08</v>
      </c>
      <c r="G19" t="s">
        <v>165</v>
      </c>
      <c r="H19">
        <v>0.24</v>
      </c>
    </row>
    <row r="20" spans="2:8" x14ac:dyDescent="0.2">
      <c r="B20" s="64">
        <v>45022</v>
      </c>
      <c r="C20" s="63">
        <v>103.43</v>
      </c>
      <c r="D20" s="63">
        <v>375.95</v>
      </c>
      <c r="E20" s="63">
        <v>60.73</v>
      </c>
      <c r="G20" t="s">
        <v>166</v>
      </c>
      <c r="H20">
        <v>0.1875</v>
      </c>
    </row>
    <row r="21" spans="2:8" x14ac:dyDescent="0.2">
      <c r="B21" s="64">
        <v>45021</v>
      </c>
      <c r="C21" s="63">
        <v>103.22</v>
      </c>
      <c r="D21" s="63">
        <v>374.52</v>
      </c>
      <c r="E21" s="63">
        <v>60.77</v>
      </c>
      <c r="G21" t="s">
        <v>167</v>
      </c>
      <c r="H21">
        <v>0.1875</v>
      </c>
    </row>
    <row r="22" spans="2:8" x14ac:dyDescent="0.2">
      <c r="B22" s="64">
        <v>45020</v>
      </c>
      <c r="C22" s="63">
        <v>103.29</v>
      </c>
      <c r="D22" s="63">
        <v>375.43</v>
      </c>
      <c r="E22" s="63">
        <v>61.3</v>
      </c>
      <c r="G22" t="s">
        <v>168</v>
      </c>
      <c r="H22">
        <v>0.1875</v>
      </c>
    </row>
    <row r="23" spans="2:8" x14ac:dyDescent="0.2">
      <c r="B23" s="64">
        <v>45019</v>
      </c>
      <c r="C23" s="63">
        <v>113.17</v>
      </c>
      <c r="D23" s="63">
        <v>377.56</v>
      </c>
      <c r="E23" s="63">
        <v>63.92</v>
      </c>
      <c r="G23" t="s">
        <v>169</v>
      </c>
      <c r="H23">
        <v>0.1875</v>
      </c>
    </row>
    <row r="24" spans="2:8" x14ac:dyDescent="0.2">
      <c r="B24" s="64">
        <v>45016</v>
      </c>
      <c r="C24" s="63">
        <v>113.06</v>
      </c>
      <c r="D24" s="63">
        <v>376.07</v>
      </c>
      <c r="E24" s="63">
        <v>63.74</v>
      </c>
      <c r="G24" t="s">
        <v>170</v>
      </c>
      <c r="H24">
        <v>0.155</v>
      </c>
    </row>
    <row r="25" spans="2:8" x14ac:dyDescent="0.2">
      <c r="B25" s="64">
        <v>45015</v>
      </c>
      <c r="C25" s="63">
        <v>111.35</v>
      </c>
      <c r="D25" s="63">
        <v>370.89</v>
      </c>
      <c r="E25" s="63">
        <v>63.18</v>
      </c>
      <c r="G25" t="s">
        <v>171</v>
      </c>
      <c r="H25">
        <v>0.155</v>
      </c>
    </row>
    <row r="26" spans="2:8" x14ac:dyDescent="0.2">
      <c r="B26" s="64">
        <v>45014</v>
      </c>
      <c r="C26" s="63">
        <v>110.46</v>
      </c>
      <c r="D26" s="63">
        <v>368.69</v>
      </c>
      <c r="E26" s="63">
        <v>62.47</v>
      </c>
      <c r="G26" t="s">
        <v>172</v>
      </c>
      <c r="H26">
        <v>0.155</v>
      </c>
    </row>
    <row r="27" spans="2:8" x14ac:dyDescent="0.2">
      <c r="B27" s="64">
        <v>45013</v>
      </c>
      <c r="C27" s="63">
        <v>109.23</v>
      </c>
      <c r="D27" s="63">
        <v>363.52</v>
      </c>
      <c r="E27" s="63">
        <v>61.8</v>
      </c>
      <c r="G27" t="s">
        <v>173</v>
      </c>
      <c r="H27">
        <v>0.155</v>
      </c>
    </row>
    <row r="28" spans="2:8" x14ac:dyDescent="0.2">
      <c r="B28" s="64">
        <v>45012</v>
      </c>
      <c r="C28" s="63">
        <v>110.69</v>
      </c>
      <c r="D28" s="63">
        <v>364.16</v>
      </c>
      <c r="E28" s="63">
        <v>61.14</v>
      </c>
      <c r="G28" t="s">
        <v>174</v>
      </c>
      <c r="H28">
        <v>0.14000000000000001</v>
      </c>
    </row>
    <row r="29" spans="2:8" x14ac:dyDescent="0.2">
      <c r="B29" s="64">
        <v>45009</v>
      </c>
      <c r="C29" s="63">
        <v>108.39</v>
      </c>
      <c r="D29" s="63">
        <v>363.56</v>
      </c>
      <c r="E29" s="63">
        <v>60.38</v>
      </c>
      <c r="G29" t="s">
        <v>175</v>
      </c>
      <c r="H29">
        <v>0.14000000000000001</v>
      </c>
    </row>
    <row r="30" spans="2:8" x14ac:dyDescent="0.2">
      <c r="B30" s="64">
        <v>45008</v>
      </c>
      <c r="C30" s="63">
        <v>107.5</v>
      </c>
      <c r="D30" s="63">
        <v>362.64</v>
      </c>
      <c r="E30" s="63">
        <v>60.28</v>
      </c>
      <c r="G30" t="s">
        <v>176</v>
      </c>
      <c r="H30">
        <v>0.14000000000000001</v>
      </c>
    </row>
    <row r="31" spans="2:8" x14ac:dyDescent="0.2">
      <c r="B31" s="64">
        <v>45007</v>
      </c>
      <c r="C31" s="63">
        <v>107.27</v>
      </c>
      <c r="D31" s="63">
        <v>361.78</v>
      </c>
      <c r="E31" s="63">
        <v>60.23</v>
      </c>
      <c r="G31" t="s">
        <v>177</v>
      </c>
      <c r="H31">
        <v>0.14000000000000001</v>
      </c>
    </row>
    <row r="32" spans="2:8" x14ac:dyDescent="0.2">
      <c r="B32" s="64">
        <v>45006</v>
      </c>
      <c r="C32" s="63">
        <v>111.05</v>
      </c>
      <c r="D32" s="63">
        <v>367.88</v>
      </c>
      <c r="E32" s="63">
        <v>61.26</v>
      </c>
      <c r="G32" t="s">
        <v>178</v>
      </c>
      <c r="H32">
        <v>0.13750000000000001</v>
      </c>
    </row>
    <row r="33" spans="2:8" x14ac:dyDescent="0.2">
      <c r="B33" s="64">
        <v>45005</v>
      </c>
      <c r="C33" s="63">
        <v>107.67</v>
      </c>
      <c r="D33" s="63">
        <v>363.13</v>
      </c>
      <c r="E33" s="63">
        <v>60.24</v>
      </c>
      <c r="G33" t="s">
        <v>179</v>
      </c>
      <c r="H33">
        <v>0.13750000000000001</v>
      </c>
    </row>
    <row r="34" spans="2:8" x14ac:dyDescent="0.2">
      <c r="B34" s="64">
        <v>45002</v>
      </c>
      <c r="C34" s="63">
        <v>103.91</v>
      </c>
      <c r="D34" s="63">
        <v>359.88</v>
      </c>
      <c r="E34" s="63">
        <v>59.08</v>
      </c>
      <c r="G34" t="s">
        <v>180</v>
      </c>
      <c r="H34">
        <v>0.13750000000000001</v>
      </c>
    </row>
    <row r="35" spans="2:8" x14ac:dyDescent="0.2">
      <c r="B35" s="64">
        <v>45001</v>
      </c>
      <c r="C35" s="63">
        <v>106.27</v>
      </c>
      <c r="D35" s="63">
        <v>363.86</v>
      </c>
      <c r="E35" s="63">
        <v>60.26</v>
      </c>
      <c r="G35" t="s">
        <v>181</v>
      </c>
      <c r="H35">
        <v>0.13750000000000001</v>
      </c>
    </row>
    <row r="36" spans="2:8" x14ac:dyDescent="0.2">
      <c r="B36" s="64">
        <v>45000</v>
      </c>
      <c r="C36" s="63">
        <v>101.75</v>
      </c>
      <c r="D36" s="63">
        <v>357.74</v>
      </c>
      <c r="E36" s="63">
        <v>59.31</v>
      </c>
      <c r="G36" t="s">
        <v>182</v>
      </c>
      <c r="H36">
        <v>0.115</v>
      </c>
    </row>
    <row r="37" spans="2:8" x14ac:dyDescent="0.2">
      <c r="B37" s="64">
        <v>44999</v>
      </c>
      <c r="C37" s="63">
        <v>116.29</v>
      </c>
      <c r="D37" s="63">
        <v>359.96</v>
      </c>
      <c r="E37" s="63">
        <v>63.45</v>
      </c>
      <c r="G37" t="s">
        <v>183</v>
      </c>
      <c r="H37">
        <v>0.115</v>
      </c>
    </row>
    <row r="38" spans="2:8" x14ac:dyDescent="0.2">
      <c r="B38" s="64">
        <v>44998</v>
      </c>
      <c r="C38" s="63">
        <v>117.08</v>
      </c>
      <c r="D38" s="63">
        <v>354.08</v>
      </c>
      <c r="E38" s="63">
        <v>62.79</v>
      </c>
      <c r="G38" t="s">
        <v>184</v>
      </c>
      <c r="H38">
        <v>0.115</v>
      </c>
    </row>
    <row r="39" spans="2:8" x14ac:dyDescent="0.2">
      <c r="B39" s="64">
        <v>44995</v>
      </c>
      <c r="C39" s="63">
        <v>120.36</v>
      </c>
      <c r="D39" s="63">
        <v>354.68</v>
      </c>
      <c r="E39" s="63">
        <v>63.65</v>
      </c>
      <c r="G39" t="s">
        <v>185</v>
      </c>
      <c r="H39">
        <v>0.115</v>
      </c>
    </row>
    <row r="40" spans="2:8" x14ac:dyDescent="0.2">
      <c r="B40" s="64">
        <v>44994</v>
      </c>
      <c r="C40" s="63">
        <v>128.19</v>
      </c>
      <c r="D40" s="63">
        <v>359.84</v>
      </c>
      <c r="E40" s="63">
        <v>65.91</v>
      </c>
      <c r="G40" t="s">
        <v>186</v>
      </c>
      <c r="H40">
        <v>0.11</v>
      </c>
    </row>
    <row r="41" spans="2:8" x14ac:dyDescent="0.2">
      <c r="B41" s="64">
        <v>44993</v>
      </c>
      <c r="C41" s="63">
        <v>132.61000000000001</v>
      </c>
      <c r="D41" s="63">
        <v>366.55</v>
      </c>
      <c r="E41" s="63">
        <v>67.930000000000007</v>
      </c>
      <c r="G41" t="s">
        <v>187</v>
      </c>
      <c r="H41">
        <v>0.11</v>
      </c>
    </row>
    <row r="42" spans="2:8" x14ac:dyDescent="0.2">
      <c r="B42" s="64">
        <v>44992</v>
      </c>
      <c r="C42" s="63">
        <v>130.99</v>
      </c>
      <c r="D42" s="63">
        <v>365.98</v>
      </c>
      <c r="E42" s="63">
        <v>67</v>
      </c>
      <c r="G42" t="s">
        <v>188</v>
      </c>
      <c r="H42">
        <v>0.11</v>
      </c>
    </row>
    <row r="43" spans="2:8" x14ac:dyDescent="0.2">
      <c r="B43" s="64">
        <v>44991</v>
      </c>
      <c r="C43" s="63">
        <v>131.97999999999999</v>
      </c>
      <c r="D43" s="63">
        <v>371.73</v>
      </c>
      <c r="E43" s="63">
        <v>68.56</v>
      </c>
      <c r="G43" t="s">
        <v>189</v>
      </c>
      <c r="H43">
        <v>0.11</v>
      </c>
    </row>
    <row r="44" spans="2:8" x14ac:dyDescent="0.2">
      <c r="B44" s="64">
        <v>44988</v>
      </c>
      <c r="C44" s="63">
        <v>136.06</v>
      </c>
      <c r="D44" s="63">
        <v>371.28</v>
      </c>
      <c r="E44" s="63">
        <v>70.37</v>
      </c>
      <c r="G44" t="s">
        <v>190</v>
      </c>
      <c r="H44">
        <v>0.1</v>
      </c>
    </row>
    <row r="45" spans="2:8" x14ac:dyDescent="0.2">
      <c r="B45" s="64">
        <v>44987</v>
      </c>
      <c r="C45" s="63">
        <v>132.88999999999999</v>
      </c>
      <c r="D45" s="63">
        <v>365.49</v>
      </c>
      <c r="E45" s="63">
        <v>69.03</v>
      </c>
      <c r="G45" t="s">
        <v>191</v>
      </c>
      <c r="H45">
        <v>0.1</v>
      </c>
    </row>
    <row r="46" spans="2:8" x14ac:dyDescent="0.2">
      <c r="B46" s="64">
        <v>44986</v>
      </c>
      <c r="C46" s="63">
        <v>129.12</v>
      </c>
      <c r="D46" s="63">
        <v>362.78</v>
      </c>
      <c r="E46" s="63">
        <v>68.17</v>
      </c>
      <c r="G46" t="s">
        <v>192</v>
      </c>
      <c r="H46">
        <v>0.1</v>
      </c>
    </row>
    <row r="47" spans="2:8" x14ac:dyDescent="0.2">
      <c r="B47" s="64">
        <v>44985</v>
      </c>
      <c r="C47" s="63">
        <v>126.11</v>
      </c>
      <c r="D47" s="63">
        <v>364.11</v>
      </c>
      <c r="E47" s="63">
        <v>66.02</v>
      </c>
      <c r="G47" t="s">
        <v>193</v>
      </c>
      <c r="H47">
        <v>0.1</v>
      </c>
    </row>
    <row r="48" spans="2:8" x14ac:dyDescent="0.2">
      <c r="B48" s="64">
        <v>44984</v>
      </c>
      <c r="C48" s="63">
        <v>121.34</v>
      </c>
      <c r="D48" s="63">
        <v>365.49</v>
      </c>
      <c r="E48" s="63">
        <v>65.400000000000006</v>
      </c>
      <c r="G48" t="s">
        <v>194</v>
      </c>
      <c r="H48">
        <v>0.1</v>
      </c>
    </row>
    <row r="49" spans="2:8" x14ac:dyDescent="0.2">
      <c r="B49" s="64">
        <v>44981</v>
      </c>
      <c r="C49" s="63">
        <v>118.5</v>
      </c>
      <c r="D49" s="63">
        <v>364.23</v>
      </c>
      <c r="E49" s="63">
        <v>64.48</v>
      </c>
      <c r="G49" t="s">
        <v>195</v>
      </c>
      <c r="H49">
        <v>0.1</v>
      </c>
    </row>
    <row r="50" spans="2:8" x14ac:dyDescent="0.2">
      <c r="B50" s="64">
        <v>44980</v>
      </c>
      <c r="C50" s="63">
        <v>119.01</v>
      </c>
      <c r="D50" s="63">
        <v>368.17</v>
      </c>
      <c r="E50" s="63">
        <v>65.86</v>
      </c>
      <c r="G50" t="s">
        <v>196</v>
      </c>
      <c r="H50">
        <v>0.1</v>
      </c>
    </row>
    <row r="51" spans="2:8" x14ac:dyDescent="0.2">
      <c r="B51" s="64">
        <v>44979</v>
      </c>
      <c r="C51" s="63">
        <v>120.44</v>
      </c>
      <c r="D51" s="63">
        <v>366.33</v>
      </c>
      <c r="E51" s="63">
        <v>65.930000000000007</v>
      </c>
      <c r="G51" t="s">
        <v>197</v>
      </c>
      <c r="H51">
        <v>0.1</v>
      </c>
    </row>
    <row r="52" spans="2:8" x14ac:dyDescent="0.2">
      <c r="B52" s="64">
        <v>44978</v>
      </c>
      <c r="C52" s="63">
        <v>121.78</v>
      </c>
      <c r="D52" s="63">
        <v>366.79</v>
      </c>
      <c r="E52" s="63">
        <v>66.38</v>
      </c>
      <c r="G52" t="s">
        <v>198</v>
      </c>
      <c r="H52">
        <v>7.4999999999999997E-2</v>
      </c>
    </row>
    <row r="53" spans="2:8" x14ac:dyDescent="0.2">
      <c r="B53" s="64">
        <v>44974</v>
      </c>
      <c r="C53" s="63">
        <v>124.97</v>
      </c>
      <c r="D53" s="63">
        <v>374.22</v>
      </c>
      <c r="E53" s="63">
        <v>67.16</v>
      </c>
      <c r="G53" t="s">
        <v>199</v>
      </c>
      <c r="H53">
        <v>7.4999999999999997E-2</v>
      </c>
    </row>
    <row r="54" spans="2:8" x14ac:dyDescent="0.2">
      <c r="B54" s="64">
        <v>44973</v>
      </c>
      <c r="C54" s="63">
        <v>126.18</v>
      </c>
      <c r="D54" s="63">
        <v>375.19</v>
      </c>
      <c r="E54" s="63">
        <v>68.03</v>
      </c>
      <c r="G54" t="s">
        <v>200</v>
      </c>
      <c r="H54">
        <v>7.4999999999999997E-2</v>
      </c>
    </row>
    <row r="55" spans="2:8" x14ac:dyDescent="0.2">
      <c r="B55" s="64">
        <v>44972</v>
      </c>
      <c r="C55" s="63">
        <v>125.68</v>
      </c>
      <c r="D55" s="63">
        <v>380.48</v>
      </c>
      <c r="E55" s="63">
        <v>67.400000000000006</v>
      </c>
      <c r="G55" t="s">
        <v>201</v>
      </c>
      <c r="H55">
        <v>7.4999999999999997E-2</v>
      </c>
    </row>
    <row r="56" spans="2:8" x14ac:dyDescent="0.2">
      <c r="B56" s="64">
        <v>44971</v>
      </c>
      <c r="C56" s="63">
        <v>126.5</v>
      </c>
      <c r="D56" s="63">
        <v>379.21</v>
      </c>
      <c r="E56" s="63">
        <v>66.83</v>
      </c>
      <c r="G56" t="s">
        <v>202</v>
      </c>
      <c r="H56">
        <v>7.4999999999999997E-2</v>
      </c>
    </row>
    <row r="57" spans="2:8" x14ac:dyDescent="0.2">
      <c r="B57" s="64">
        <v>44970</v>
      </c>
      <c r="C57" s="63">
        <v>123.75</v>
      </c>
      <c r="D57" s="63">
        <v>379.35</v>
      </c>
      <c r="E57" s="63">
        <v>65.86</v>
      </c>
      <c r="G57" t="s">
        <v>203</v>
      </c>
      <c r="H57">
        <v>7.4999999999999997E-2</v>
      </c>
    </row>
    <row r="58" spans="2:8" x14ac:dyDescent="0.2">
      <c r="B58" s="64">
        <v>44967</v>
      </c>
      <c r="C58" s="63">
        <v>122.32</v>
      </c>
      <c r="D58" s="63">
        <v>375.02</v>
      </c>
      <c r="E58" s="63">
        <v>65.099999999999994</v>
      </c>
      <c r="G58" t="s">
        <v>204</v>
      </c>
      <c r="H58">
        <v>7.4999999999999997E-2</v>
      </c>
    </row>
    <row r="59" spans="2:8" x14ac:dyDescent="0.2">
      <c r="B59" s="64">
        <v>44966</v>
      </c>
      <c r="C59" s="63">
        <v>121.35</v>
      </c>
      <c r="D59" s="63">
        <v>374.11</v>
      </c>
      <c r="E59" s="63">
        <v>64.97</v>
      </c>
      <c r="G59" t="s">
        <v>205</v>
      </c>
      <c r="H59">
        <v>0.1</v>
      </c>
    </row>
    <row r="60" spans="2:8" x14ac:dyDescent="0.2">
      <c r="B60" s="64">
        <v>44965</v>
      </c>
      <c r="C60" s="63">
        <v>124.03</v>
      </c>
      <c r="D60" s="63">
        <v>377.34</v>
      </c>
      <c r="E60" s="63">
        <v>66.09</v>
      </c>
      <c r="G60" t="s">
        <v>206</v>
      </c>
      <c r="H60">
        <v>0.1</v>
      </c>
    </row>
    <row r="61" spans="2:8" x14ac:dyDescent="0.2">
      <c r="B61" s="64">
        <v>44964</v>
      </c>
      <c r="C61" s="63">
        <v>123.2</v>
      </c>
      <c r="D61" s="63">
        <v>381.52</v>
      </c>
      <c r="E61" s="63">
        <v>66.47</v>
      </c>
      <c r="G61" t="s">
        <v>207</v>
      </c>
      <c r="H61">
        <v>0.1</v>
      </c>
    </row>
    <row r="62" spans="2:8" x14ac:dyDescent="0.2">
      <c r="B62" s="64">
        <v>44963</v>
      </c>
      <c r="C62" s="63">
        <v>123.51</v>
      </c>
      <c r="D62" s="63">
        <v>376.66</v>
      </c>
      <c r="E62" s="63">
        <v>66.58</v>
      </c>
      <c r="G62" t="s">
        <v>208</v>
      </c>
      <c r="H62">
        <v>0.1</v>
      </c>
    </row>
    <row r="63" spans="2:8" x14ac:dyDescent="0.2">
      <c r="B63" s="64">
        <v>44960</v>
      </c>
      <c r="C63" s="63">
        <v>128.18</v>
      </c>
      <c r="D63" s="63">
        <v>378.85</v>
      </c>
      <c r="E63" s="63">
        <v>67.87</v>
      </c>
      <c r="G63" t="s">
        <v>209</v>
      </c>
      <c r="H63">
        <v>0.1</v>
      </c>
    </row>
    <row r="64" spans="2:8" x14ac:dyDescent="0.2">
      <c r="B64" s="64">
        <v>44959</v>
      </c>
      <c r="C64" s="63">
        <v>125.85</v>
      </c>
      <c r="D64" s="63">
        <v>382.94</v>
      </c>
      <c r="E64" s="63">
        <v>67.900000000000006</v>
      </c>
      <c r="G64" t="s">
        <v>210</v>
      </c>
      <c r="H64">
        <v>0.15</v>
      </c>
    </row>
    <row r="65" spans="2:8" x14ac:dyDescent="0.2">
      <c r="B65" s="64">
        <v>44958</v>
      </c>
      <c r="C65" s="63">
        <v>125.32</v>
      </c>
      <c r="D65" s="63">
        <v>377.53</v>
      </c>
      <c r="E65" s="63">
        <v>68.87</v>
      </c>
      <c r="G65" t="s">
        <v>211</v>
      </c>
      <c r="H65">
        <v>0.15</v>
      </c>
    </row>
    <row r="66" spans="2:8" x14ac:dyDescent="0.2">
      <c r="B66" s="64">
        <v>44957</v>
      </c>
      <c r="C66" s="63">
        <v>120.64</v>
      </c>
      <c r="D66" s="63">
        <v>373.44</v>
      </c>
      <c r="E66" s="63">
        <v>67.989999999999995</v>
      </c>
      <c r="G66" t="s">
        <v>212</v>
      </c>
      <c r="H66">
        <v>0.15</v>
      </c>
    </row>
    <row r="67" spans="2:8" x14ac:dyDescent="0.2">
      <c r="B67" s="64">
        <v>44956</v>
      </c>
      <c r="C67" s="63">
        <v>119.09</v>
      </c>
      <c r="D67" s="63">
        <v>368.21</v>
      </c>
      <c r="E67" s="63">
        <v>67.180000000000007</v>
      </c>
      <c r="G67" t="s">
        <v>213</v>
      </c>
      <c r="H67">
        <v>0.15</v>
      </c>
    </row>
    <row r="68" spans="2:8" x14ac:dyDescent="0.2">
      <c r="B68" s="64">
        <v>44953</v>
      </c>
      <c r="C68" s="63">
        <v>118.93</v>
      </c>
      <c r="D68" s="63">
        <v>372.87</v>
      </c>
      <c r="E68" s="63">
        <v>67.94</v>
      </c>
      <c r="G68" t="s">
        <v>214</v>
      </c>
      <c r="H68">
        <v>0.15</v>
      </c>
    </row>
    <row r="69" spans="2:8" x14ac:dyDescent="0.2">
      <c r="B69" s="64">
        <v>44952</v>
      </c>
      <c r="C69" s="63">
        <v>121.44</v>
      </c>
      <c r="D69" s="63">
        <v>371.81</v>
      </c>
      <c r="E69" s="63">
        <v>68.760000000000005</v>
      </c>
      <c r="G69" t="s">
        <v>215</v>
      </c>
      <c r="H69">
        <v>0.3</v>
      </c>
    </row>
    <row r="70" spans="2:8" x14ac:dyDescent="0.2">
      <c r="B70" s="64">
        <v>44951</v>
      </c>
      <c r="C70" s="63">
        <v>110.41</v>
      </c>
      <c r="D70" s="63">
        <v>367.88</v>
      </c>
      <c r="E70" s="63">
        <v>66.594999999999999</v>
      </c>
      <c r="G70" t="s">
        <v>216</v>
      </c>
      <c r="H70">
        <v>0.2</v>
      </c>
    </row>
    <row r="71" spans="2:8" x14ac:dyDescent="0.2">
      <c r="B71" s="64">
        <v>44950</v>
      </c>
      <c r="C71" s="63">
        <v>108.03</v>
      </c>
      <c r="D71" s="63">
        <v>367.75</v>
      </c>
      <c r="E71" s="63">
        <v>65.58</v>
      </c>
      <c r="G71" t="s">
        <v>217</v>
      </c>
      <c r="H71">
        <v>0.2</v>
      </c>
    </row>
    <row r="72" spans="2:8" x14ac:dyDescent="0.2">
      <c r="B72" s="64">
        <v>44949</v>
      </c>
      <c r="C72" s="63">
        <v>107.69</v>
      </c>
      <c r="D72" s="63">
        <v>368.14</v>
      </c>
      <c r="E72" s="63">
        <v>65.42</v>
      </c>
      <c r="G72" t="s">
        <v>218</v>
      </c>
      <c r="H72">
        <v>0.1</v>
      </c>
    </row>
    <row r="73" spans="2:8" x14ac:dyDescent="0.2">
      <c r="B73" s="64">
        <v>44946</v>
      </c>
      <c r="C73" s="63">
        <v>108.02</v>
      </c>
      <c r="D73" s="63">
        <v>363.71</v>
      </c>
      <c r="E73" s="63">
        <v>65.61</v>
      </c>
      <c r="G73" t="s">
        <v>219</v>
      </c>
      <c r="H73">
        <v>0.1</v>
      </c>
    </row>
    <row r="74" spans="2:8" x14ac:dyDescent="0.2">
      <c r="B74" s="64">
        <v>44945</v>
      </c>
      <c r="C74" s="63">
        <v>107.33</v>
      </c>
      <c r="D74" s="63">
        <v>357.14</v>
      </c>
      <c r="E74" s="63">
        <v>64.42</v>
      </c>
      <c r="G74" t="s">
        <v>220</v>
      </c>
      <c r="H74">
        <v>0.1</v>
      </c>
    </row>
    <row r="75" spans="2:8" x14ac:dyDescent="0.2">
      <c r="B75" s="64">
        <v>44944</v>
      </c>
      <c r="C75" s="63">
        <v>108.22</v>
      </c>
      <c r="D75" s="63">
        <v>359.73</v>
      </c>
      <c r="E75" s="63">
        <v>64.53</v>
      </c>
      <c r="G75" t="s">
        <v>221</v>
      </c>
      <c r="H75">
        <v>0.1</v>
      </c>
    </row>
    <row r="76" spans="2:8" x14ac:dyDescent="0.2">
      <c r="B76" s="64">
        <v>44943</v>
      </c>
      <c r="C76" s="63">
        <v>110.19</v>
      </c>
      <c r="D76" s="63">
        <v>365.67</v>
      </c>
      <c r="E76" s="63">
        <v>64.92</v>
      </c>
      <c r="G76" t="s">
        <v>222</v>
      </c>
      <c r="H76">
        <v>0.1</v>
      </c>
    </row>
    <row r="77" spans="2:8" x14ac:dyDescent="0.2">
      <c r="B77" s="64">
        <v>44939</v>
      </c>
      <c r="C77" s="63">
        <v>111.52</v>
      </c>
      <c r="D77" s="63">
        <v>366.23</v>
      </c>
      <c r="E77" s="63">
        <v>65.66</v>
      </c>
      <c r="G77" t="s">
        <v>223</v>
      </c>
      <c r="H77">
        <v>7.4999999999999997E-2</v>
      </c>
    </row>
    <row r="78" spans="2:8" x14ac:dyDescent="0.2">
      <c r="B78" s="64">
        <v>44938</v>
      </c>
      <c r="C78" s="63">
        <v>110.37</v>
      </c>
      <c r="D78" s="63">
        <v>364.81</v>
      </c>
      <c r="E78" s="63">
        <v>65.17</v>
      </c>
      <c r="G78" t="s">
        <v>224</v>
      </c>
      <c r="H78">
        <v>7.4999999999999997E-2</v>
      </c>
    </row>
    <row r="79" spans="2:8" x14ac:dyDescent="0.2">
      <c r="B79" s="64">
        <v>44937</v>
      </c>
      <c r="C79" s="63">
        <v>110</v>
      </c>
      <c r="D79" s="63">
        <v>363.45</v>
      </c>
      <c r="E79" s="63">
        <v>63.88</v>
      </c>
    </row>
    <row r="80" spans="2:8" x14ac:dyDescent="0.2">
      <c r="B80" s="64">
        <v>44936</v>
      </c>
      <c r="C80" s="63">
        <v>106.86</v>
      </c>
      <c r="D80" s="63">
        <v>358.87</v>
      </c>
      <c r="E80" s="63">
        <v>63.21</v>
      </c>
    </row>
    <row r="81" spans="2:5" x14ac:dyDescent="0.2">
      <c r="B81" s="64">
        <v>44935</v>
      </c>
      <c r="C81" s="63">
        <v>101.38</v>
      </c>
      <c r="D81" s="63">
        <v>356.33</v>
      </c>
      <c r="E81" s="63">
        <v>60.92</v>
      </c>
    </row>
    <row r="82" spans="2:5" x14ac:dyDescent="0.2">
      <c r="B82" s="64">
        <v>44932</v>
      </c>
      <c r="C82" s="63">
        <v>102.69</v>
      </c>
      <c r="D82" s="63">
        <v>356.59</v>
      </c>
      <c r="E82" s="63">
        <v>61.24</v>
      </c>
    </row>
    <row r="83" spans="2:5" x14ac:dyDescent="0.2">
      <c r="B83" s="64">
        <v>44931</v>
      </c>
      <c r="C83" s="63">
        <v>98.79</v>
      </c>
      <c r="D83" s="63">
        <v>348.66</v>
      </c>
      <c r="E83" s="63">
        <v>59.08</v>
      </c>
    </row>
    <row r="84" spans="2:5" x14ac:dyDescent="0.2">
      <c r="B84" s="64">
        <v>44930</v>
      </c>
      <c r="C84" s="63">
        <v>98.71</v>
      </c>
      <c r="D84" s="63">
        <v>352.51</v>
      </c>
      <c r="E84" s="63">
        <v>58.03</v>
      </c>
    </row>
    <row r="85" spans="2:5" x14ac:dyDescent="0.2">
      <c r="B85" s="64">
        <v>44929</v>
      </c>
      <c r="C85" s="63">
        <v>95.17</v>
      </c>
      <c r="D85" s="63">
        <v>349.99</v>
      </c>
      <c r="E85" s="63">
        <v>56.94</v>
      </c>
    </row>
    <row r="86" spans="2:5" x14ac:dyDescent="0.2">
      <c r="B86" s="64">
        <v>44925</v>
      </c>
      <c r="C86" s="63">
        <v>97.7</v>
      </c>
      <c r="D86" s="63">
        <v>351.34</v>
      </c>
      <c r="E86" s="63">
        <v>57.84</v>
      </c>
    </row>
    <row r="87" spans="2:5" x14ac:dyDescent="0.2">
      <c r="B87" s="64">
        <v>44924</v>
      </c>
      <c r="C87" s="63">
        <v>98.41</v>
      </c>
      <c r="D87" s="63">
        <v>352.31</v>
      </c>
      <c r="E87" s="63">
        <v>58.12</v>
      </c>
    </row>
    <row r="88" spans="2:5" x14ac:dyDescent="0.2">
      <c r="B88" s="64">
        <v>44923</v>
      </c>
      <c r="C88" s="63">
        <v>99.89</v>
      </c>
      <c r="D88" s="63">
        <v>346.17</v>
      </c>
      <c r="E88" s="63">
        <v>57.9</v>
      </c>
    </row>
    <row r="89" spans="2:5" x14ac:dyDescent="0.2">
      <c r="B89" s="64">
        <v>44922</v>
      </c>
      <c r="C89" s="63">
        <v>102.9</v>
      </c>
      <c r="D89" s="63">
        <v>350.47</v>
      </c>
      <c r="E89" s="63">
        <v>58.95</v>
      </c>
    </row>
    <row r="90" spans="2:5" x14ac:dyDescent="0.2">
      <c r="B90" s="64">
        <v>44918</v>
      </c>
      <c r="C90" s="63">
        <v>102.59</v>
      </c>
      <c r="D90" s="63">
        <v>351.87</v>
      </c>
      <c r="E90" s="63">
        <v>58.42</v>
      </c>
    </row>
    <row r="91" spans="2:5" x14ac:dyDescent="0.2">
      <c r="B91" s="64">
        <v>44917</v>
      </c>
      <c r="C91" s="63">
        <v>102.85</v>
      </c>
      <c r="D91" s="63">
        <v>349.91</v>
      </c>
      <c r="E91" s="63">
        <v>58.4</v>
      </c>
    </row>
    <row r="92" spans="2:5" x14ac:dyDescent="0.2">
      <c r="B92" s="64">
        <v>44916</v>
      </c>
      <c r="C92" s="63">
        <v>104.82</v>
      </c>
      <c r="D92" s="63">
        <v>354.9</v>
      </c>
      <c r="E92" s="63">
        <v>58.62</v>
      </c>
    </row>
    <row r="93" spans="2:5" x14ac:dyDescent="0.2">
      <c r="B93" s="64">
        <v>44915</v>
      </c>
      <c r="C93" s="63">
        <v>103.2</v>
      </c>
      <c r="D93" s="63">
        <v>349.67</v>
      </c>
      <c r="E93" s="63">
        <v>57.31</v>
      </c>
    </row>
    <row r="94" spans="2:5" x14ac:dyDescent="0.2">
      <c r="B94" s="64">
        <v>44914</v>
      </c>
      <c r="C94" s="63">
        <v>101.54</v>
      </c>
      <c r="D94" s="63">
        <v>350.81</v>
      </c>
      <c r="E94" s="63">
        <v>56.071199999999997</v>
      </c>
    </row>
    <row r="95" spans="2:5" x14ac:dyDescent="0.2">
      <c r="B95" s="64">
        <v>44911</v>
      </c>
      <c r="C95" s="63">
        <v>101.02</v>
      </c>
      <c r="D95" s="63">
        <v>353.86</v>
      </c>
      <c r="E95" s="63">
        <v>59.37</v>
      </c>
    </row>
    <row r="96" spans="2:5" x14ac:dyDescent="0.2">
      <c r="B96" s="64">
        <v>44910</v>
      </c>
      <c r="C96" s="63">
        <v>101.92</v>
      </c>
      <c r="D96" s="63">
        <v>358.13</v>
      </c>
      <c r="E96" s="63">
        <v>59.59</v>
      </c>
    </row>
    <row r="97" spans="2:5" x14ac:dyDescent="0.2">
      <c r="B97" s="64">
        <v>44909</v>
      </c>
      <c r="C97" s="63">
        <v>108.66</v>
      </c>
      <c r="D97" s="63">
        <v>367.16</v>
      </c>
      <c r="E97" s="63">
        <v>61.32</v>
      </c>
    </row>
    <row r="98" spans="2:5" x14ac:dyDescent="0.2">
      <c r="B98" s="64">
        <v>44908</v>
      </c>
      <c r="C98" s="63">
        <v>110.38</v>
      </c>
      <c r="D98" s="63">
        <v>369.39</v>
      </c>
      <c r="E98" s="63">
        <v>61.97</v>
      </c>
    </row>
    <row r="99" spans="2:5" x14ac:dyDescent="0.2">
      <c r="B99" s="64">
        <v>44907</v>
      </c>
      <c r="C99" s="63">
        <v>109.76</v>
      </c>
      <c r="D99" s="63">
        <v>366.68</v>
      </c>
      <c r="E99" s="63">
        <v>61.47</v>
      </c>
    </row>
    <row r="100" spans="2:5" x14ac:dyDescent="0.2">
      <c r="B100" s="64">
        <v>44904</v>
      </c>
      <c r="C100" s="63">
        <v>108.41</v>
      </c>
      <c r="D100" s="63">
        <v>361.52</v>
      </c>
      <c r="E100" s="63">
        <v>61.83</v>
      </c>
    </row>
    <row r="101" spans="2:5" x14ac:dyDescent="0.2">
      <c r="B101" s="64">
        <v>44903</v>
      </c>
      <c r="C101" s="63">
        <v>110.04</v>
      </c>
      <c r="D101" s="63">
        <v>364.18</v>
      </c>
      <c r="E101" s="63">
        <v>62.43</v>
      </c>
    </row>
    <row r="102" spans="2:5" x14ac:dyDescent="0.2">
      <c r="B102" s="64">
        <v>44902</v>
      </c>
      <c r="C102" s="63">
        <v>107.6</v>
      </c>
      <c r="D102" s="63">
        <v>361.33</v>
      </c>
      <c r="E102" s="63">
        <v>62.03</v>
      </c>
    </row>
    <row r="103" spans="2:5" x14ac:dyDescent="0.2">
      <c r="B103" s="64">
        <v>44901</v>
      </c>
      <c r="C103" s="63">
        <v>108.27</v>
      </c>
      <c r="D103" s="63">
        <v>362.03</v>
      </c>
      <c r="E103" s="63">
        <v>62.88</v>
      </c>
    </row>
    <row r="104" spans="2:5" x14ac:dyDescent="0.2">
      <c r="B104" s="64">
        <v>44900</v>
      </c>
      <c r="C104" s="63">
        <v>106.74</v>
      </c>
      <c r="D104" s="63">
        <v>367.34</v>
      </c>
      <c r="E104" s="63">
        <v>61.99</v>
      </c>
    </row>
    <row r="105" spans="2:5" x14ac:dyDescent="0.2">
      <c r="B105" s="64">
        <v>44897</v>
      </c>
      <c r="C105" s="63">
        <v>109.55</v>
      </c>
      <c r="D105" s="63">
        <v>374</v>
      </c>
      <c r="E105" s="63">
        <v>63.35</v>
      </c>
    </row>
    <row r="106" spans="2:5" x14ac:dyDescent="0.2">
      <c r="B106" s="64">
        <v>44896</v>
      </c>
      <c r="C106" s="63">
        <v>105.13</v>
      </c>
      <c r="D106" s="63">
        <v>374.54</v>
      </c>
      <c r="E106" s="63">
        <v>62.39</v>
      </c>
    </row>
    <row r="107" spans="2:5" x14ac:dyDescent="0.2">
      <c r="B107" s="64">
        <v>44895</v>
      </c>
      <c r="C107" s="63">
        <v>103.93</v>
      </c>
      <c r="D107" s="63">
        <v>374.49</v>
      </c>
      <c r="E107" s="63">
        <v>63</v>
      </c>
    </row>
    <row r="108" spans="2:5" x14ac:dyDescent="0.2">
      <c r="B108" s="64">
        <v>44894</v>
      </c>
      <c r="C108" s="63">
        <v>102.64</v>
      </c>
      <c r="D108" s="63">
        <v>363.31</v>
      </c>
      <c r="E108" s="63">
        <v>61.15</v>
      </c>
    </row>
    <row r="109" spans="2:5" x14ac:dyDescent="0.2">
      <c r="B109" s="64">
        <v>44893</v>
      </c>
      <c r="C109" s="63">
        <v>102.88</v>
      </c>
      <c r="D109" s="63">
        <v>363.95</v>
      </c>
      <c r="E109" s="63">
        <v>59.466900000000003</v>
      </c>
    </row>
    <row r="110" spans="2:5" x14ac:dyDescent="0.2">
      <c r="B110" s="64">
        <v>44890</v>
      </c>
      <c r="C110" s="63">
        <v>103.98</v>
      </c>
      <c r="D110" s="63">
        <v>369.8</v>
      </c>
      <c r="E110" s="63">
        <v>60.6</v>
      </c>
    </row>
    <row r="111" spans="2:5" x14ac:dyDescent="0.2">
      <c r="B111" s="64">
        <v>44888</v>
      </c>
      <c r="C111" s="63">
        <v>103.95</v>
      </c>
      <c r="D111" s="63">
        <v>369.84</v>
      </c>
      <c r="E111" s="63">
        <v>60.5</v>
      </c>
    </row>
    <row r="112" spans="2:5" x14ac:dyDescent="0.2">
      <c r="B112" s="64">
        <v>44887</v>
      </c>
      <c r="C112" s="63">
        <v>106.44</v>
      </c>
      <c r="D112" s="63">
        <v>367.54</v>
      </c>
      <c r="E112" s="63">
        <v>60.58</v>
      </c>
    </row>
    <row r="113" spans="2:5" x14ac:dyDescent="0.2">
      <c r="B113" s="64">
        <v>44886</v>
      </c>
      <c r="C113" s="63">
        <v>103.02</v>
      </c>
      <c r="D113" s="63">
        <v>362.71</v>
      </c>
      <c r="E113" s="63">
        <v>59.22</v>
      </c>
    </row>
    <row r="114" spans="2:5" x14ac:dyDescent="0.2">
      <c r="B114" s="64">
        <v>44883</v>
      </c>
      <c r="C114" s="63">
        <v>100.64</v>
      </c>
      <c r="D114" s="63">
        <v>363.99</v>
      </c>
      <c r="E114" s="63">
        <v>58.78</v>
      </c>
    </row>
    <row r="115" spans="2:5" x14ac:dyDescent="0.2">
      <c r="B115" s="64">
        <v>44882</v>
      </c>
      <c r="C115" s="63">
        <v>101.01</v>
      </c>
      <c r="D115" s="63">
        <v>362.39</v>
      </c>
      <c r="E115" s="63">
        <v>59.1</v>
      </c>
    </row>
    <row r="116" spans="2:5" x14ac:dyDescent="0.2">
      <c r="B116" s="64">
        <v>44881</v>
      </c>
      <c r="C116" s="63">
        <v>99.3</v>
      </c>
      <c r="D116" s="63">
        <v>363.44</v>
      </c>
      <c r="E116" s="63">
        <v>59.21</v>
      </c>
    </row>
    <row r="117" spans="2:5" x14ac:dyDescent="0.2">
      <c r="B117" s="64">
        <v>44880</v>
      </c>
      <c r="C117" s="63">
        <v>100.48</v>
      </c>
      <c r="D117" s="63">
        <v>366.22</v>
      </c>
      <c r="E117" s="63">
        <v>60.21</v>
      </c>
    </row>
    <row r="118" spans="2:5" x14ac:dyDescent="0.2">
      <c r="B118" s="64">
        <v>44879</v>
      </c>
      <c r="C118" s="63">
        <v>100.4</v>
      </c>
      <c r="D118" s="63">
        <v>363.22</v>
      </c>
      <c r="E118" s="63">
        <v>59.8</v>
      </c>
    </row>
    <row r="119" spans="2:5" x14ac:dyDescent="0.2">
      <c r="B119" s="64">
        <v>44876</v>
      </c>
      <c r="C119" s="63">
        <v>96.74</v>
      </c>
      <c r="D119" s="63">
        <v>366.16</v>
      </c>
      <c r="E119" s="63">
        <v>59.21</v>
      </c>
    </row>
    <row r="120" spans="2:5" x14ac:dyDescent="0.2">
      <c r="B120" s="64">
        <v>44875</v>
      </c>
      <c r="C120" s="63">
        <v>96.34</v>
      </c>
      <c r="D120" s="63">
        <v>362.69</v>
      </c>
      <c r="E120" s="63">
        <v>56.62</v>
      </c>
    </row>
    <row r="121" spans="2:5" x14ac:dyDescent="0.2">
      <c r="B121" s="64">
        <v>44874</v>
      </c>
      <c r="C121" s="63">
        <v>92.05</v>
      </c>
      <c r="D121" s="63">
        <v>343.87</v>
      </c>
      <c r="E121" s="63">
        <v>55</v>
      </c>
    </row>
    <row r="122" spans="2:5" x14ac:dyDescent="0.2">
      <c r="B122" s="64">
        <v>44873</v>
      </c>
      <c r="C122" s="63">
        <v>96.77</v>
      </c>
      <c r="D122" s="63">
        <v>351.04</v>
      </c>
      <c r="E122" s="63">
        <v>56.44</v>
      </c>
    </row>
    <row r="123" spans="2:5" x14ac:dyDescent="0.2">
      <c r="B123" s="64">
        <v>44872</v>
      </c>
      <c r="C123" s="63">
        <v>95.96</v>
      </c>
      <c r="D123" s="63">
        <v>349.14</v>
      </c>
      <c r="E123" s="63">
        <v>55.63</v>
      </c>
    </row>
    <row r="124" spans="2:5" x14ac:dyDescent="0.2">
      <c r="B124" s="64">
        <v>44869</v>
      </c>
      <c r="C124" s="63">
        <v>95.4</v>
      </c>
      <c r="D124" s="63">
        <v>345.82</v>
      </c>
      <c r="E124" s="63">
        <v>56.8</v>
      </c>
    </row>
    <row r="125" spans="2:5" x14ac:dyDescent="0.2">
      <c r="B125" s="64">
        <v>44868</v>
      </c>
      <c r="C125" s="63">
        <v>91.55</v>
      </c>
      <c r="D125" s="63">
        <v>340.83</v>
      </c>
      <c r="E125" s="63">
        <v>52.62</v>
      </c>
    </row>
    <row r="126" spans="2:5" x14ac:dyDescent="0.2">
      <c r="B126" s="64">
        <v>44867</v>
      </c>
      <c r="C126" s="63">
        <v>92.36</v>
      </c>
      <c r="D126" s="63">
        <v>344.5</v>
      </c>
      <c r="E126" s="63">
        <v>51.85</v>
      </c>
    </row>
    <row r="127" spans="2:5" x14ac:dyDescent="0.2">
      <c r="B127" s="64">
        <v>44866</v>
      </c>
      <c r="C127" s="63">
        <v>96.71</v>
      </c>
      <c r="D127" s="63">
        <v>353.52</v>
      </c>
      <c r="E127" s="63">
        <v>54.48</v>
      </c>
    </row>
    <row r="128" spans="2:5" x14ac:dyDescent="0.2">
      <c r="B128" s="64">
        <v>44865</v>
      </c>
      <c r="C128" s="63">
        <v>94.05</v>
      </c>
      <c r="D128" s="63">
        <v>354.95</v>
      </c>
      <c r="E128" s="63">
        <v>53.14</v>
      </c>
    </row>
    <row r="129" spans="2:5" x14ac:dyDescent="0.2">
      <c r="B129" s="64">
        <v>44862</v>
      </c>
      <c r="C129" s="63">
        <v>94.43</v>
      </c>
      <c r="D129" s="63">
        <v>357.38</v>
      </c>
      <c r="E129" s="63">
        <v>52.63</v>
      </c>
    </row>
    <row r="130" spans="2:5" x14ac:dyDescent="0.2">
      <c r="B130" s="64">
        <v>44861</v>
      </c>
      <c r="C130" s="63">
        <v>97.47</v>
      </c>
      <c r="D130" s="63">
        <v>349.23</v>
      </c>
      <c r="E130" s="63">
        <v>53.93</v>
      </c>
    </row>
    <row r="131" spans="2:5" x14ac:dyDescent="0.2">
      <c r="B131" s="64">
        <v>44860</v>
      </c>
      <c r="C131" s="63">
        <v>98.04</v>
      </c>
      <c r="D131" s="63">
        <v>351.11</v>
      </c>
      <c r="E131" s="63">
        <v>54.61</v>
      </c>
    </row>
    <row r="132" spans="2:5" x14ac:dyDescent="0.2">
      <c r="B132" s="64">
        <v>44859</v>
      </c>
      <c r="C132" s="63">
        <v>97.71</v>
      </c>
      <c r="D132" s="63">
        <v>353.75</v>
      </c>
      <c r="E132" s="63">
        <v>53.78</v>
      </c>
    </row>
    <row r="133" spans="2:5" x14ac:dyDescent="0.2">
      <c r="B133" s="64">
        <v>44858</v>
      </c>
      <c r="C133" s="63">
        <v>96.26</v>
      </c>
      <c r="D133" s="63">
        <v>348.09</v>
      </c>
      <c r="E133" s="63">
        <v>53.66</v>
      </c>
    </row>
    <row r="134" spans="2:5" x14ac:dyDescent="0.2">
      <c r="B134" s="64">
        <v>44855</v>
      </c>
      <c r="C134" s="63">
        <v>92.92</v>
      </c>
      <c r="D134" s="63">
        <v>343.9</v>
      </c>
      <c r="E134" s="63">
        <v>54.95</v>
      </c>
    </row>
    <row r="135" spans="2:5" x14ac:dyDescent="0.2">
      <c r="B135" s="64">
        <v>44854</v>
      </c>
      <c r="C135" s="63">
        <v>85.65</v>
      </c>
      <c r="D135" s="63">
        <v>335.83</v>
      </c>
      <c r="E135" s="63">
        <v>52.19</v>
      </c>
    </row>
    <row r="136" spans="2:5" x14ac:dyDescent="0.2">
      <c r="B136" s="64">
        <v>44853</v>
      </c>
      <c r="C136" s="63">
        <v>80.680000000000007</v>
      </c>
      <c r="D136" s="63">
        <v>338.61</v>
      </c>
      <c r="E136" s="63">
        <v>51.33</v>
      </c>
    </row>
    <row r="137" spans="2:5" x14ac:dyDescent="0.2">
      <c r="B137" s="64">
        <v>44852</v>
      </c>
      <c r="C137" s="63">
        <v>81.739999999999995</v>
      </c>
      <c r="D137" s="63">
        <v>340.97</v>
      </c>
      <c r="E137" s="63">
        <v>52.07</v>
      </c>
    </row>
    <row r="138" spans="2:5" x14ac:dyDescent="0.2">
      <c r="B138" s="64">
        <v>44851</v>
      </c>
      <c r="C138" s="63">
        <v>80.02</v>
      </c>
      <c r="D138" s="63">
        <v>337</v>
      </c>
      <c r="E138" s="63">
        <v>51.33</v>
      </c>
    </row>
    <row r="139" spans="2:5" x14ac:dyDescent="0.2">
      <c r="B139" s="64">
        <v>44848</v>
      </c>
      <c r="C139" s="63">
        <v>78.06</v>
      </c>
      <c r="D139" s="63">
        <v>328.65</v>
      </c>
      <c r="E139" s="63">
        <v>49.93</v>
      </c>
    </row>
    <row r="140" spans="2:5" x14ac:dyDescent="0.2">
      <c r="B140" s="64">
        <v>44847</v>
      </c>
      <c r="C140" s="63">
        <v>81.02</v>
      </c>
      <c r="D140" s="63">
        <v>336.22</v>
      </c>
      <c r="E140" s="63">
        <v>52.22</v>
      </c>
    </row>
    <row r="141" spans="2:5" x14ac:dyDescent="0.2">
      <c r="B141" s="64">
        <v>44846</v>
      </c>
      <c r="C141" s="63">
        <v>78.87</v>
      </c>
      <c r="D141" s="63">
        <v>327.64</v>
      </c>
      <c r="E141" s="63">
        <v>50.97</v>
      </c>
    </row>
    <row r="142" spans="2:5" x14ac:dyDescent="0.2">
      <c r="B142" s="64">
        <v>44845</v>
      </c>
      <c r="C142" s="63">
        <v>79.11</v>
      </c>
      <c r="D142" s="63">
        <v>328.66</v>
      </c>
      <c r="E142" s="63">
        <v>51.2</v>
      </c>
    </row>
    <row r="143" spans="2:5" x14ac:dyDescent="0.2">
      <c r="B143" s="64">
        <v>44844</v>
      </c>
      <c r="C143" s="63">
        <v>77.72</v>
      </c>
      <c r="D143" s="63">
        <v>330.84</v>
      </c>
      <c r="E143" s="63">
        <v>51.66</v>
      </c>
    </row>
    <row r="144" spans="2:5" x14ac:dyDescent="0.2">
      <c r="B144" s="64">
        <v>44841</v>
      </c>
      <c r="C144" s="63">
        <v>75.89</v>
      </c>
      <c r="D144" s="63">
        <v>333.33</v>
      </c>
      <c r="E144" s="63">
        <v>51.1</v>
      </c>
    </row>
    <row r="145" spans="2:5" x14ac:dyDescent="0.2">
      <c r="B145" s="64">
        <v>44840</v>
      </c>
      <c r="C145" s="63">
        <v>77.14</v>
      </c>
      <c r="D145" s="63">
        <v>342.96</v>
      </c>
      <c r="E145" s="63">
        <v>51.62</v>
      </c>
    </row>
    <row r="146" spans="2:5" x14ac:dyDescent="0.2">
      <c r="B146" s="64">
        <v>44839</v>
      </c>
      <c r="C146" s="63">
        <v>77.83</v>
      </c>
      <c r="D146" s="63">
        <v>346.61</v>
      </c>
      <c r="E146" s="63">
        <v>52.52</v>
      </c>
    </row>
    <row r="147" spans="2:5" x14ac:dyDescent="0.2">
      <c r="B147" s="64">
        <v>44838</v>
      </c>
      <c r="C147" s="63">
        <v>78.02</v>
      </c>
      <c r="D147" s="63">
        <v>347.21</v>
      </c>
      <c r="E147" s="63">
        <v>52.85</v>
      </c>
    </row>
    <row r="148" spans="2:5" x14ac:dyDescent="0.2">
      <c r="B148" s="64">
        <v>44837</v>
      </c>
      <c r="C148" s="63">
        <v>75.39</v>
      </c>
      <c r="D148" s="63">
        <v>336.98</v>
      </c>
      <c r="E148" s="63">
        <v>50.73</v>
      </c>
    </row>
    <row r="149" spans="2:5" x14ac:dyDescent="0.2">
      <c r="B149" s="64">
        <v>44834</v>
      </c>
      <c r="C149" s="63">
        <v>70.95</v>
      </c>
      <c r="D149" s="63">
        <v>328.3</v>
      </c>
      <c r="E149" s="63">
        <v>47.75</v>
      </c>
    </row>
    <row r="150" spans="2:5" x14ac:dyDescent="0.2">
      <c r="B150" s="64">
        <v>44833</v>
      </c>
      <c r="C150" s="63">
        <v>70.709999999999994</v>
      </c>
      <c r="D150" s="63">
        <v>333.38</v>
      </c>
      <c r="E150" s="63">
        <v>47.65</v>
      </c>
    </row>
    <row r="151" spans="2:5" x14ac:dyDescent="0.2">
      <c r="B151" s="64">
        <v>44832</v>
      </c>
      <c r="C151" s="63">
        <v>72.64</v>
      </c>
      <c r="D151" s="63">
        <v>340.48</v>
      </c>
      <c r="E151" s="63">
        <v>48.51</v>
      </c>
    </row>
    <row r="152" spans="2:5" x14ac:dyDescent="0.2">
      <c r="B152" s="64">
        <v>44831</v>
      </c>
      <c r="C152" s="63">
        <v>70.760000000000005</v>
      </c>
      <c r="D152" s="63">
        <v>335.39</v>
      </c>
      <c r="E152" s="63">
        <v>47.55</v>
      </c>
    </row>
    <row r="153" spans="2:5" x14ac:dyDescent="0.2">
      <c r="B153" s="64">
        <v>44830</v>
      </c>
      <c r="C153" s="63">
        <v>69.680000000000007</v>
      </c>
      <c r="D153" s="63">
        <v>336.34</v>
      </c>
      <c r="E153" s="63">
        <v>46.58</v>
      </c>
    </row>
    <row r="154" spans="2:5" x14ac:dyDescent="0.2">
      <c r="B154" s="64">
        <v>44827</v>
      </c>
      <c r="C154" s="63">
        <v>70.19</v>
      </c>
      <c r="D154" s="63">
        <v>339.63</v>
      </c>
      <c r="E154" s="63">
        <v>47.73</v>
      </c>
    </row>
    <row r="155" spans="2:5" x14ac:dyDescent="0.2">
      <c r="B155" s="64">
        <v>44826</v>
      </c>
      <c r="C155" s="63">
        <v>72.56</v>
      </c>
      <c r="D155" s="63">
        <v>345.37</v>
      </c>
      <c r="E155" s="63">
        <v>49.95</v>
      </c>
    </row>
    <row r="156" spans="2:5" x14ac:dyDescent="0.2">
      <c r="B156" s="64">
        <v>44825</v>
      </c>
      <c r="C156" s="63">
        <v>74.2</v>
      </c>
      <c r="D156" s="63">
        <v>348.31</v>
      </c>
      <c r="E156" s="63">
        <v>49.62</v>
      </c>
    </row>
    <row r="157" spans="2:5" x14ac:dyDescent="0.2">
      <c r="B157" s="64">
        <v>44824</v>
      </c>
      <c r="C157" s="63">
        <v>75.849999999999994</v>
      </c>
      <c r="D157" s="63">
        <v>354.55</v>
      </c>
      <c r="E157" s="63">
        <v>50.6</v>
      </c>
    </row>
    <row r="158" spans="2:5" x14ac:dyDescent="0.2">
      <c r="B158" s="64">
        <v>44823</v>
      </c>
      <c r="C158" s="63">
        <v>77.19</v>
      </c>
      <c r="D158" s="63">
        <v>358.59</v>
      </c>
      <c r="E158" s="63">
        <v>51.79</v>
      </c>
    </row>
    <row r="159" spans="2:5" x14ac:dyDescent="0.2">
      <c r="B159" s="64">
        <v>44820</v>
      </c>
      <c r="C159" s="63">
        <v>75.02</v>
      </c>
      <c r="D159" s="63">
        <v>355.86</v>
      </c>
      <c r="E159" s="63">
        <v>50.22</v>
      </c>
    </row>
    <row r="160" spans="2:5" x14ac:dyDescent="0.2">
      <c r="B160" s="64">
        <v>44819</v>
      </c>
      <c r="C160" s="63">
        <v>76.23</v>
      </c>
      <c r="D160" s="63">
        <v>358.68</v>
      </c>
      <c r="E160" s="63">
        <v>50.58</v>
      </c>
    </row>
    <row r="161" spans="2:5" x14ac:dyDescent="0.2">
      <c r="B161" s="64">
        <v>44818</v>
      </c>
      <c r="C161" s="63">
        <v>74.55</v>
      </c>
      <c r="D161" s="63">
        <v>362.73</v>
      </c>
      <c r="E161" s="63">
        <v>50.94</v>
      </c>
    </row>
    <row r="162" spans="2:5" x14ac:dyDescent="0.2">
      <c r="B162" s="64">
        <v>44817</v>
      </c>
      <c r="C162" s="63">
        <v>81.91</v>
      </c>
      <c r="D162" s="63">
        <v>361.38</v>
      </c>
      <c r="E162" s="63">
        <v>53.18</v>
      </c>
    </row>
    <row r="163" spans="2:5" x14ac:dyDescent="0.2">
      <c r="B163" s="64">
        <v>44816</v>
      </c>
      <c r="C163" s="63">
        <v>83.49</v>
      </c>
      <c r="D163" s="63">
        <v>377.86</v>
      </c>
      <c r="E163" s="63">
        <v>55.48</v>
      </c>
    </row>
    <row r="164" spans="2:5" x14ac:dyDescent="0.2">
      <c r="B164" s="64">
        <v>44813</v>
      </c>
      <c r="C164" s="63">
        <v>86.52</v>
      </c>
      <c r="D164" s="63">
        <v>373.75</v>
      </c>
      <c r="E164" s="63">
        <v>55.34</v>
      </c>
    </row>
    <row r="165" spans="2:5" x14ac:dyDescent="0.2">
      <c r="B165" s="64">
        <v>44812</v>
      </c>
      <c r="C165" s="63">
        <v>82.99</v>
      </c>
      <c r="D165" s="63">
        <v>368.07</v>
      </c>
      <c r="E165" s="63">
        <v>52.72</v>
      </c>
    </row>
    <row r="166" spans="2:5" x14ac:dyDescent="0.2">
      <c r="B166" s="64">
        <v>44811</v>
      </c>
      <c r="C166" s="63">
        <v>79.7</v>
      </c>
      <c r="D166" s="63">
        <v>365.68</v>
      </c>
      <c r="E166" s="63">
        <v>52.25</v>
      </c>
    </row>
    <row r="167" spans="2:5" x14ac:dyDescent="0.2">
      <c r="B167" s="64">
        <v>44810</v>
      </c>
      <c r="C167" s="63">
        <v>79.36</v>
      </c>
      <c r="D167" s="63">
        <v>359.24</v>
      </c>
      <c r="E167" s="63">
        <v>51.85</v>
      </c>
    </row>
    <row r="168" spans="2:5" x14ac:dyDescent="0.2">
      <c r="B168" s="64">
        <v>44806</v>
      </c>
      <c r="C168" s="63">
        <v>77.94</v>
      </c>
      <c r="D168" s="63">
        <v>360.45</v>
      </c>
      <c r="E168" s="63">
        <v>51.56</v>
      </c>
    </row>
    <row r="169" spans="2:5" x14ac:dyDescent="0.2">
      <c r="B169" s="64">
        <v>44805</v>
      </c>
      <c r="C169" s="63">
        <v>77.34</v>
      </c>
      <c r="D169" s="63">
        <v>364.27</v>
      </c>
      <c r="E169" s="63">
        <v>51.31</v>
      </c>
    </row>
    <row r="170" spans="2:5" x14ac:dyDescent="0.2">
      <c r="B170" s="64">
        <v>44804</v>
      </c>
      <c r="C170" s="63">
        <v>80.72</v>
      </c>
      <c r="D170" s="63">
        <v>363.15</v>
      </c>
      <c r="E170" s="63">
        <v>52.9</v>
      </c>
    </row>
    <row r="171" spans="2:5" x14ac:dyDescent="0.2">
      <c r="B171" s="64">
        <v>44803</v>
      </c>
      <c r="C171" s="63">
        <v>81.42</v>
      </c>
      <c r="D171" s="63">
        <v>366.03</v>
      </c>
      <c r="E171" s="63">
        <v>53.79</v>
      </c>
    </row>
    <row r="172" spans="2:5" x14ac:dyDescent="0.2">
      <c r="B172" s="64">
        <v>44802</v>
      </c>
      <c r="C172" s="63">
        <v>86.24</v>
      </c>
      <c r="D172" s="63">
        <v>370.05</v>
      </c>
      <c r="E172" s="63">
        <v>55.93</v>
      </c>
    </row>
    <row r="173" spans="2:5" x14ac:dyDescent="0.2">
      <c r="B173" s="64">
        <v>44799</v>
      </c>
      <c r="C173" s="63">
        <v>86.87</v>
      </c>
      <c r="D173" s="63">
        <v>372.51</v>
      </c>
      <c r="E173" s="63">
        <v>55.98</v>
      </c>
    </row>
    <row r="174" spans="2:5" x14ac:dyDescent="0.2">
      <c r="B174" s="64">
        <v>44798</v>
      </c>
      <c r="C174" s="63">
        <v>86.76</v>
      </c>
      <c r="D174" s="63">
        <v>385.73</v>
      </c>
      <c r="E174" s="63">
        <v>57.09</v>
      </c>
    </row>
    <row r="175" spans="2:5" x14ac:dyDescent="0.2">
      <c r="B175" s="64">
        <v>44797</v>
      </c>
      <c r="C175" s="63">
        <v>81.39</v>
      </c>
      <c r="D175" s="63">
        <v>380.19</v>
      </c>
      <c r="E175" s="63">
        <v>55.38</v>
      </c>
    </row>
    <row r="176" spans="2:5" x14ac:dyDescent="0.2">
      <c r="B176" s="64">
        <v>44796</v>
      </c>
      <c r="C176" s="63">
        <v>81.03</v>
      </c>
      <c r="D176" s="63">
        <v>379.04</v>
      </c>
      <c r="E176" s="63">
        <v>55.77</v>
      </c>
    </row>
    <row r="177" spans="2:5" x14ac:dyDescent="0.2">
      <c r="B177" s="64">
        <v>44795</v>
      </c>
      <c r="C177" s="63">
        <v>80.25</v>
      </c>
      <c r="D177" s="63">
        <v>379.94</v>
      </c>
      <c r="E177" s="63">
        <v>53.83</v>
      </c>
    </row>
    <row r="178" spans="2:5" x14ac:dyDescent="0.2">
      <c r="B178" s="64">
        <v>44792</v>
      </c>
      <c r="C178" s="63">
        <v>81.8</v>
      </c>
      <c r="D178" s="63">
        <v>388.12</v>
      </c>
      <c r="E178" s="63">
        <v>54.81</v>
      </c>
    </row>
    <row r="179" spans="2:5" x14ac:dyDescent="0.2">
      <c r="B179" s="64">
        <v>44791</v>
      </c>
      <c r="C179" s="63">
        <v>84.43</v>
      </c>
      <c r="D179" s="63">
        <v>393.55</v>
      </c>
      <c r="E179" s="63">
        <v>56.28</v>
      </c>
    </row>
    <row r="180" spans="2:5" x14ac:dyDescent="0.2">
      <c r="B180" s="64">
        <v>44790</v>
      </c>
      <c r="C180" s="63">
        <v>83.04</v>
      </c>
      <c r="D180" s="63">
        <v>392.34</v>
      </c>
      <c r="E180" s="63">
        <v>55.92</v>
      </c>
    </row>
    <row r="181" spans="2:5" x14ac:dyDescent="0.2">
      <c r="B181" s="64">
        <v>44789</v>
      </c>
      <c r="C181" s="63">
        <v>84.65</v>
      </c>
      <c r="D181" s="63">
        <v>395.04</v>
      </c>
      <c r="E181" s="63">
        <v>57.08</v>
      </c>
    </row>
    <row r="182" spans="2:5" x14ac:dyDescent="0.2">
      <c r="B182" s="64">
        <v>44788</v>
      </c>
      <c r="C182" s="63">
        <v>83.55</v>
      </c>
      <c r="D182" s="63">
        <v>394.35</v>
      </c>
      <c r="E182" s="63">
        <v>56.43</v>
      </c>
    </row>
    <row r="183" spans="2:5" x14ac:dyDescent="0.2">
      <c r="B183" s="64">
        <v>44785</v>
      </c>
      <c r="C183" s="63">
        <v>84.61</v>
      </c>
      <c r="D183" s="63">
        <v>392.67</v>
      </c>
      <c r="E183" s="63">
        <v>57.34</v>
      </c>
    </row>
    <row r="184" spans="2:5" x14ac:dyDescent="0.2">
      <c r="B184" s="64">
        <v>44784</v>
      </c>
      <c r="C184" s="63">
        <v>83.49</v>
      </c>
      <c r="D184" s="63">
        <v>386.06</v>
      </c>
      <c r="E184" s="63">
        <v>56.54</v>
      </c>
    </row>
    <row r="185" spans="2:5" x14ac:dyDescent="0.2">
      <c r="B185" s="64">
        <v>44783</v>
      </c>
      <c r="C185" s="63">
        <v>83.01</v>
      </c>
      <c r="D185" s="63">
        <v>386.06</v>
      </c>
      <c r="E185" s="63">
        <v>56.1</v>
      </c>
    </row>
    <row r="186" spans="2:5" x14ac:dyDescent="0.2">
      <c r="B186" s="64">
        <v>44782</v>
      </c>
      <c r="C186" s="63">
        <v>81.14</v>
      </c>
      <c r="D186" s="63">
        <v>378.14</v>
      </c>
      <c r="E186" s="63">
        <v>54.88</v>
      </c>
    </row>
    <row r="187" spans="2:5" x14ac:dyDescent="0.2">
      <c r="B187" s="64">
        <v>44781</v>
      </c>
      <c r="C187" s="63">
        <v>78.75</v>
      </c>
      <c r="D187" s="63">
        <v>379.64</v>
      </c>
      <c r="E187" s="63">
        <v>54.12</v>
      </c>
    </row>
    <row r="188" spans="2:5" x14ac:dyDescent="0.2">
      <c r="B188" s="64">
        <v>44778</v>
      </c>
      <c r="C188" s="63">
        <v>78.78</v>
      </c>
      <c r="D188" s="63">
        <v>379.98</v>
      </c>
      <c r="E188" s="63">
        <v>53.72</v>
      </c>
    </row>
    <row r="189" spans="2:5" x14ac:dyDescent="0.2">
      <c r="B189" s="64">
        <v>44777</v>
      </c>
      <c r="C189" s="63">
        <v>77.48</v>
      </c>
      <c r="D189" s="63">
        <v>380.77</v>
      </c>
      <c r="E189" s="63">
        <v>52.73</v>
      </c>
    </row>
    <row r="190" spans="2:5" x14ac:dyDescent="0.2">
      <c r="B190" s="64">
        <v>44776</v>
      </c>
      <c r="C190" s="63">
        <v>76.36</v>
      </c>
      <c r="D190" s="63">
        <v>381.07</v>
      </c>
      <c r="E190" s="63">
        <v>52.11</v>
      </c>
    </row>
    <row r="191" spans="2:5" x14ac:dyDescent="0.2">
      <c r="B191" s="64">
        <v>44775</v>
      </c>
      <c r="C191" s="63">
        <v>76.55</v>
      </c>
      <c r="D191" s="63">
        <v>375.21</v>
      </c>
      <c r="E191" s="63">
        <v>52.66</v>
      </c>
    </row>
    <row r="192" spans="2:5" x14ac:dyDescent="0.2">
      <c r="B192" s="64">
        <v>44774</v>
      </c>
      <c r="C192" s="63">
        <v>77.38</v>
      </c>
      <c r="D192" s="63">
        <v>377.65</v>
      </c>
      <c r="E192" s="63">
        <v>53.37</v>
      </c>
    </row>
    <row r="193" spans="2:5" x14ac:dyDescent="0.2">
      <c r="B193" s="64">
        <v>44771</v>
      </c>
      <c r="C193" s="63">
        <v>77.88</v>
      </c>
      <c r="D193" s="63">
        <v>378.79</v>
      </c>
      <c r="E193" s="63">
        <v>53.97</v>
      </c>
    </row>
    <row r="194" spans="2:5" x14ac:dyDescent="0.2">
      <c r="B194" s="64">
        <v>44770</v>
      </c>
      <c r="C194" s="63">
        <v>74.17</v>
      </c>
      <c r="D194" s="63">
        <v>373.32</v>
      </c>
      <c r="E194" s="63">
        <v>52.6</v>
      </c>
    </row>
    <row r="195" spans="2:5" x14ac:dyDescent="0.2">
      <c r="B195" s="64">
        <v>44769</v>
      </c>
      <c r="C195" s="63">
        <v>72.83</v>
      </c>
      <c r="D195" s="63">
        <v>368.66</v>
      </c>
      <c r="E195" s="63">
        <v>51.89</v>
      </c>
    </row>
    <row r="196" spans="2:5" x14ac:dyDescent="0.2">
      <c r="B196" s="64">
        <v>44768</v>
      </c>
      <c r="C196" s="63">
        <v>70.48</v>
      </c>
      <c r="D196" s="63">
        <v>359.25</v>
      </c>
      <c r="E196" s="63">
        <v>50.58</v>
      </c>
    </row>
    <row r="197" spans="2:5" x14ac:dyDescent="0.2">
      <c r="B197" s="64">
        <v>44767</v>
      </c>
      <c r="C197" s="63">
        <v>70</v>
      </c>
      <c r="D197" s="63">
        <v>363.61</v>
      </c>
      <c r="E197" s="63">
        <v>50.69</v>
      </c>
    </row>
    <row r="198" spans="2:5" x14ac:dyDescent="0.2">
      <c r="B198" s="64">
        <v>44764</v>
      </c>
      <c r="C198" s="63">
        <v>66.599999999999994</v>
      </c>
      <c r="D198" s="63">
        <v>363.25</v>
      </c>
      <c r="E198" s="63">
        <v>49.16</v>
      </c>
    </row>
    <row r="199" spans="2:5" x14ac:dyDescent="0.2">
      <c r="B199" s="64">
        <v>44763</v>
      </c>
      <c r="C199" s="63">
        <v>70.73</v>
      </c>
      <c r="D199" s="63">
        <v>366.59</v>
      </c>
      <c r="E199" s="63">
        <v>50.25</v>
      </c>
    </row>
    <row r="200" spans="2:5" x14ac:dyDescent="0.2">
      <c r="B200" s="64">
        <v>44762</v>
      </c>
      <c r="C200" s="63">
        <v>68.099999999999994</v>
      </c>
      <c r="D200" s="63">
        <v>362.92</v>
      </c>
      <c r="E200" s="63">
        <v>49.52</v>
      </c>
    </row>
    <row r="201" spans="2:5" x14ac:dyDescent="0.2">
      <c r="B201" s="64">
        <v>44761</v>
      </c>
      <c r="C201" s="63">
        <v>66.62</v>
      </c>
      <c r="D201" s="63">
        <v>360.61</v>
      </c>
      <c r="E201" s="63">
        <v>49.59</v>
      </c>
    </row>
    <row r="202" spans="2:5" x14ac:dyDescent="0.2">
      <c r="B202" s="64">
        <v>44760</v>
      </c>
      <c r="C202" s="63">
        <v>67.709999999999994</v>
      </c>
      <c r="D202" s="63">
        <v>351.08</v>
      </c>
      <c r="E202" s="63">
        <v>48.31</v>
      </c>
    </row>
    <row r="203" spans="2:5" x14ac:dyDescent="0.2">
      <c r="B203" s="64">
        <v>44757</v>
      </c>
      <c r="C203" s="63">
        <v>67.06</v>
      </c>
      <c r="D203" s="63">
        <v>354.01</v>
      </c>
      <c r="E203" s="63">
        <v>47.54</v>
      </c>
    </row>
    <row r="204" spans="2:5" x14ac:dyDescent="0.2">
      <c r="B204" s="64">
        <v>44756</v>
      </c>
      <c r="C204" s="63">
        <v>65.930000000000007</v>
      </c>
      <c r="D204" s="63">
        <v>347.44</v>
      </c>
      <c r="E204" s="63">
        <v>46.66</v>
      </c>
    </row>
    <row r="205" spans="2:5" x14ac:dyDescent="0.2">
      <c r="B205" s="64">
        <v>44755</v>
      </c>
      <c r="C205" s="63">
        <v>67.260000000000005</v>
      </c>
      <c r="D205" s="63">
        <v>348.36</v>
      </c>
      <c r="E205" s="63">
        <v>48.74</v>
      </c>
    </row>
    <row r="206" spans="2:5" x14ac:dyDescent="0.2">
      <c r="B206" s="64">
        <v>44754</v>
      </c>
      <c r="C206" s="63">
        <v>65.7</v>
      </c>
      <c r="D206" s="63">
        <v>349.99</v>
      </c>
      <c r="E206" s="63">
        <v>48.07</v>
      </c>
    </row>
    <row r="207" spans="2:5" x14ac:dyDescent="0.2">
      <c r="B207" s="64">
        <v>44753</v>
      </c>
      <c r="C207" s="63">
        <v>65.89</v>
      </c>
      <c r="D207" s="63">
        <v>353.25</v>
      </c>
      <c r="E207" s="63">
        <v>48.11</v>
      </c>
    </row>
    <row r="208" spans="2:5" x14ac:dyDescent="0.2">
      <c r="B208" s="64">
        <v>44750</v>
      </c>
      <c r="C208" s="63">
        <v>66.16</v>
      </c>
      <c r="D208" s="63">
        <v>357.29</v>
      </c>
      <c r="E208" s="63">
        <v>49.02</v>
      </c>
    </row>
    <row r="209" spans="2:5" x14ac:dyDescent="0.2">
      <c r="B209" s="64">
        <v>44749</v>
      </c>
      <c r="C209" s="63">
        <v>66.58</v>
      </c>
      <c r="D209" s="63">
        <v>357.5</v>
      </c>
      <c r="E209" s="63">
        <v>49.35</v>
      </c>
    </row>
    <row r="210" spans="2:5" x14ac:dyDescent="0.2">
      <c r="B210" s="64">
        <v>44748</v>
      </c>
      <c r="C210" s="63">
        <v>64.41</v>
      </c>
      <c r="D210" s="63">
        <v>352.33</v>
      </c>
      <c r="E210" s="63">
        <v>47.31</v>
      </c>
    </row>
    <row r="211" spans="2:5" x14ac:dyDescent="0.2">
      <c r="B211" s="64">
        <v>44747</v>
      </c>
      <c r="C211" s="63">
        <v>64.5</v>
      </c>
      <c r="D211" s="63">
        <v>351.06</v>
      </c>
      <c r="E211" s="63">
        <v>47.54</v>
      </c>
    </row>
    <row r="212" spans="2:5" x14ac:dyDescent="0.2">
      <c r="B212" s="64">
        <v>44743</v>
      </c>
      <c r="C212" s="63">
        <v>66.23</v>
      </c>
      <c r="D212" s="63">
        <v>350.44</v>
      </c>
      <c r="E212" s="63">
        <v>49.19</v>
      </c>
    </row>
    <row r="213" spans="2:5" x14ac:dyDescent="0.2">
      <c r="B213" s="64">
        <v>44742</v>
      </c>
      <c r="C213" s="63">
        <v>66.150000000000006</v>
      </c>
      <c r="D213" s="63">
        <v>346.88</v>
      </c>
      <c r="E213" s="63">
        <v>49.47</v>
      </c>
    </row>
    <row r="214" spans="2:5" x14ac:dyDescent="0.2">
      <c r="B214" s="64">
        <v>44741</v>
      </c>
      <c r="C214" s="63">
        <v>66.83</v>
      </c>
      <c r="D214" s="63">
        <v>349.64</v>
      </c>
      <c r="E214" s="63">
        <v>50.74</v>
      </c>
    </row>
    <row r="215" spans="2:5" x14ac:dyDescent="0.2">
      <c r="B215" s="64">
        <v>44740</v>
      </c>
      <c r="C215" s="63">
        <v>67.36</v>
      </c>
      <c r="D215" s="63">
        <v>350.9</v>
      </c>
      <c r="E215" s="63">
        <v>51.44</v>
      </c>
    </row>
    <row r="216" spans="2:5" x14ac:dyDescent="0.2">
      <c r="B216" s="64">
        <v>44739</v>
      </c>
      <c r="C216" s="63">
        <v>69.290000000000006</v>
      </c>
      <c r="D216" s="63">
        <v>358.65</v>
      </c>
      <c r="E216" s="63">
        <v>51.81</v>
      </c>
    </row>
    <row r="217" spans="2:5" x14ac:dyDescent="0.2">
      <c r="B217" s="64">
        <v>44736</v>
      </c>
      <c r="C217" s="63">
        <v>68.89</v>
      </c>
      <c r="D217" s="63">
        <v>360</v>
      </c>
      <c r="E217" s="63">
        <v>51.26</v>
      </c>
    </row>
    <row r="218" spans="2:5" x14ac:dyDescent="0.2">
      <c r="B218" s="64">
        <v>44735</v>
      </c>
      <c r="C218" s="63">
        <v>65.98</v>
      </c>
      <c r="D218" s="63">
        <v>349.13</v>
      </c>
      <c r="E218" s="63">
        <v>49.49</v>
      </c>
    </row>
    <row r="219" spans="2:5" x14ac:dyDescent="0.2">
      <c r="B219" s="64">
        <v>44734</v>
      </c>
      <c r="C219" s="63">
        <v>67.400000000000006</v>
      </c>
      <c r="D219" s="63">
        <v>345.5</v>
      </c>
      <c r="E219" s="63">
        <v>50.68</v>
      </c>
    </row>
    <row r="220" spans="2:5" x14ac:dyDescent="0.2">
      <c r="B220" s="64">
        <v>44733</v>
      </c>
      <c r="C220" s="63">
        <v>70.73</v>
      </c>
      <c r="D220" s="63">
        <v>346.23</v>
      </c>
      <c r="E220" s="63">
        <v>52.72</v>
      </c>
    </row>
    <row r="221" spans="2:5" x14ac:dyDescent="0.2">
      <c r="B221" s="64">
        <v>44729</v>
      </c>
      <c r="C221" s="63">
        <v>71.86</v>
      </c>
      <c r="D221" s="63">
        <v>337.95</v>
      </c>
      <c r="E221" s="63">
        <v>52.61</v>
      </c>
    </row>
    <row r="222" spans="2:5" x14ac:dyDescent="0.2">
      <c r="B222" s="64">
        <v>44728</v>
      </c>
      <c r="C222" s="63">
        <v>69.87</v>
      </c>
      <c r="D222" s="63">
        <v>337.07</v>
      </c>
      <c r="E222" s="63">
        <v>53.16</v>
      </c>
    </row>
    <row r="223" spans="2:5" x14ac:dyDescent="0.2">
      <c r="B223" s="64">
        <v>44727</v>
      </c>
      <c r="C223" s="63">
        <v>72.05</v>
      </c>
      <c r="D223" s="63">
        <v>348.52</v>
      </c>
      <c r="E223" s="63">
        <v>55.69</v>
      </c>
    </row>
    <row r="224" spans="2:5" x14ac:dyDescent="0.2">
      <c r="B224" s="64">
        <v>44726</v>
      </c>
      <c r="C224" s="63">
        <v>71.02</v>
      </c>
      <c r="D224" s="63">
        <v>343.6</v>
      </c>
      <c r="E224" s="63">
        <v>54.64</v>
      </c>
    </row>
    <row r="225" spans="2:5" x14ac:dyDescent="0.2">
      <c r="B225" s="64">
        <v>44725</v>
      </c>
      <c r="C225" s="63">
        <v>70.58</v>
      </c>
      <c r="D225" s="63">
        <v>344.46</v>
      </c>
      <c r="E225" s="63">
        <v>55.1</v>
      </c>
    </row>
    <row r="226" spans="2:5" x14ac:dyDescent="0.2">
      <c r="B226" s="64">
        <v>44722</v>
      </c>
      <c r="C226" s="63">
        <v>74.13</v>
      </c>
      <c r="D226" s="63">
        <v>358.27</v>
      </c>
      <c r="E226" s="63">
        <v>58.36</v>
      </c>
    </row>
    <row r="227" spans="2:5" x14ac:dyDescent="0.2">
      <c r="B227" s="64">
        <v>44721</v>
      </c>
      <c r="C227" s="63">
        <v>76.790000000000006</v>
      </c>
      <c r="D227" s="63">
        <v>369.1</v>
      </c>
      <c r="E227" s="63">
        <v>59.78</v>
      </c>
    </row>
    <row r="228" spans="2:5" x14ac:dyDescent="0.2">
      <c r="B228" s="64">
        <v>44720</v>
      </c>
      <c r="C228" s="63">
        <v>81.349999999999994</v>
      </c>
      <c r="D228" s="63">
        <v>377.99</v>
      </c>
      <c r="E228" s="63">
        <v>62.58</v>
      </c>
    </row>
    <row r="229" spans="2:5" x14ac:dyDescent="0.2">
      <c r="B229" s="64">
        <v>44719</v>
      </c>
      <c r="C229" s="63">
        <v>85.82</v>
      </c>
      <c r="D229" s="63">
        <v>382.17</v>
      </c>
      <c r="E229" s="63">
        <v>65.260000000000005</v>
      </c>
    </row>
    <row r="230" spans="2:5" x14ac:dyDescent="0.2">
      <c r="B230" s="64">
        <v>44718</v>
      </c>
      <c r="C230" s="63">
        <v>82.36</v>
      </c>
      <c r="D230" s="63">
        <v>378.47</v>
      </c>
      <c r="E230" s="63">
        <v>64.02</v>
      </c>
    </row>
    <row r="231" spans="2:5" x14ac:dyDescent="0.2">
      <c r="B231" s="64">
        <v>44715</v>
      </c>
      <c r="C231" s="63">
        <v>82.94</v>
      </c>
      <c r="D231" s="63">
        <v>377.44</v>
      </c>
      <c r="E231" s="63">
        <v>63.45</v>
      </c>
    </row>
    <row r="232" spans="2:5" x14ac:dyDescent="0.2">
      <c r="B232" s="64">
        <v>44714</v>
      </c>
      <c r="C232" s="63">
        <v>84.98</v>
      </c>
      <c r="D232" s="63">
        <v>383.65</v>
      </c>
      <c r="E232" s="63">
        <v>64.34</v>
      </c>
    </row>
    <row r="233" spans="2:5" x14ac:dyDescent="0.2">
      <c r="B233" s="64">
        <v>44713</v>
      </c>
      <c r="C233" s="63">
        <v>83.97</v>
      </c>
      <c r="D233" s="63">
        <v>376.5</v>
      </c>
      <c r="E233" s="63">
        <v>62.81</v>
      </c>
    </row>
    <row r="234" spans="2:5" x14ac:dyDescent="0.2">
      <c r="B234" s="64">
        <v>44712</v>
      </c>
      <c r="C234" s="63">
        <v>85.38</v>
      </c>
      <c r="D234" s="63">
        <v>379.68</v>
      </c>
      <c r="E234" s="63">
        <v>62.84</v>
      </c>
    </row>
    <row r="235" spans="2:5" x14ac:dyDescent="0.2">
      <c r="B235" s="64">
        <v>44708</v>
      </c>
      <c r="C235" s="63">
        <v>87.79</v>
      </c>
      <c r="D235" s="63">
        <v>381.8</v>
      </c>
      <c r="E235" s="63">
        <v>64.319999999999993</v>
      </c>
    </row>
    <row r="236" spans="2:5" x14ac:dyDescent="0.2">
      <c r="B236" s="64">
        <v>44707</v>
      </c>
      <c r="C236" s="63">
        <v>84.39</v>
      </c>
      <c r="D236" s="63">
        <v>372.46</v>
      </c>
      <c r="E236" s="63">
        <v>62.87</v>
      </c>
    </row>
    <row r="237" spans="2:5" x14ac:dyDescent="0.2">
      <c r="B237" s="64">
        <v>44706</v>
      </c>
      <c r="C237" s="63">
        <v>80.64</v>
      </c>
      <c r="D237" s="63">
        <v>365.2</v>
      </c>
      <c r="E237" s="63">
        <v>61.18</v>
      </c>
    </row>
    <row r="238" spans="2:5" x14ac:dyDescent="0.2">
      <c r="B238" s="64">
        <v>44705</v>
      </c>
      <c r="C238" s="63">
        <v>78.099999999999994</v>
      </c>
      <c r="D238" s="63">
        <v>362.18</v>
      </c>
      <c r="E238" s="63">
        <v>60.33</v>
      </c>
    </row>
    <row r="239" spans="2:5" x14ac:dyDescent="0.2">
      <c r="B239" s="64">
        <v>44704</v>
      </c>
      <c r="C239" s="63">
        <v>78.13</v>
      </c>
      <c r="D239" s="63">
        <v>364.81</v>
      </c>
      <c r="E239" s="63">
        <v>60.48</v>
      </c>
    </row>
    <row r="240" spans="2:5" x14ac:dyDescent="0.2">
      <c r="B240" s="64">
        <v>44701</v>
      </c>
      <c r="C240" s="63">
        <v>75.91</v>
      </c>
      <c r="D240" s="63">
        <v>358.02</v>
      </c>
      <c r="E240" s="63">
        <v>58.39</v>
      </c>
    </row>
    <row r="241" spans="2:5" x14ac:dyDescent="0.2">
      <c r="B241" s="64">
        <v>44700</v>
      </c>
      <c r="C241" s="63">
        <v>75.75</v>
      </c>
      <c r="D241" s="63">
        <v>357.93</v>
      </c>
      <c r="E241" s="63">
        <v>57.84</v>
      </c>
    </row>
    <row r="242" spans="2:5" x14ac:dyDescent="0.2">
      <c r="B242" s="64">
        <v>44699</v>
      </c>
      <c r="C242" s="63">
        <v>75.89</v>
      </c>
      <c r="D242" s="63">
        <v>360.34</v>
      </c>
      <c r="E242" s="63">
        <v>57</v>
      </c>
    </row>
    <row r="243" spans="2:5" x14ac:dyDescent="0.2">
      <c r="B243" s="64">
        <v>44698</v>
      </c>
      <c r="C243" s="63">
        <v>78.45</v>
      </c>
      <c r="D243" s="63">
        <v>375.2</v>
      </c>
      <c r="E243" s="63">
        <v>59.17</v>
      </c>
    </row>
    <row r="244" spans="2:5" x14ac:dyDescent="0.2">
      <c r="B244" s="64">
        <v>44697</v>
      </c>
      <c r="C244" s="63">
        <v>75.11</v>
      </c>
      <c r="D244" s="63">
        <v>367.84</v>
      </c>
      <c r="E244" s="63">
        <v>57.16</v>
      </c>
    </row>
    <row r="245" spans="2:5" x14ac:dyDescent="0.2">
      <c r="B245" s="64">
        <v>44694</v>
      </c>
      <c r="C245" s="63">
        <v>74.13</v>
      </c>
      <c r="D245" s="63">
        <v>369.16</v>
      </c>
      <c r="E245" s="63">
        <v>56.67</v>
      </c>
    </row>
    <row r="246" spans="2:5" x14ac:dyDescent="0.2">
      <c r="B246" s="64">
        <v>44693</v>
      </c>
      <c r="C246" s="63">
        <v>74.739999999999995</v>
      </c>
      <c r="D246" s="63">
        <v>360.65</v>
      </c>
      <c r="E246" s="63">
        <v>55.5</v>
      </c>
    </row>
    <row r="247" spans="2:5" x14ac:dyDescent="0.2">
      <c r="B247" s="64">
        <v>44692</v>
      </c>
      <c r="C247" s="63">
        <v>75.37</v>
      </c>
      <c r="D247" s="63">
        <v>360.93</v>
      </c>
      <c r="E247" s="63">
        <v>56.16</v>
      </c>
    </row>
    <row r="248" spans="2:5" x14ac:dyDescent="0.2">
      <c r="B248" s="64">
        <v>44691</v>
      </c>
      <c r="C248" s="63">
        <v>77.05</v>
      </c>
      <c r="D248" s="63">
        <v>366.84</v>
      </c>
      <c r="E248" s="63">
        <v>56.24</v>
      </c>
    </row>
    <row r="249" spans="2:5" x14ac:dyDescent="0.2">
      <c r="B249" s="64">
        <v>44690</v>
      </c>
      <c r="C249" s="63">
        <v>77.22</v>
      </c>
      <c r="D249" s="63">
        <v>365.9</v>
      </c>
      <c r="E249" s="63">
        <v>56.77</v>
      </c>
    </row>
    <row r="250" spans="2:5" x14ac:dyDescent="0.2">
      <c r="B250" s="64">
        <v>44687</v>
      </c>
      <c r="C250" s="63">
        <v>79.66</v>
      </c>
      <c r="D250" s="63">
        <v>378.1</v>
      </c>
      <c r="E250" s="63">
        <v>59.23</v>
      </c>
    </row>
    <row r="251" spans="2:5" x14ac:dyDescent="0.2">
      <c r="B251" s="64">
        <v>44686</v>
      </c>
      <c r="C251" s="63">
        <v>81.41</v>
      </c>
      <c r="D251" s="63">
        <v>380.49</v>
      </c>
      <c r="E251" s="63">
        <v>60.09</v>
      </c>
    </row>
    <row r="252" spans="2:5" x14ac:dyDescent="0.2">
      <c r="B252" s="64">
        <v>44685</v>
      </c>
      <c r="C252" s="63">
        <v>89.51</v>
      </c>
      <c r="D252" s="63">
        <v>394.34</v>
      </c>
      <c r="E252" s="63">
        <v>63.84</v>
      </c>
    </row>
    <row r="253" spans="2:5" x14ac:dyDescent="0.2">
      <c r="B253" s="64">
        <v>44684</v>
      </c>
      <c r="C253" s="63">
        <v>86.36</v>
      </c>
      <c r="D253" s="63">
        <v>382.73</v>
      </c>
      <c r="E253" s="63">
        <v>62.77</v>
      </c>
    </row>
    <row r="254" spans="2:5" x14ac:dyDescent="0.2">
      <c r="B254" s="64">
        <v>44683</v>
      </c>
      <c r="C254" s="63">
        <v>83.63</v>
      </c>
      <c r="D254" s="63">
        <v>381.08</v>
      </c>
      <c r="E254" s="63">
        <v>61.4</v>
      </c>
    </row>
    <row r="255" spans="2:5" x14ac:dyDescent="0.2">
      <c r="B255" s="64">
        <v>44680</v>
      </c>
      <c r="C255" s="63">
        <v>85.75</v>
      </c>
      <c r="D255" s="63">
        <v>378.7</v>
      </c>
      <c r="E255" s="63">
        <v>62.27</v>
      </c>
    </row>
    <row r="256" spans="2:5" x14ac:dyDescent="0.2">
      <c r="B256" s="64">
        <v>44679</v>
      </c>
      <c r="C256" s="63">
        <v>89.65</v>
      </c>
      <c r="D256" s="63">
        <v>393.14</v>
      </c>
      <c r="E256" s="63">
        <v>63.76</v>
      </c>
    </row>
    <row r="257" spans="2:5" x14ac:dyDescent="0.2">
      <c r="B257" s="64">
        <v>44678</v>
      </c>
      <c r="C257" s="63">
        <v>88.12</v>
      </c>
      <c r="D257" s="63">
        <v>383.53</v>
      </c>
      <c r="E257" s="63">
        <v>62.4</v>
      </c>
    </row>
    <row r="258" spans="2:5" x14ac:dyDescent="0.2">
      <c r="B258" s="64">
        <v>44677</v>
      </c>
      <c r="C258" s="63">
        <v>87.54</v>
      </c>
      <c r="D258" s="63">
        <v>382.54</v>
      </c>
      <c r="E258" s="63">
        <v>60.74</v>
      </c>
    </row>
    <row r="259" spans="2:5" x14ac:dyDescent="0.2">
      <c r="B259" s="64">
        <v>44676</v>
      </c>
      <c r="C259" s="63">
        <v>89.33</v>
      </c>
      <c r="D259" s="63">
        <v>393.8</v>
      </c>
      <c r="E259" s="63">
        <v>62.76</v>
      </c>
    </row>
    <row r="260" spans="2:5" x14ac:dyDescent="0.2">
      <c r="B260" s="64">
        <v>44673</v>
      </c>
      <c r="C260" s="63">
        <v>89.61</v>
      </c>
      <c r="D260" s="63">
        <v>391.66</v>
      </c>
      <c r="E260" s="63">
        <v>64.58</v>
      </c>
    </row>
    <row r="261" spans="2:5" x14ac:dyDescent="0.2">
      <c r="B261" s="64">
        <v>44672</v>
      </c>
      <c r="C261" s="63">
        <v>93.24</v>
      </c>
      <c r="D261" s="63">
        <v>402.65</v>
      </c>
      <c r="E261" s="63">
        <v>67.180000000000007</v>
      </c>
    </row>
    <row r="262" spans="2:5" x14ac:dyDescent="0.2">
      <c r="B262" s="64">
        <v>44671</v>
      </c>
      <c r="C262" s="63">
        <v>91.49</v>
      </c>
      <c r="D262" s="63">
        <v>408.71</v>
      </c>
      <c r="E262" s="63">
        <v>69.31</v>
      </c>
    </row>
    <row r="263" spans="2:5" x14ac:dyDescent="0.2">
      <c r="B263" s="64">
        <v>44670</v>
      </c>
      <c r="C263" s="63">
        <v>91.98</v>
      </c>
      <c r="D263" s="63">
        <v>409.02</v>
      </c>
      <c r="E263" s="63">
        <v>70.17</v>
      </c>
    </row>
    <row r="264" spans="2:5" x14ac:dyDescent="0.2">
      <c r="B264" s="64">
        <v>44669</v>
      </c>
      <c r="C264" s="63">
        <v>90.51</v>
      </c>
      <c r="D264" s="63">
        <v>402.59</v>
      </c>
      <c r="E264" s="63">
        <v>69.94</v>
      </c>
    </row>
    <row r="265" spans="2:5" x14ac:dyDescent="0.2">
      <c r="B265" s="64">
        <v>44665</v>
      </c>
      <c r="C265" s="63">
        <v>88.32</v>
      </c>
      <c r="D265" s="63">
        <v>402.52</v>
      </c>
      <c r="E265" s="63">
        <v>69.7</v>
      </c>
    </row>
    <row r="266" spans="2:5" x14ac:dyDescent="0.2">
      <c r="B266" s="64">
        <v>44664</v>
      </c>
      <c r="C266" s="63">
        <v>87.34</v>
      </c>
      <c r="D266" s="63">
        <v>407.47</v>
      </c>
      <c r="E266" s="63">
        <v>69.8</v>
      </c>
    </row>
    <row r="267" spans="2:5" x14ac:dyDescent="0.2">
      <c r="B267" s="64">
        <v>44663</v>
      </c>
      <c r="C267" s="63">
        <v>84.64</v>
      </c>
      <c r="D267" s="63">
        <v>402.92</v>
      </c>
      <c r="E267" s="63">
        <v>68.03</v>
      </c>
    </row>
    <row r="268" spans="2:5" x14ac:dyDescent="0.2">
      <c r="B268" s="64">
        <v>44662</v>
      </c>
      <c r="C268" s="63">
        <v>83.65</v>
      </c>
      <c r="D268" s="63">
        <v>404.4</v>
      </c>
      <c r="E268" s="63">
        <v>67.45</v>
      </c>
    </row>
    <row r="269" spans="2:5" x14ac:dyDescent="0.2">
      <c r="B269" s="64">
        <v>44659</v>
      </c>
      <c r="C269" s="63">
        <v>83.2</v>
      </c>
      <c r="D269" s="63">
        <v>411.53</v>
      </c>
      <c r="E269" s="63">
        <v>67.52</v>
      </c>
    </row>
    <row r="270" spans="2:5" x14ac:dyDescent="0.2">
      <c r="B270" s="64">
        <v>44658</v>
      </c>
      <c r="C270" s="63">
        <v>83.64</v>
      </c>
      <c r="D270" s="63">
        <v>412.53</v>
      </c>
      <c r="E270" s="63">
        <v>67.540000000000006</v>
      </c>
    </row>
    <row r="271" spans="2:5" x14ac:dyDescent="0.2">
      <c r="B271" s="64">
        <v>44657</v>
      </c>
      <c r="C271" s="63">
        <v>82.17</v>
      </c>
      <c r="D271" s="63">
        <v>410.46</v>
      </c>
      <c r="E271" s="63">
        <v>67</v>
      </c>
    </row>
    <row r="272" spans="2:5" x14ac:dyDescent="0.2">
      <c r="B272" s="64">
        <v>44656</v>
      </c>
      <c r="C272" s="63">
        <v>82.54</v>
      </c>
      <c r="D272" s="63">
        <v>414.66</v>
      </c>
      <c r="E272" s="63">
        <v>67.58</v>
      </c>
    </row>
    <row r="273" spans="2:5" x14ac:dyDescent="0.2">
      <c r="B273" s="64">
        <v>44655</v>
      </c>
      <c r="C273" s="63">
        <v>83.6</v>
      </c>
      <c r="D273" s="63">
        <v>419.85</v>
      </c>
      <c r="E273" s="63">
        <v>69.13</v>
      </c>
    </row>
    <row r="274" spans="2:5" x14ac:dyDescent="0.2">
      <c r="B274" s="64">
        <v>44652</v>
      </c>
      <c r="C274" s="63">
        <v>84.99</v>
      </c>
      <c r="D274" s="63">
        <v>416.32</v>
      </c>
      <c r="E274" s="63">
        <v>69.14</v>
      </c>
    </row>
    <row r="275" spans="2:5" x14ac:dyDescent="0.2">
      <c r="B275" s="64">
        <v>44651</v>
      </c>
      <c r="C275" s="63">
        <v>83.43</v>
      </c>
      <c r="D275" s="63">
        <v>415.17</v>
      </c>
      <c r="E275" s="63">
        <v>67.84</v>
      </c>
    </row>
    <row r="276" spans="2:5" x14ac:dyDescent="0.2">
      <c r="B276" s="64">
        <v>44650</v>
      </c>
      <c r="C276" s="63">
        <v>83.64</v>
      </c>
      <c r="D276" s="63">
        <v>421.65</v>
      </c>
      <c r="E276" s="63">
        <v>68.19</v>
      </c>
    </row>
    <row r="277" spans="2:5" x14ac:dyDescent="0.2">
      <c r="B277" s="64">
        <v>44649</v>
      </c>
      <c r="C277" s="63">
        <v>84.16</v>
      </c>
      <c r="D277" s="63">
        <v>424.29</v>
      </c>
      <c r="E277" s="63">
        <v>67.87</v>
      </c>
    </row>
    <row r="278" spans="2:5" x14ac:dyDescent="0.2">
      <c r="B278" s="64">
        <v>44648</v>
      </c>
      <c r="C278" s="63">
        <v>87.17</v>
      </c>
      <c r="D278" s="63">
        <v>418.99</v>
      </c>
      <c r="E278" s="63">
        <v>68.790000000000006</v>
      </c>
    </row>
    <row r="279" spans="2:5" x14ac:dyDescent="0.2">
      <c r="B279" s="64">
        <v>44645</v>
      </c>
      <c r="C279" s="63">
        <v>89.49</v>
      </c>
      <c r="D279" s="63">
        <v>416.12</v>
      </c>
      <c r="E279" s="63">
        <v>69.790000000000006</v>
      </c>
    </row>
    <row r="280" spans="2:5" x14ac:dyDescent="0.2">
      <c r="B280" s="64">
        <v>44644</v>
      </c>
      <c r="C280" s="63">
        <v>88.66</v>
      </c>
      <c r="D280" s="63">
        <v>414.02</v>
      </c>
      <c r="E280" s="63">
        <v>69.17</v>
      </c>
    </row>
    <row r="281" spans="2:5" x14ac:dyDescent="0.2">
      <c r="B281" s="64">
        <v>44643</v>
      </c>
      <c r="C281" s="63">
        <v>85.46</v>
      </c>
      <c r="D281" s="63">
        <v>409.33</v>
      </c>
      <c r="E281" s="63">
        <v>67.38</v>
      </c>
    </row>
    <row r="282" spans="2:5" x14ac:dyDescent="0.2">
      <c r="B282" s="64">
        <v>44642</v>
      </c>
      <c r="C282" s="63">
        <v>84.2</v>
      </c>
      <c r="D282" s="63">
        <v>414.67</v>
      </c>
      <c r="E282" s="63">
        <v>66.599999999999994</v>
      </c>
    </row>
    <row r="283" spans="2:5" x14ac:dyDescent="0.2">
      <c r="B283" s="64">
        <v>44641</v>
      </c>
      <c r="C283" s="63">
        <v>85.18</v>
      </c>
      <c r="D283" s="63">
        <v>409.91</v>
      </c>
      <c r="E283" s="63">
        <v>66.989999999999995</v>
      </c>
    </row>
    <row r="284" spans="2:5" x14ac:dyDescent="0.2">
      <c r="B284" s="64">
        <v>44638</v>
      </c>
      <c r="C284" s="63">
        <v>84.21</v>
      </c>
      <c r="D284" s="63">
        <v>409.89</v>
      </c>
      <c r="E284" s="63">
        <v>64.75</v>
      </c>
    </row>
    <row r="285" spans="2:5" x14ac:dyDescent="0.2">
      <c r="B285" s="64">
        <v>44637</v>
      </c>
      <c r="C285" s="63">
        <v>81.06</v>
      </c>
      <c r="D285" s="63">
        <v>405.41</v>
      </c>
      <c r="E285" s="63">
        <v>64.23</v>
      </c>
    </row>
    <row r="286" spans="2:5" x14ac:dyDescent="0.2">
      <c r="B286" s="64">
        <v>44636</v>
      </c>
      <c r="C286" s="63">
        <v>75.010000000000005</v>
      </c>
      <c r="D286" s="63">
        <v>400.51</v>
      </c>
      <c r="E286" s="63">
        <v>62.29</v>
      </c>
    </row>
    <row r="287" spans="2:5" x14ac:dyDescent="0.2">
      <c r="B287" s="64">
        <v>44635</v>
      </c>
      <c r="C287" s="63">
        <v>73.11</v>
      </c>
      <c r="D287" s="63">
        <v>391.75</v>
      </c>
      <c r="E287" s="63">
        <v>60.65</v>
      </c>
    </row>
    <row r="288" spans="2:5" x14ac:dyDescent="0.2">
      <c r="B288" s="64">
        <v>44634</v>
      </c>
      <c r="C288" s="63">
        <v>71.489999999999995</v>
      </c>
      <c r="D288" s="63">
        <v>383.34</v>
      </c>
      <c r="E288" s="63">
        <v>60.97</v>
      </c>
    </row>
    <row r="289" spans="2:5" x14ac:dyDescent="0.2">
      <c r="B289" s="64">
        <v>44631</v>
      </c>
      <c r="C289" s="63">
        <v>72.12</v>
      </c>
      <c r="D289" s="63">
        <v>386.16</v>
      </c>
      <c r="E289" s="63">
        <v>63.01</v>
      </c>
    </row>
    <row r="290" spans="2:5" x14ac:dyDescent="0.2">
      <c r="B290" s="64">
        <v>44630</v>
      </c>
      <c r="C290" s="63">
        <v>72.39</v>
      </c>
      <c r="D290" s="63">
        <v>391.15</v>
      </c>
      <c r="E290" s="63">
        <v>63.88</v>
      </c>
    </row>
    <row r="291" spans="2:5" x14ac:dyDescent="0.2">
      <c r="B291" s="64">
        <v>44629</v>
      </c>
      <c r="C291" s="63">
        <v>71.95</v>
      </c>
      <c r="D291" s="63">
        <v>392.9</v>
      </c>
      <c r="E291" s="63">
        <v>62.02</v>
      </c>
    </row>
    <row r="292" spans="2:5" x14ac:dyDescent="0.2">
      <c r="B292" s="64">
        <v>44628</v>
      </c>
      <c r="C292" s="63">
        <v>69.97</v>
      </c>
      <c r="D292" s="63">
        <v>382.7</v>
      </c>
      <c r="E292" s="63">
        <v>61.21</v>
      </c>
    </row>
    <row r="293" spans="2:5" x14ac:dyDescent="0.2">
      <c r="B293" s="64">
        <v>44627</v>
      </c>
      <c r="C293" s="63">
        <v>72.38</v>
      </c>
      <c r="D293" s="63">
        <v>385.61</v>
      </c>
      <c r="E293" s="63">
        <v>62.86</v>
      </c>
    </row>
    <row r="294" spans="2:5" x14ac:dyDescent="0.2">
      <c r="B294" s="64">
        <v>44624</v>
      </c>
      <c r="C294" s="63">
        <v>77.38</v>
      </c>
      <c r="D294" s="63">
        <v>397.34</v>
      </c>
      <c r="E294" s="63">
        <v>63.88</v>
      </c>
    </row>
    <row r="295" spans="2:5" x14ac:dyDescent="0.2">
      <c r="B295" s="64">
        <v>44623</v>
      </c>
      <c r="C295" s="63">
        <v>77.09</v>
      </c>
      <c r="D295" s="63">
        <v>400.58</v>
      </c>
      <c r="E295" s="63">
        <v>64.25</v>
      </c>
    </row>
    <row r="296" spans="2:5" x14ac:dyDescent="0.2">
      <c r="B296" s="64">
        <v>44622</v>
      </c>
      <c r="C296" s="63">
        <v>75.23</v>
      </c>
      <c r="D296" s="63">
        <v>402.6</v>
      </c>
      <c r="E296" s="63">
        <v>63.08</v>
      </c>
    </row>
    <row r="297" spans="2:5" x14ac:dyDescent="0.2">
      <c r="B297" s="64">
        <v>44621</v>
      </c>
      <c r="C297" s="63">
        <v>72.17</v>
      </c>
      <c r="D297" s="63">
        <v>395.34</v>
      </c>
      <c r="E297" s="63">
        <v>60.61</v>
      </c>
    </row>
    <row r="298" spans="2:5" x14ac:dyDescent="0.2">
      <c r="B298" s="64">
        <v>44620</v>
      </c>
      <c r="C298" s="63">
        <v>70.58</v>
      </c>
      <c r="D298" s="63">
        <v>401.36</v>
      </c>
      <c r="E298" s="63">
        <v>60.08</v>
      </c>
    </row>
    <row r="299" spans="2:5" x14ac:dyDescent="0.2">
      <c r="B299" s="64">
        <v>44617</v>
      </c>
      <c r="C299" s="63">
        <v>69.010000000000005</v>
      </c>
      <c r="D299" s="63">
        <v>402.37</v>
      </c>
      <c r="E299" s="63">
        <v>59.1</v>
      </c>
    </row>
    <row r="300" spans="2:5" x14ac:dyDescent="0.2">
      <c r="B300" s="64">
        <v>44616</v>
      </c>
      <c r="C300" s="63">
        <v>63.26</v>
      </c>
      <c r="D300" s="63">
        <v>393.77</v>
      </c>
      <c r="E300" s="63">
        <v>55.72</v>
      </c>
    </row>
    <row r="301" spans="2:5" x14ac:dyDescent="0.2">
      <c r="B301" s="64">
        <v>44615</v>
      </c>
      <c r="C301" s="63">
        <v>62.16</v>
      </c>
      <c r="D301" s="63">
        <v>387.81</v>
      </c>
      <c r="E301" s="63">
        <v>56.14</v>
      </c>
    </row>
    <row r="302" spans="2:5" x14ac:dyDescent="0.2">
      <c r="B302" s="64">
        <v>44614</v>
      </c>
      <c r="C302" s="63">
        <v>63.04</v>
      </c>
      <c r="D302" s="63">
        <v>394.92</v>
      </c>
      <c r="E302" s="63">
        <v>56.72</v>
      </c>
    </row>
    <row r="303" spans="2:5" x14ac:dyDescent="0.2">
      <c r="B303" s="64">
        <v>44610</v>
      </c>
      <c r="C303" s="63">
        <v>63.95</v>
      </c>
      <c r="D303" s="63">
        <v>399.29</v>
      </c>
      <c r="E303" s="63">
        <v>56.87</v>
      </c>
    </row>
    <row r="304" spans="2:5" x14ac:dyDescent="0.2">
      <c r="B304" s="64">
        <v>44609</v>
      </c>
      <c r="C304" s="63">
        <v>63.24</v>
      </c>
      <c r="D304" s="63">
        <v>401.86</v>
      </c>
      <c r="E304" s="63">
        <v>56.72</v>
      </c>
    </row>
    <row r="305" spans="2:5" x14ac:dyDescent="0.2">
      <c r="B305" s="64">
        <v>44608</v>
      </c>
      <c r="C305" s="63">
        <v>64.290000000000006</v>
      </c>
      <c r="D305" s="63">
        <v>410.59</v>
      </c>
      <c r="E305" s="63">
        <v>58.29</v>
      </c>
    </row>
    <row r="306" spans="2:5" x14ac:dyDescent="0.2">
      <c r="B306" s="64">
        <v>44607</v>
      </c>
      <c r="C306" s="63">
        <v>63.78</v>
      </c>
      <c r="D306" s="63">
        <v>410.1</v>
      </c>
      <c r="E306" s="63">
        <v>57.92</v>
      </c>
    </row>
    <row r="307" spans="2:5" x14ac:dyDescent="0.2">
      <c r="B307" s="64">
        <v>44606</v>
      </c>
      <c r="C307" s="63">
        <v>61.61</v>
      </c>
      <c r="D307" s="63">
        <v>403.62</v>
      </c>
      <c r="E307" s="63">
        <v>57.32</v>
      </c>
    </row>
    <row r="308" spans="2:5" x14ac:dyDescent="0.2">
      <c r="B308" s="64">
        <v>44603</v>
      </c>
      <c r="C308" s="63">
        <v>60.71</v>
      </c>
      <c r="D308" s="63">
        <v>404.94</v>
      </c>
      <c r="E308" s="63">
        <v>57.64</v>
      </c>
    </row>
    <row r="309" spans="2:5" x14ac:dyDescent="0.2">
      <c r="B309" s="64">
        <v>44602</v>
      </c>
      <c r="C309" s="63">
        <v>61.34</v>
      </c>
      <c r="D309" s="63">
        <v>413.18</v>
      </c>
      <c r="E309" s="63">
        <v>58.59</v>
      </c>
    </row>
    <row r="310" spans="2:5" x14ac:dyDescent="0.2">
      <c r="B310" s="64">
        <v>44601</v>
      </c>
      <c r="C310" s="63">
        <v>62.55</v>
      </c>
      <c r="D310" s="63">
        <v>420.57</v>
      </c>
      <c r="E310" s="63">
        <v>58.51</v>
      </c>
    </row>
    <row r="311" spans="2:5" x14ac:dyDescent="0.2">
      <c r="B311" s="64">
        <v>44600</v>
      </c>
      <c r="C311" s="63">
        <v>60.6</v>
      </c>
      <c r="D311" s="63">
        <v>414.49</v>
      </c>
      <c r="E311" s="63">
        <v>57.53</v>
      </c>
    </row>
    <row r="312" spans="2:5" x14ac:dyDescent="0.2">
      <c r="B312" s="64">
        <v>44599</v>
      </c>
      <c r="C312" s="63">
        <v>58.33</v>
      </c>
      <c r="D312" s="63">
        <v>411.16</v>
      </c>
      <c r="E312" s="63">
        <v>56.18</v>
      </c>
    </row>
    <row r="313" spans="2:5" x14ac:dyDescent="0.2">
      <c r="B313" s="64">
        <v>44596</v>
      </c>
      <c r="C313" s="63">
        <v>58.94</v>
      </c>
      <c r="D313" s="63">
        <v>412.52</v>
      </c>
      <c r="E313" s="63">
        <v>55.26</v>
      </c>
    </row>
    <row r="314" spans="2:5" x14ac:dyDescent="0.2">
      <c r="B314" s="64">
        <v>44595</v>
      </c>
      <c r="C314" s="63">
        <v>58.87</v>
      </c>
      <c r="D314" s="63">
        <v>410.59</v>
      </c>
      <c r="E314" s="63">
        <v>54.89</v>
      </c>
    </row>
    <row r="315" spans="2:5" x14ac:dyDescent="0.2">
      <c r="B315" s="64">
        <v>44594</v>
      </c>
      <c r="C315" s="63">
        <v>59.17</v>
      </c>
      <c r="D315" s="63">
        <v>420.36</v>
      </c>
      <c r="E315" s="63">
        <v>55.57</v>
      </c>
    </row>
    <row r="316" spans="2:5" x14ac:dyDescent="0.2">
      <c r="B316" s="64">
        <v>44593</v>
      </c>
      <c r="C316" s="63">
        <v>57.61</v>
      </c>
      <c r="D316" s="63">
        <v>416.39</v>
      </c>
      <c r="E316" s="63">
        <v>54.82</v>
      </c>
    </row>
    <row r="317" spans="2:5" x14ac:dyDescent="0.2">
      <c r="B317" s="64">
        <v>44592</v>
      </c>
      <c r="C317" s="63">
        <v>55.52</v>
      </c>
      <c r="D317" s="63">
        <v>413.69</v>
      </c>
      <c r="E317" s="63">
        <v>52.31</v>
      </c>
    </row>
    <row r="318" spans="2:5" x14ac:dyDescent="0.2">
      <c r="B318" s="64">
        <v>44589</v>
      </c>
      <c r="C318" s="63">
        <v>54.92</v>
      </c>
      <c r="D318" s="63">
        <v>406.26</v>
      </c>
      <c r="E318" s="63">
        <v>52.33</v>
      </c>
    </row>
    <row r="319" spans="2:5" x14ac:dyDescent="0.2">
      <c r="B319" s="64">
        <v>44588</v>
      </c>
      <c r="C319" s="63">
        <v>54.34</v>
      </c>
      <c r="D319" s="63">
        <v>396.54</v>
      </c>
      <c r="E319" s="63">
        <v>52.16</v>
      </c>
    </row>
    <row r="320" spans="2:5" x14ac:dyDescent="0.2">
      <c r="B320" s="64">
        <v>44587</v>
      </c>
      <c r="C320" s="63">
        <v>53.12</v>
      </c>
      <c r="D320" s="63">
        <v>398.56</v>
      </c>
      <c r="E320" s="63">
        <v>52.07</v>
      </c>
    </row>
    <row r="321" spans="2:5" x14ac:dyDescent="0.2">
      <c r="B321" s="64">
        <v>44586</v>
      </c>
      <c r="C321" s="63">
        <v>54.12</v>
      </c>
      <c r="D321" s="63">
        <v>399.46</v>
      </c>
      <c r="E321" s="63">
        <v>52.22</v>
      </c>
    </row>
    <row r="322" spans="2:5" x14ac:dyDescent="0.2">
      <c r="B322" s="64">
        <v>44585</v>
      </c>
      <c r="C322" s="63">
        <v>54.7</v>
      </c>
      <c r="D322" s="63">
        <v>404.37</v>
      </c>
      <c r="E322" s="63">
        <v>52.34</v>
      </c>
    </row>
    <row r="323" spans="2:5" x14ac:dyDescent="0.2">
      <c r="B323" s="64">
        <v>44582</v>
      </c>
      <c r="C323" s="63">
        <v>52.45</v>
      </c>
      <c r="D323" s="63">
        <v>402.69</v>
      </c>
      <c r="E323" s="63">
        <v>52.45</v>
      </c>
    </row>
    <row r="324" spans="2:5" x14ac:dyDescent="0.2">
      <c r="B324" s="64">
        <v>44581</v>
      </c>
      <c r="C324" s="63">
        <v>56.96</v>
      </c>
      <c r="D324" s="63">
        <v>410.76</v>
      </c>
      <c r="E324" s="63">
        <v>55.01</v>
      </c>
    </row>
    <row r="325" spans="2:5" x14ac:dyDescent="0.2">
      <c r="B325" s="64">
        <v>44580</v>
      </c>
      <c r="C325" s="63">
        <v>58.96</v>
      </c>
      <c r="D325" s="63">
        <v>415.33</v>
      </c>
      <c r="E325" s="63">
        <v>56.47</v>
      </c>
    </row>
    <row r="326" spans="2:5" x14ac:dyDescent="0.2">
      <c r="B326" s="64">
        <v>44579</v>
      </c>
      <c r="C326" s="63">
        <v>59.9</v>
      </c>
      <c r="D326" s="63">
        <v>419.74</v>
      </c>
      <c r="E326" s="63">
        <v>55.88</v>
      </c>
    </row>
    <row r="327" spans="2:5" x14ac:dyDescent="0.2">
      <c r="B327" s="64">
        <v>44575</v>
      </c>
      <c r="C327" s="63">
        <v>62.21</v>
      </c>
      <c r="D327" s="63">
        <v>427.23</v>
      </c>
      <c r="E327" s="63">
        <v>57.01</v>
      </c>
    </row>
    <row r="328" spans="2:5" x14ac:dyDescent="0.2">
      <c r="B328" s="64">
        <v>44574</v>
      </c>
      <c r="C328" s="63">
        <v>62.82</v>
      </c>
      <c r="D328" s="63">
        <v>427.1</v>
      </c>
      <c r="E328" s="63">
        <v>57.11</v>
      </c>
    </row>
    <row r="329" spans="2:5" x14ac:dyDescent="0.2">
      <c r="B329" s="64">
        <v>44573</v>
      </c>
      <c r="C329" s="63">
        <v>63.6</v>
      </c>
      <c r="D329" s="63">
        <v>433.07</v>
      </c>
      <c r="E329" s="63">
        <v>57.71</v>
      </c>
    </row>
    <row r="330" spans="2:5" x14ac:dyDescent="0.2">
      <c r="B330" s="64">
        <v>44572</v>
      </c>
      <c r="C330" s="63">
        <v>60.97</v>
      </c>
      <c r="D330" s="63">
        <v>431.78</v>
      </c>
      <c r="E330" s="63">
        <v>56.03</v>
      </c>
    </row>
    <row r="331" spans="2:5" x14ac:dyDescent="0.2">
      <c r="B331" s="64">
        <v>44571</v>
      </c>
      <c r="C331" s="63">
        <v>60.59</v>
      </c>
      <c r="D331" s="63">
        <v>428.03</v>
      </c>
      <c r="E331" s="63">
        <v>55.16</v>
      </c>
    </row>
    <row r="332" spans="2:5" x14ac:dyDescent="0.2">
      <c r="B332" s="64">
        <v>44568</v>
      </c>
      <c r="C332" s="63">
        <v>62.31</v>
      </c>
      <c r="D332" s="63">
        <v>428.59</v>
      </c>
      <c r="E332" s="63">
        <v>55.85</v>
      </c>
    </row>
    <row r="333" spans="2:5" x14ac:dyDescent="0.2">
      <c r="B333" s="64">
        <v>44567</v>
      </c>
      <c r="C333" s="63">
        <v>64.05</v>
      </c>
      <c r="D333" s="63">
        <v>430.08</v>
      </c>
      <c r="E333" s="63">
        <v>54.75</v>
      </c>
    </row>
    <row r="334" spans="2:5" x14ac:dyDescent="0.2">
      <c r="B334" s="64">
        <v>44566</v>
      </c>
      <c r="C334" s="63">
        <v>65.959999999999994</v>
      </c>
      <c r="D334" s="63">
        <v>430.66</v>
      </c>
      <c r="E334" s="63">
        <v>54.83</v>
      </c>
    </row>
    <row r="335" spans="2:5" x14ac:dyDescent="0.2">
      <c r="B335" s="64">
        <v>44565</v>
      </c>
      <c r="C335" s="63">
        <v>63.52</v>
      </c>
      <c r="D335" s="63">
        <v>439.07</v>
      </c>
      <c r="E335" s="63">
        <v>54.05</v>
      </c>
    </row>
    <row r="336" spans="2:5" x14ac:dyDescent="0.2">
      <c r="B336" s="64">
        <v>44564</v>
      </c>
      <c r="C336" s="63">
        <v>61.66</v>
      </c>
      <c r="D336" s="63">
        <v>439.25</v>
      </c>
      <c r="E336" s="63">
        <v>53.16</v>
      </c>
    </row>
    <row r="337" spans="2:5" x14ac:dyDescent="0.2">
      <c r="B337" s="64">
        <v>44561</v>
      </c>
      <c r="C337" s="63">
        <v>62.07</v>
      </c>
      <c r="D337" s="63">
        <v>436.57</v>
      </c>
      <c r="E337" s="63">
        <v>53.19</v>
      </c>
    </row>
    <row r="338" spans="2:5" x14ac:dyDescent="0.2">
      <c r="B338" s="64">
        <v>44560</v>
      </c>
      <c r="C338" s="63">
        <v>61.88</v>
      </c>
      <c r="D338" s="63">
        <v>437.77</v>
      </c>
      <c r="E338" s="63">
        <v>52.94</v>
      </c>
    </row>
    <row r="339" spans="2:5" x14ac:dyDescent="0.2">
      <c r="B339" s="64">
        <v>44559</v>
      </c>
      <c r="C339" s="63">
        <v>62.37</v>
      </c>
      <c r="D339" s="63">
        <v>439.01</v>
      </c>
      <c r="E339" s="63">
        <v>52.73</v>
      </c>
    </row>
    <row r="340" spans="2:5" x14ac:dyDescent="0.2">
      <c r="B340" s="64">
        <v>44558</v>
      </c>
      <c r="C340" s="63">
        <v>62.3</v>
      </c>
      <c r="D340" s="63">
        <v>438.48</v>
      </c>
      <c r="E340" s="63">
        <v>52.74</v>
      </c>
    </row>
    <row r="341" spans="2:5" x14ac:dyDescent="0.2">
      <c r="B341" s="64">
        <v>44557</v>
      </c>
      <c r="C341" s="63">
        <v>62.74</v>
      </c>
      <c r="D341" s="63">
        <v>438.81</v>
      </c>
      <c r="E341" s="63">
        <v>53.19</v>
      </c>
    </row>
    <row r="342" spans="2:5" x14ac:dyDescent="0.2">
      <c r="B342" s="64">
        <v>44553</v>
      </c>
      <c r="C342" s="63">
        <v>61.65</v>
      </c>
      <c r="D342" s="63">
        <v>432.64</v>
      </c>
      <c r="E342" s="63">
        <v>52.52</v>
      </c>
    </row>
    <row r="343" spans="2:5" x14ac:dyDescent="0.2">
      <c r="B343" s="64">
        <v>44552</v>
      </c>
      <c r="C343" s="63">
        <v>61.45</v>
      </c>
      <c r="D343" s="63">
        <v>429.99</v>
      </c>
      <c r="E343" s="63">
        <v>52.5</v>
      </c>
    </row>
    <row r="344" spans="2:5" x14ac:dyDescent="0.2">
      <c r="B344" s="64">
        <v>44551</v>
      </c>
      <c r="C344" s="63">
        <v>61.08</v>
      </c>
      <c r="D344" s="63">
        <v>425.69</v>
      </c>
      <c r="E344" s="63">
        <v>52.05</v>
      </c>
    </row>
    <row r="345" spans="2:5" x14ac:dyDescent="0.2">
      <c r="B345" s="64">
        <v>44550</v>
      </c>
      <c r="C345" s="63">
        <v>59.32</v>
      </c>
      <c r="D345" s="63">
        <v>419.8</v>
      </c>
      <c r="E345" s="63">
        <v>50.91</v>
      </c>
    </row>
    <row r="346" spans="2:5" x14ac:dyDescent="0.2">
      <c r="B346" s="64">
        <v>44547</v>
      </c>
      <c r="C346" s="63">
        <v>62.34</v>
      </c>
      <c r="D346" s="63">
        <v>424.39</v>
      </c>
      <c r="E346" s="63">
        <v>56.45</v>
      </c>
    </row>
    <row r="347" spans="2:5" x14ac:dyDescent="0.2">
      <c r="B347" s="64">
        <v>44546</v>
      </c>
      <c r="C347" s="63">
        <v>62.4</v>
      </c>
      <c r="D347" s="63">
        <v>428.84</v>
      </c>
      <c r="E347" s="63">
        <v>56.53</v>
      </c>
    </row>
    <row r="348" spans="2:5" x14ac:dyDescent="0.2">
      <c r="B348" s="64">
        <v>44545</v>
      </c>
      <c r="C348" s="63">
        <v>58.82</v>
      </c>
      <c r="D348" s="63">
        <v>432.75</v>
      </c>
      <c r="E348" s="63">
        <v>54.99</v>
      </c>
    </row>
    <row r="349" spans="2:5" x14ac:dyDescent="0.2">
      <c r="B349" s="64">
        <v>44544</v>
      </c>
      <c r="C349" s="63">
        <v>61.38</v>
      </c>
      <c r="D349" s="63">
        <v>426.09</v>
      </c>
      <c r="E349" s="63">
        <v>55.79</v>
      </c>
    </row>
    <row r="350" spans="2:5" x14ac:dyDescent="0.2">
      <c r="B350" s="64">
        <v>44543</v>
      </c>
      <c r="C350" s="63">
        <v>59.8</v>
      </c>
      <c r="D350" s="63">
        <v>429.01</v>
      </c>
      <c r="E350" s="63">
        <v>55.21</v>
      </c>
    </row>
    <row r="351" spans="2:5" x14ac:dyDescent="0.2">
      <c r="B351" s="64">
        <v>44540</v>
      </c>
      <c r="C351" s="63">
        <v>60.07</v>
      </c>
      <c r="D351" s="63">
        <v>432.85</v>
      </c>
      <c r="E351" s="63">
        <v>55.19</v>
      </c>
    </row>
    <row r="352" spans="2:5" x14ac:dyDescent="0.2">
      <c r="B352" s="64">
        <v>44539</v>
      </c>
      <c r="C352" s="63">
        <v>61.06</v>
      </c>
      <c r="D352" s="63">
        <v>428.76</v>
      </c>
      <c r="E352" s="63">
        <v>55.28</v>
      </c>
    </row>
    <row r="353" spans="2:5" x14ac:dyDescent="0.2">
      <c r="B353" s="64">
        <v>44538</v>
      </c>
      <c r="C353" s="63">
        <v>61.25</v>
      </c>
      <c r="D353" s="63">
        <v>431.7</v>
      </c>
      <c r="E353" s="63">
        <v>55.68</v>
      </c>
    </row>
    <row r="354" spans="2:5" x14ac:dyDescent="0.2">
      <c r="B354" s="64">
        <v>44537</v>
      </c>
      <c r="C354" s="63">
        <v>62.19</v>
      </c>
      <c r="D354" s="63">
        <v>430.49</v>
      </c>
      <c r="E354" s="63">
        <v>55.58</v>
      </c>
    </row>
    <row r="355" spans="2:5" x14ac:dyDescent="0.2">
      <c r="B355" s="64">
        <v>44536</v>
      </c>
      <c r="C355" s="63">
        <v>60</v>
      </c>
      <c r="D355" s="63">
        <v>421.82</v>
      </c>
      <c r="E355" s="63">
        <v>54.09</v>
      </c>
    </row>
    <row r="356" spans="2:5" x14ac:dyDescent="0.2">
      <c r="B356" s="64">
        <v>44533</v>
      </c>
      <c r="C356" s="63">
        <v>59.37</v>
      </c>
      <c r="D356" s="63">
        <v>416.84</v>
      </c>
      <c r="E356" s="63">
        <v>53.02</v>
      </c>
    </row>
    <row r="357" spans="2:5" x14ac:dyDescent="0.2">
      <c r="B357" s="64">
        <v>44532</v>
      </c>
      <c r="C357" s="63">
        <v>59.6</v>
      </c>
      <c r="D357" s="63">
        <v>420.56</v>
      </c>
      <c r="E357" s="63">
        <v>53.66</v>
      </c>
    </row>
    <row r="358" spans="2:5" x14ac:dyDescent="0.2">
      <c r="B358" s="64">
        <v>44531</v>
      </c>
      <c r="C358" s="63">
        <v>59.09</v>
      </c>
      <c r="D358" s="63">
        <v>414.24</v>
      </c>
      <c r="E358" s="63">
        <v>51.71</v>
      </c>
    </row>
    <row r="359" spans="2:5" x14ac:dyDescent="0.2">
      <c r="B359" s="64">
        <v>44530</v>
      </c>
      <c r="C359" s="63">
        <v>59.8</v>
      </c>
      <c r="D359" s="63">
        <v>419.06</v>
      </c>
      <c r="E359" s="63">
        <v>51.95</v>
      </c>
    </row>
    <row r="360" spans="2:5" x14ac:dyDescent="0.2">
      <c r="B360" s="64">
        <v>44529</v>
      </c>
      <c r="C360" s="63">
        <v>61.4</v>
      </c>
      <c r="D360" s="63">
        <v>427.24</v>
      </c>
      <c r="E360" s="63">
        <v>53.13</v>
      </c>
    </row>
    <row r="361" spans="2:5" x14ac:dyDescent="0.2">
      <c r="B361" s="64">
        <v>44526</v>
      </c>
      <c r="C361" s="63">
        <v>63.51</v>
      </c>
      <c r="D361" s="63">
        <v>422.14</v>
      </c>
      <c r="E361" s="63">
        <v>53.79</v>
      </c>
    </row>
    <row r="362" spans="2:5" x14ac:dyDescent="0.2">
      <c r="B362" s="64">
        <v>44524</v>
      </c>
      <c r="C362" s="63">
        <v>65.150000000000006</v>
      </c>
      <c r="D362" s="63">
        <v>431.53</v>
      </c>
      <c r="E362" s="63">
        <v>55.49</v>
      </c>
    </row>
    <row r="363" spans="2:5" x14ac:dyDescent="0.2">
      <c r="B363" s="64">
        <v>44523</v>
      </c>
      <c r="C363" s="63">
        <v>67.489999999999995</v>
      </c>
      <c r="D363" s="63">
        <v>430.47</v>
      </c>
      <c r="E363" s="63">
        <v>56.07</v>
      </c>
    </row>
    <row r="364" spans="2:5" x14ac:dyDescent="0.2">
      <c r="B364" s="64">
        <v>44522</v>
      </c>
      <c r="C364" s="63">
        <v>67.03</v>
      </c>
      <c r="D364" s="63">
        <v>429.91</v>
      </c>
      <c r="E364" s="63">
        <v>55.42</v>
      </c>
    </row>
    <row r="365" spans="2:5" x14ac:dyDescent="0.2">
      <c r="B365" s="64">
        <v>44519</v>
      </c>
      <c r="C365" s="63">
        <v>63.11</v>
      </c>
      <c r="D365" s="63">
        <v>431.05</v>
      </c>
      <c r="E365" s="63">
        <v>53.69</v>
      </c>
    </row>
    <row r="366" spans="2:5" x14ac:dyDescent="0.2">
      <c r="B366" s="64">
        <v>44518</v>
      </c>
      <c r="C366" s="63">
        <v>63.61</v>
      </c>
      <c r="D366" s="63">
        <v>431.86</v>
      </c>
      <c r="E366" s="63">
        <v>53.47</v>
      </c>
    </row>
    <row r="367" spans="2:5" x14ac:dyDescent="0.2">
      <c r="B367" s="64">
        <v>44517</v>
      </c>
      <c r="C367" s="63">
        <v>62.96</v>
      </c>
      <c r="D367" s="63">
        <v>430.37</v>
      </c>
      <c r="E367" s="63">
        <v>53.88</v>
      </c>
    </row>
    <row r="368" spans="2:5" x14ac:dyDescent="0.2">
      <c r="B368" s="64">
        <v>44516</v>
      </c>
      <c r="C368" s="63">
        <v>65.36</v>
      </c>
      <c r="D368" s="63">
        <v>431.41</v>
      </c>
      <c r="E368" s="63">
        <v>54.88</v>
      </c>
    </row>
    <row r="369" spans="2:5" x14ac:dyDescent="0.2">
      <c r="B369" s="64">
        <v>44515</v>
      </c>
      <c r="C369" s="63">
        <v>65.48</v>
      </c>
      <c r="D369" s="63">
        <v>429.77</v>
      </c>
      <c r="E369" s="63">
        <v>55.34</v>
      </c>
    </row>
    <row r="370" spans="2:5" x14ac:dyDescent="0.2">
      <c r="B370" s="64">
        <v>44512</v>
      </c>
      <c r="C370" s="63">
        <v>66.16</v>
      </c>
      <c r="D370" s="63">
        <v>429.57</v>
      </c>
      <c r="E370" s="63">
        <v>56.33</v>
      </c>
    </row>
    <row r="371" spans="2:5" x14ac:dyDescent="0.2">
      <c r="B371" s="64">
        <v>44511</v>
      </c>
      <c r="C371" s="63">
        <v>66.25</v>
      </c>
      <c r="D371" s="63">
        <v>426.4</v>
      </c>
      <c r="E371" s="63">
        <v>56.76</v>
      </c>
    </row>
    <row r="372" spans="2:5" x14ac:dyDescent="0.2">
      <c r="B372" s="64">
        <v>44510</v>
      </c>
      <c r="C372" s="63">
        <v>64.69</v>
      </c>
      <c r="D372" s="63">
        <v>426.26</v>
      </c>
      <c r="E372" s="63">
        <v>54.66</v>
      </c>
    </row>
    <row r="373" spans="2:5" x14ac:dyDescent="0.2">
      <c r="B373" s="64">
        <v>44509</v>
      </c>
      <c r="C373" s="63">
        <v>65.73</v>
      </c>
      <c r="D373" s="63">
        <v>429.72</v>
      </c>
      <c r="E373" s="63">
        <v>55.98</v>
      </c>
    </row>
    <row r="374" spans="2:5" x14ac:dyDescent="0.2">
      <c r="B374" s="64">
        <v>44508</v>
      </c>
      <c r="C374" s="63">
        <v>66.86</v>
      </c>
      <c r="D374" s="63">
        <v>431.23</v>
      </c>
      <c r="E374" s="63">
        <v>56.81</v>
      </c>
    </row>
    <row r="375" spans="2:5" x14ac:dyDescent="0.2">
      <c r="B375" s="64">
        <v>44505</v>
      </c>
      <c r="C375" s="63">
        <v>65.040000000000006</v>
      </c>
      <c r="D375" s="63">
        <v>430.71</v>
      </c>
      <c r="E375" s="63">
        <v>55.28</v>
      </c>
    </row>
    <row r="376" spans="2:5" x14ac:dyDescent="0.2">
      <c r="B376" s="64">
        <v>44504</v>
      </c>
      <c r="C376" s="63">
        <v>64.28</v>
      </c>
      <c r="D376" s="63">
        <v>429.25</v>
      </c>
      <c r="E376" s="63">
        <v>55.13</v>
      </c>
    </row>
    <row r="377" spans="2:5" x14ac:dyDescent="0.2">
      <c r="B377" s="64">
        <v>44503</v>
      </c>
      <c r="C377" s="63">
        <v>63.6</v>
      </c>
      <c r="D377" s="63">
        <v>427.25</v>
      </c>
      <c r="E377" s="63">
        <v>55.35</v>
      </c>
    </row>
    <row r="378" spans="2:5" x14ac:dyDescent="0.2">
      <c r="B378" s="64">
        <v>44502</v>
      </c>
      <c r="C378" s="63">
        <v>62.74</v>
      </c>
      <c r="D378" s="63">
        <v>424.69</v>
      </c>
      <c r="E378" s="63">
        <v>55.4</v>
      </c>
    </row>
    <row r="379" spans="2:5" x14ac:dyDescent="0.2">
      <c r="B379" s="64">
        <v>44501</v>
      </c>
      <c r="C379" s="63">
        <v>64.209999999999994</v>
      </c>
      <c r="D379" s="63">
        <v>423.05</v>
      </c>
      <c r="E379" s="63">
        <v>56.39</v>
      </c>
    </row>
    <row r="380" spans="2:5" x14ac:dyDescent="0.2">
      <c r="B380" s="64">
        <v>44498</v>
      </c>
      <c r="C380" s="63">
        <v>66.08</v>
      </c>
      <c r="D380" s="63">
        <v>422.16</v>
      </c>
      <c r="E380" s="63">
        <v>56.31</v>
      </c>
    </row>
    <row r="381" spans="2:5" x14ac:dyDescent="0.2">
      <c r="B381" s="64">
        <v>44497</v>
      </c>
      <c r="C381" s="63">
        <v>65.489999999999995</v>
      </c>
      <c r="D381" s="63">
        <v>421.41</v>
      </c>
      <c r="E381" s="63">
        <v>56.39</v>
      </c>
    </row>
    <row r="382" spans="2:5" x14ac:dyDescent="0.2">
      <c r="B382" s="64">
        <v>44496</v>
      </c>
      <c r="C382" s="63">
        <v>64.56</v>
      </c>
      <c r="D382" s="63">
        <v>417.33</v>
      </c>
      <c r="E382" s="63">
        <v>56.27</v>
      </c>
    </row>
    <row r="383" spans="2:5" x14ac:dyDescent="0.2">
      <c r="B383" s="64">
        <v>44495</v>
      </c>
      <c r="C383" s="63">
        <v>67.28</v>
      </c>
      <c r="D383" s="63">
        <v>419.15</v>
      </c>
      <c r="E383" s="63">
        <v>58.16</v>
      </c>
    </row>
    <row r="384" spans="2:5" x14ac:dyDescent="0.2">
      <c r="B384" s="64">
        <v>44494</v>
      </c>
      <c r="C384" s="63">
        <v>67.09</v>
      </c>
      <c r="D384" s="63">
        <v>418.75</v>
      </c>
      <c r="E384" s="63">
        <v>58.37</v>
      </c>
    </row>
    <row r="385" spans="2:5" x14ac:dyDescent="0.2">
      <c r="B385" s="64">
        <v>44491</v>
      </c>
      <c r="C385" s="63">
        <v>63.5</v>
      </c>
      <c r="D385" s="63">
        <v>416.59</v>
      </c>
      <c r="E385" s="63">
        <v>56.41</v>
      </c>
    </row>
    <row r="386" spans="2:5" x14ac:dyDescent="0.2">
      <c r="B386" s="64">
        <v>44490</v>
      </c>
      <c r="C386" s="63">
        <v>63.07</v>
      </c>
      <c r="D386" s="63">
        <v>417.01</v>
      </c>
      <c r="E386" s="63">
        <v>55.91</v>
      </c>
    </row>
    <row r="387" spans="2:5" x14ac:dyDescent="0.2">
      <c r="B387" s="64">
        <v>44489</v>
      </c>
      <c r="C387" s="63">
        <v>65.06</v>
      </c>
      <c r="D387" s="63">
        <v>415.99</v>
      </c>
      <c r="E387" s="63">
        <v>57.49</v>
      </c>
    </row>
    <row r="388" spans="2:5" x14ac:dyDescent="0.2">
      <c r="B388" s="64">
        <v>44488</v>
      </c>
      <c r="C388" s="63">
        <v>63.5</v>
      </c>
      <c r="D388" s="63">
        <v>414.38</v>
      </c>
      <c r="E388" s="63">
        <v>57.76</v>
      </c>
    </row>
    <row r="389" spans="2:5" x14ac:dyDescent="0.2">
      <c r="B389" s="64">
        <v>44487</v>
      </c>
      <c r="C389" s="63">
        <v>62.42</v>
      </c>
      <c r="D389" s="63">
        <v>411.18</v>
      </c>
      <c r="E389" s="63">
        <v>58.02</v>
      </c>
    </row>
    <row r="390" spans="2:5" x14ac:dyDescent="0.2">
      <c r="B390" s="64">
        <v>44484</v>
      </c>
      <c r="C390" s="63">
        <v>61.88</v>
      </c>
      <c r="D390" s="63">
        <v>409.93</v>
      </c>
      <c r="E390" s="63">
        <v>58.03</v>
      </c>
    </row>
    <row r="391" spans="2:5" x14ac:dyDescent="0.2">
      <c r="B391" s="64">
        <v>44483</v>
      </c>
      <c r="C391" s="63">
        <v>61.67</v>
      </c>
      <c r="D391" s="63">
        <v>406.76</v>
      </c>
      <c r="E391" s="63">
        <v>57.61</v>
      </c>
    </row>
    <row r="392" spans="2:5" x14ac:dyDescent="0.2">
      <c r="B392" s="64">
        <v>44482</v>
      </c>
      <c r="C392" s="63">
        <v>61.03</v>
      </c>
      <c r="D392" s="63">
        <v>400.04</v>
      </c>
      <c r="E392" s="63">
        <v>56.8</v>
      </c>
    </row>
    <row r="393" spans="2:5" x14ac:dyDescent="0.2">
      <c r="B393" s="64">
        <v>44481</v>
      </c>
      <c r="C393" s="63">
        <v>61.64</v>
      </c>
      <c r="D393" s="63">
        <v>398.76</v>
      </c>
      <c r="E393" s="63">
        <v>56.79</v>
      </c>
    </row>
    <row r="394" spans="2:5" x14ac:dyDescent="0.2">
      <c r="B394" s="64">
        <v>44480</v>
      </c>
      <c r="C394" s="63">
        <v>60.72</v>
      </c>
      <c r="D394" s="63">
        <v>399.56</v>
      </c>
      <c r="E394" s="63">
        <v>56.6</v>
      </c>
    </row>
    <row r="395" spans="2:5" x14ac:dyDescent="0.2">
      <c r="B395" s="64">
        <v>44477</v>
      </c>
      <c r="C395" s="63">
        <v>59.09</v>
      </c>
      <c r="D395" s="63">
        <v>402.49</v>
      </c>
      <c r="E395" s="63">
        <v>55.73</v>
      </c>
    </row>
    <row r="396" spans="2:5" x14ac:dyDescent="0.2">
      <c r="B396" s="64">
        <v>44476</v>
      </c>
      <c r="C396" s="63">
        <v>59.44</v>
      </c>
      <c r="D396" s="63">
        <v>403.25</v>
      </c>
      <c r="E396" s="63">
        <v>55.65</v>
      </c>
    </row>
    <row r="397" spans="2:5" x14ac:dyDescent="0.2">
      <c r="B397" s="64">
        <v>44475</v>
      </c>
      <c r="C397" s="63">
        <v>57.54</v>
      </c>
      <c r="D397" s="63">
        <v>399.81</v>
      </c>
      <c r="E397" s="63">
        <v>54.66</v>
      </c>
    </row>
    <row r="398" spans="2:5" x14ac:dyDescent="0.2">
      <c r="B398" s="64">
        <v>44474</v>
      </c>
      <c r="C398" s="63">
        <v>59.35</v>
      </c>
      <c r="D398" s="63">
        <v>398.04</v>
      </c>
      <c r="E398" s="63">
        <v>55.51</v>
      </c>
    </row>
    <row r="399" spans="2:5" x14ac:dyDescent="0.2">
      <c r="B399" s="64">
        <v>44473</v>
      </c>
      <c r="C399" s="63">
        <v>58.51</v>
      </c>
      <c r="D399" s="63">
        <v>394.21</v>
      </c>
      <c r="E399" s="63">
        <v>55.13</v>
      </c>
    </row>
    <row r="400" spans="2:5" x14ac:dyDescent="0.2">
      <c r="B400" s="64">
        <v>44470</v>
      </c>
      <c r="C400" s="63">
        <v>58.29</v>
      </c>
      <c r="D400" s="63">
        <v>399.12</v>
      </c>
      <c r="E400" s="63">
        <v>55.55</v>
      </c>
    </row>
    <row r="401" spans="2:5" x14ac:dyDescent="0.2">
      <c r="B401" s="64">
        <v>44469</v>
      </c>
      <c r="C401" s="63">
        <v>58.48</v>
      </c>
      <c r="D401" s="63">
        <v>394.4</v>
      </c>
      <c r="E401" s="63">
        <v>55.21</v>
      </c>
    </row>
    <row r="402" spans="2:5" x14ac:dyDescent="0.2">
      <c r="B402" s="64">
        <v>44468</v>
      </c>
      <c r="C402" s="63">
        <v>59.55</v>
      </c>
      <c r="D402" s="63">
        <v>399.46</v>
      </c>
      <c r="E402" s="63">
        <v>55.09</v>
      </c>
    </row>
    <row r="403" spans="2:5" x14ac:dyDescent="0.2">
      <c r="B403" s="64">
        <v>44467</v>
      </c>
      <c r="C403" s="63">
        <v>61.84</v>
      </c>
      <c r="D403" s="63">
        <v>400.14</v>
      </c>
      <c r="E403" s="63">
        <v>55.45</v>
      </c>
    </row>
    <row r="404" spans="2:5" x14ac:dyDescent="0.2">
      <c r="B404" s="64">
        <v>44466</v>
      </c>
      <c r="C404" s="63">
        <v>61.79</v>
      </c>
      <c r="D404" s="63">
        <v>408.3</v>
      </c>
      <c r="E404" s="63">
        <v>56.74</v>
      </c>
    </row>
    <row r="405" spans="2:5" x14ac:dyDescent="0.2">
      <c r="B405" s="64">
        <v>44463</v>
      </c>
      <c r="C405" s="63">
        <v>59.84</v>
      </c>
      <c r="D405" s="63">
        <v>409.46</v>
      </c>
      <c r="E405" s="63">
        <v>55.85</v>
      </c>
    </row>
    <row r="406" spans="2:5" x14ac:dyDescent="0.2">
      <c r="B406" s="64">
        <v>44462</v>
      </c>
      <c r="C406" s="63">
        <v>59.17</v>
      </c>
      <c r="D406" s="63">
        <v>408.78</v>
      </c>
      <c r="E406" s="63">
        <v>56.31</v>
      </c>
    </row>
    <row r="407" spans="2:5" x14ac:dyDescent="0.2">
      <c r="B407" s="64">
        <v>44461</v>
      </c>
      <c r="C407" s="63">
        <v>58.19</v>
      </c>
      <c r="D407" s="63">
        <v>403.9</v>
      </c>
      <c r="E407" s="63">
        <v>55.62</v>
      </c>
    </row>
    <row r="408" spans="2:5" x14ac:dyDescent="0.2">
      <c r="B408" s="64">
        <v>44460</v>
      </c>
      <c r="C408" s="63">
        <v>57.75</v>
      </c>
      <c r="D408" s="63">
        <v>400.04</v>
      </c>
      <c r="E408" s="63">
        <v>54.55</v>
      </c>
    </row>
    <row r="409" spans="2:5" x14ac:dyDescent="0.2">
      <c r="B409" s="64">
        <v>44459</v>
      </c>
      <c r="C409" s="63">
        <v>58.12</v>
      </c>
      <c r="D409" s="63">
        <v>400.43</v>
      </c>
      <c r="E409" s="63">
        <v>54.72</v>
      </c>
    </row>
    <row r="410" spans="2:5" x14ac:dyDescent="0.2">
      <c r="B410" s="64">
        <v>44456</v>
      </c>
      <c r="C410" s="63">
        <v>61.95</v>
      </c>
      <c r="D410" s="63">
        <v>407.08</v>
      </c>
      <c r="E410" s="63">
        <v>57.26</v>
      </c>
    </row>
    <row r="411" spans="2:5" x14ac:dyDescent="0.2">
      <c r="B411" s="64">
        <v>44455</v>
      </c>
      <c r="C411" s="63">
        <v>63.71</v>
      </c>
      <c r="D411" s="63">
        <v>411.11</v>
      </c>
      <c r="E411" s="63">
        <v>59.71</v>
      </c>
    </row>
    <row r="412" spans="2:5" x14ac:dyDescent="0.2">
      <c r="B412" s="64">
        <v>44454</v>
      </c>
      <c r="C412" s="63">
        <v>65.040000000000006</v>
      </c>
      <c r="D412" s="63">
        <v>411.82</v>
      </c>
      <c r="E412" s="63">
        <v>61.48</v>
      </c>
    </row>
    <row r="413" spans="2:5" x14ac:dyDescent="0.2">
      <c r="B413" s="64">
        <v>44453</v>
      </c>
      <c r="C413" s="63">
        <v>61.97</v>
      </c>
      <c r="D413" s="63">
        <v>408.41</v>
      </c>
      <c r="E413" s="63">
        <v>59.88</v>
      </c>
    </row>
    <row r="414" spans="2:5" x14ac:dyDescent="0.2">
      <c r="B414" s="64">
        <v>44452</v>
      </c>
      <c r="C414" s="63">
        <v>63.87</v>
      </c>
      <c r="D414" s="63">
        <v>410.54</v>
      </c>
      <c r="E414" s="63">
        <v>61.16</v>
      </c>
    </row>
    <row r="415" spans="2:5" x14ac:dyDescent="0.2">
      <c r="B415" s="64">
        <v>44449</v>
      </c>
      <c r="C415" s="63">
        <v>65.8</v>
      </c>
      <c r="D415" s="63">
        <v>409.58</v>
      </c>
      <c r="E415" s="63">
        <v>61.08</v>
      </c>
    </row>
    <row r="416" spans="2:5" x14ac:dyDescent="0.2">
      <c r="B416" s="64">
        <v>44448</v>
      </c>
      <c r="C416" s="63">
        <v>65.95</v>
      </c>
      <c r="D416" s="63">
        <v>412.77</v>
      </c>
      <c r="E416" s="63">
        <v>61.1</v>
      </c>
    </row>
    <row r="417" spans="2:5" x14ac:dyDescent="0.2">
      <c r="B417" s="64">
        <v>44447</v>
      </c>
      <c r="C417" s="63">
        <v>65.86</v>
      </c>
      <c r="D417" s="63">
        <v>414.63</v>
      </c>
      <c r="E417" s="63">
        <v>61.02</v>
      </c>
    </row>
    <row r="418" spans="2:5" x14ac:dyDescent="0.2">
      <c r="B418" s="64">
        <v>44446</v>
      </c>
      <c r="C418" s="63">
        <v>66.47</v>
      </c>
      <c r="D418" s="63">
        <v>415.03</v>
      </c>
      <c r="E418" s="63">
        <v>62.34</v>
      </c>
    </row>
    <row r="419" spans="2:5" x14ac:dyDescent="0.2">
      <c r="B419" s="64">
        <v>44442</v>
      </c>
      <c r="C419" s="63">
        <v>66.77</v>
      </c>
      <c r="D419" s="63">
        <v>416.57</v>
      </c>
      <c r="E419" s="63">
        <v>62.5</v>
      </c>
    </row>
    <row r="420" spans="2:5" x14ac:dyDescent="0.2">
      <c r="B420" s="64">
        <v>44441</v>
      </c>
      <c r="C420" s="63">
        <v>67.42</v>
      </c>
      <c r="D420" s="63">
        <v>416.73</v>
      </c>
      <c r="E420" s="63">
        <v>62.61</v>
      </c>
    </row>
    <row r="421" spans="2:5" x14ac:dyDescent="0.2">
      <c r="B421" s="64">
        <v>44440</v>
      </c>
      <c r="C421" s="63">
        <v>67.040000000000006</v>
      </c>
      <c r="D421" s="63">
        <v>415.49</v>
      </c>
      <c r="E421" s="63">
        <v>62.64</v>
      </c>
    </row>
    <row r="422" spans="2:5" x14ac:dyDescent="0.2">
      <c r="B422" s="64">
        <v>44439</v>
      </c>
      <c r="C422" s="63">
        <v>67.489999999999995</v>
      </c>
      <c r="D422" s="63">
        <v>415.05</v>
      </c>
      <c r="E422" s="63">
        <v>62.46</v>
      </c>
    </row>
    <row r="423" spans="2:5" x14ac:dyDescent="0.2">
      <c r="B423" s="64">
        <v>44438</v>
      </c>
      <c r="C423" s="63">
        <v>70.239999999999995</v>
      </c>
      <c r="D423" s="63">
        <v>415.76</v>
      </c>
      <c r="E423" s="63">
        <v>63.52</v>
      </c>
    </row>
    <row r="424" spans="2:5" x14ac:dyDescent="0.2">
      <c r="B424" s="64">
        <v>44435</v>
      </c>
      <c r="C424" s="63">
        <v>70.91</v>
      </c>
      <c r="D424" s="63">
        <v>413.86</v>
      </c>
      <c r="E424" s="63">
        <v>63.78</v>
      </c>
    </row>
    <row r="425" spans="2:5" x14ac:dyDescent="0.2">
      <c r="B425" s="64">
        <v>44434</v>
      </c>
      <c r="C425" s="63">
        <v>69.13</v>
      </c>
      <c r="D425" s="63">
        <v>410.22</v>
      </c>
      <c r="E425" s="63">
        <v>61.94</v>
      </c>
    </row>
    <row r="426" spans="2:5" x14ac:dyDescent="0.2">
      <c r="B426" s="64">
        <v>44433</v>
      </c>
      <c r="C426" s="63">
        <v>70.5</v>
      </c>
      <c r="D426" s="63">
        <v>412.63</v>
      </c>
      <c r="E426" s="63">
        <v>63.07</v>
      </c>
    </row>
    <row r="427" spans="2:5" x14ac:dyDescent="0.2">
      <c r="B427" s="64">
        <v>44432</v>
      </c>
      <c r="C427" s="63">
        <v>71.19</v>
      </c>
      <c r="D427" s="63">
        <v>411.87</v>
      </c>
      <c r="E427" s="63">
        <v>63.29</v>
      </c>
    </row>
    <row r="428" spans="2:5" x14ac:dyDescent="0.2">
      <c r="B428" s="64">
        <v>44431</v>
      </c>
      <c r="C428" s="63">
        <v>68.959999999999994</v>
      </c>
      <c r="D428" s="63">
        <v>411.22</v>
      </c>
      <c r="E428" s="63">
        <v>61.15</v>
      </c>
    </row>
    <row r="429" spans="2:5" x14ac:dyDescent="0.2">
      <c r="B429" s="64">
        <v>44428</v>
      </c>
      <c r="C429" s="63">
        <v>66.98</v>
      </c>
      <c r="D429" s="63">
        <v>407.61</v>
      </c>
      <c r="E429" s="63">
        <v>60.44</v>
      </c>
    </row>
    <row r="430" spans="2:5" x14ac:dyDescent="0.2">
      <c r="B430" s="64">
        <v>44427</v>
      </c>
      <c r="C430" s="63">
        <v>67.16</v>
      </c>
      <c r="D430" s="63">
        <v>404.41</v>
      </c>
      <c r="E430" s="63">
        <v>60.58</v>
      </c>
    </row>
    <row r="431" spans="2:5" x14ac:dyDescent="0.2">
      <c r="B431" s="64">
        <v>44426</v>
      </c>
      <c r="C431" s="63">
        <v>69.239999999999995</v>
      </c>
      <c r="D431" s="63">
        <v>403.84</v>
      </c>
      <c r="E431" s="63">
        <v>63.27</v>
      </c>
    </row>
    <row r="432" spans="2:5" x14ac:dyDescent="0.2">
      <c r="B432" s="64">
        <v>44425</v>
      </c>
      <c r="C432" s="63">
        <v>68.87</v>
      </c>
      <c r="D432" s="63">
        <v>408.23</v>
      </c>
      <c r="E432" s="63">
        <v>64.010000000000005</v>
      </c>
    </row>
    <row r="433" spans="2:5" x14ac:dyDescent="0.2">
      <c r="B433" s="64">
        <v>44424</v>
      </c>
      <c r="C433" s="63">
        <v>71.67</v>
      </c>
      <c r="D433" s="63">
        <v>410.94</v>
      </c>
      <c r="E433" s="63">
        <v>65.98</v>
      </c>
    </row>
    <row r="434" spans="2:5" x14ac:dyDescent="0.2">
      <c r="B434" s="64">
        <v>44421</v>
      </c>
      <c r="C434" s="63">
        <v>73.12</v>
      </c>
      <c r="D434" s="63">
        <v>409.96</v>
      </c>
      <c r="E434" s="63">
        <v>66.87</v>
      </c>
    </row>
    <row r="435" spans="2:5" x14ac:dyDescent="0.2">
      <c r="B435" s="64">
        <v>44420</v>
      </c>
      <c r="C435" s="63">
        <v>72.94</v>
      </c>
      <c r="D435" s="63">
        <v>409.15</v>
      </c>
      <c r="E435" s="63">
        <v>66.930000000000007</v>
      </c>
    </row>
    <row r="436" spans="2:5" x14ac:dyDescent="0.2">
      <c r="B436" s="64">
        <v>44419</v>
      </c>
      <c r="C436" s="63">
        <v>71.52</v>
      </c>
      <c r="D436" s="63">
        <v>407.96</v>
      </c>
      <c r="E436" s="63">
        <v>67.48</v>
      </c>
    </row>
    <row r="437" spans="2:5" x14ac:dyDescent="0.2">
      <c r="B437" s="64">
        <v>44418</v>
      </c>
      <c r="C437" s="63">
        <v>68.290000000000006</v>
      </c>
      <c r="D437" s="63">
        <v>406.98</v>
      </c>
      <c r="E437" s="63">
        <v>66.73</v>
      </c>
    </row>
    <row r="438" spans="2:5" x14ac:dyDescent="0.2">
      <c r="B438" s="64">
        <v>44417</v>
      </c>
      <c r="C438" s="63">
        <v>64.400000000000006</v>
      </c>
      <c r="D438" s="63">
        <v>406.47</v>
      </c>
      <c r="E438" s="63">
        <v>64.66</v>
      </c>
    </row>
    <row r="439" spans="2:5" x14ac:dyDescent="0.2">
      <c r="B439" s="64">
        <v>44414</v>
      </c>
      <c r="C439" s="63">
        <v>62.84</v>
      </c>
      <c r="D439" s="63">
        <v>406.86</v>
      </c>
      <c r="E439" s="63">
        <v>64.13</v>
      </c>
    </row>
    <row r="440" spans="2:5" x14ac:dyDescent="0.2">
      <c r="B440" s="64">
        <v>44413</v>
      </c>
      <c r="C440" s="63">
        <v>61.62</v>
      </c>
      <c r="D440" s="63">
        <v>406.16</v>
      </c>
      <c r="E440" s="63">
        <v>63.4</v>
      </c>
    </row>
    <row r="441" spans="2:5" x14ac:dyDescent="0.2">
      <c r="B441" s="64">
        <v>44412</v>
      </c>
      <c r="C441" s="63">
        <v>62.97</v>
      </c>
      <c r="D441" s="63">
        <v>403.64</v>
      </c>
      <c r="E441" s="63">
        <v>64.52</v>
      </c>
    </row>
    <row r="442" spans="2:5" x14ac:dyDescent="0.2">
      <c r="B442" s="64">
        <v>44411</v>
      </c>
      <c r="C442" s="63">
        <v>64.650000000000006</v>
      </c>
      <c r="D442" s="63">
        <v>405.58</v>
      </c>
      <c r="E442" s="63">
        <v>65.37</v>
      </c>
    </row>
    <row r="443" spans="2:5" x14ac:dyDescent="0.2">
      <c r="B443" s="64">
        <v>44410</v>
      </c>
      <c r="C443" s="63">
        <v>62.91</v>
      </c>
      <c r="D443" s="63">
        <v>402.33</v>
      </c>
      <c r="E443" s="63">
        <v>64.11</v>
      </c>
    </row>
    <row r="444" spans="2:5" x14ac:dyDescent="0.2">
      <c r="B444" s="64">
        <v>44407</v>
      </c>
      <c r="C444" s="63">
        <v>64.45</v>
      </c>
      <c r="D444" s="63">
        <v>403.15</v>
      </c>
      <c r="E444" s="63">
        <v>64.78</v>
      </c>
    </row>
    <row r="445" spans="2:5" x14ac:dyDescent="0.2">
      <c r="B445" s="64">
        <v>44406</v>
      </c>
      <c r="C445" s="63">
        <v>64.650000000000006</v>
      </c>
      <c r="D445" s="63">
        <v>405.13</v>
      </c>
      <c r="E445" s="63">
        <v>66.12</v>
      </c>
    </row>
    <row r="446" spans="2:5" x14ac:dyDescent="0.2">
      <c r="B446" s="64">
        <v>44405</v>
      </c>
      <c r="C446" s="63">
        <v>61.26</v>
      </c>
      <c r="D446" s="63">
        <v>403.39</v>
      </c>
      <c r="E446" s="63">
        <v>64.209999999999994</v>
      </c>
    </row>
    <row r="447" spans="2:5" x14ac:dyDescent="0.2">
      <c r="B447" s="64">
        <v>44404</v>
      </c>
      <c r="C447" s="63">
        <v>61.09</v>
      </c>
      <c r="D447" s="63">
        <v>403.61</v>
      </c>
      <c r="E447" s="63">
        <v>62.89</v>
      </c>
    </row>
    <row r="448" spans="2:5" x14ac:dyDescent="0.2">
      <c r="B448" s="64">
        <v>44403</v>
      </c>
      <c r="C448" s="63">
        <v>61.06</v>
      </c>
      <c r="D448" s="63">
        <v>405.41</v>
      </c>
      <c r="E448" s="63">
        <v>63.77</v>
      </c>
    </row>
    <row r="449" spans="2:5" x14ac:dyDescent="0.2">
      <c r="B449" s="64">
        <v>44400</v>
      </c>
      <c r="C449" s="63">
        <v>59.08</v>
      </c>
      <c r="D449" s="63">
        <v>404.38</v>
      </c>
      <c r="E449" s="63">
        <v>61.76</v>
      </c>
    </row>
    <row r="450" spans="2:5" x14ac:dyDescent="0.2">
      <c r="B450" s="64">
        <v>44399</v>
      </c>
      <c r="C450" s="63">
        <v>59.15</v>
      </c>
      <c r="D450" s="63">
        <v>400.38</v>
      </c>
      <c r="E450" s="63">
        <v>61.12</v>
      </c>
    </row>
    <row r="451" spans="2:5" x14ac:dyDescent="0.2">
      <c r="B451" s="64">
        <v>44398</v>
      </c>
      <c r="C451" s="63">
        <v>59.45</v>
      </c>
      <c r="D451" s="63">
        <v>399.53</v>
      </c>
      <c r="E451" s="63">
        <v>61.24</v>
      </c>
    </row>
    <row r="452" spans="2:5" x14ac:dyDescent="0.2">
      <c r="B452" s="64">
        <v>44397</v>
      </c>
      <c r="C452" s="63">
        <v>59.11</v>
      </c>
      <c r="D452" s="63">
        <v>396.2</v>
      </c>
      <c r="E452" s="63">
        <v>59.8</v>
      </c>
    </row>
    <row r="453" spans="2:5" x14ac:dyDescent="0.2">
      <c r="B453" s="64">
        <v>44396</v>
      </c>
      <c r="C453" s="63">
        <v>57.89</v>
      </c>
      <c r="D453" s="63">
        <v>390.68</v>
      </c>
      <c r="E453" s="63">
        <v>58.68</v>
      </c>
    </row>
    <row r="454" spans="2:5" x14ac:dyDescent="0.2">
      <c r="B454" s="64">
        <v>44393</v>
      </c>
      <c r="C454" s="63">
        <v>59.88</v>
      </c>
      <c r="D454" s="63">
        <v>396.61</v>
      </c>
      <c r="E454" s="63">
        <v>60.37</v>
      </c>
    </row>
    <row r="455" spans="2:5" x14ac:dyDescent="0.2">
      <c r="B455" s="64">
        <v>44392</v>
      </c>
      <c r="C455" s="63">
        <v>61.62</v>
      </c>
      <c r="D455" s="63">
        <v>399.72</v>
      </c>
      <c r="E455" s="63">
        <v>62.3</v>
      </c>
    </row>
    <row r="456" spans="2:5" x14ac:dyDescent="0.2">
      <c r="B456" s="64">
        <v>44391</v>
      </c>
      <c r="C456" s="63">
        <v>61.2</v>
      </c>
      <c r="D456" s="63">
        <v>401.01</v>
      </c>
      <c r="E456" s="63">
        <v>62.18</v>
      </c>
    </row>
    <row r="457" spans="2:5" x14ac:dyDescent="0.2">
      <c r="B457" s="64">
        <v>44390</v>
      </c>
      <c r="C457" s="63">
        <v>61.17</v>
      </c>
      <c r="D457" s="63">
        <v>400.46</v>
      </c>
      <c r="E457" s="63">
        <v>62.2</v>
      </c>
    </row>
    <row r="458" spans="2:5" x14ac:dyDescent="0.2">
      <c r="B458" s="64">
        <v>44389</v>
      </c>
      <c r="C458" s="63">
        <v>62.85</v>
      </c>
      <c r="D458" s="63">
        <v>401.82</v>
      </c>
      <c r="E458" s="63">
        <v>63.03</v>
      </c>
    </row>
    <row r="459" spans="2:5" x14ac:dyDescent="0.2">
      <c r="B459" s="64">
        <v>44386</v>
      </c>
      <c r="C459" s="63">
        <v>61.5</v>
      </c>
      <c r="D459" s="63">
        <v>400.37</v>
      </c>
      <c r="E459" s="63">
        <v>62.58</v>
      </c>
    </row>
    <row r="460" spans="2:5" x14ac:dyDescent="0.2">
      <c r="B460" s="64">
        <v>44385</v>
      </c>
      <c r="C460" s="63">
        <v>59.96</v>
      </c>
      <c r="D460" s="63">
        <v>396.19</v>
      </c>
      <c r="E460" s="63">
        <v>60.07</v>
      </c>
    </row>
    <row r="461" spans="2:5" x14ac:dyDescent="0.2">
      <c r="B461" s="64">
        <v>44384</v>
      </c>
      <c r="C461" s="63">
        <v>61.22</v>
      </c>
      <c r="D461" s="63">
        <v>399.37</v>
      </c>
      <c r="E461" s="63">
        <v>61.45</v>
      </c>
    </row>
    <row r="462" spans="2:5" x14ac:dyDescent="0.2">
      <c r="B462" s="64">
        <v>44383</v>
      </c>
      <c r="C462" s="63">
        <v>58.22</v>
      </c>
      <c r="D462" s="63">
        <v>398</v>
      </c>
      <c r="E462" s="63">
        <v>60.3</v>
      </c>
    </row>
    <row r="463" spans="2:5" x14ac:dyDescent="0.2">
      <c r="B463" s="64">
        <v>44379</v>
      </c>
      <c r="C463" s="63">
        <v>60.72</v>
      </c>
      <c r="D463" s="63">
        <v>398.75</v>
      </c>
      <c r="E463" s="63">
        <v>62.11</v>
      </c>
    </row>
    <row r="464" spans="2:5" x14ac:dyDescent="0.2">
      <c r="B464" s="64">
        <v>44378</v>
      </c>
      <c r="C464" s="63">
        <v>60.91</v>
      </c>
      <c r="D464" s="63">
        <v>395.74</v>
      </c>
      <c r="E464" s="63">
        <v>61.64</v>
      </c>
    </row>
    <row r="465" spans="2:5" x14ac:dyDescent="0.2">
      <c r="B465" s="64">
        <v>44377</v>
      </c>
      <c r="C465" s="63">
        <v>59.6</v>
      </c>
      <c r="D465" s="63">
        <v>393.52</v>
      </c>
      <c r="E465" s="63">
        <v>61.96</v>
      </c>
    </row>
    <row r="466" spans="2:5" x14ac:dyDescent="0.2">
      <c r="B466" s="64">
        <v>44376</v>
      </c>
      <c r="C466" s="63">
        <v>58.75</v>
      </c>
      <c r="D466" s="63">
        <v>393.16</v>
      </c>
      <c r="E466" s="63">
        <v>61.79</v>
      </c>
    </row>
    <row r="467" spans="2:5" x14ac:dyDescent="0.2">
      <c r="B467" s="64">
        <v>44375</v>
      </c>
      <c r="C467" s="63">
        <v>58.63</v>
      </c>
      <c r="D467" s="63">
        <v>394.32</v>
      </c>
      <c r="E467" s="63">
        <v>61.37</v>
      </c>
    </row>
    <row r="468" spans="2:5" x14ac:dyDescent="0.2">
      <c r="B468" s="64">
        <v>44372</v>
      </c>
      <c r="C468" s="63">
        <v>60.24</v>
      </c>
      <c r="D468" s="63">
        <v>393.5</v>
      </c>
      <c r="E468" s="63">
        <v>62.13</v>
      </c>
    </row>
    <row r="469" spans="2:5" x14ac:dyDescent="0.2">
      <c r="B469" s="64">
        <v>44371</v>
      </c>
      <c r="C469" s="63">
        <v>60.98</v>
      </c>
      <c r="D469" s="63">
        <v>392.05</v>
      </c>
      <c r="E469" s="63">
        <v>62.48</v>
      </c>
    </row>
    <row r="470" spans="2:5" x14ac:dyDescent="0.2">
      <c r="B470" s="64">
        <v>44370</v>
      </c>
      <c r="C470" s="63">
        <v>59.69</v>
      </c>
      <c r="D470" s="63">
        <v>389.82</v>
      </c>
      <c r="E470" s="63">
        <v>60.91</v>
      </c>
    </row>
    <row r="471" spans="2:5" x14ac:dyDescent="0.2">
      <c r="B471" s="64">
        <v>44369</v>
      </c>
      <c r="C471" s="63">
        <v>60.14</v>
      </c>
      <c r="D471" s="63">
        <v>390.24</v>
      </c>
      <c r="E471" s="63">
        <v>60.44</v>
      </c>
    </row>
    <row r="472" spans="2:5" x14ac:dyDescent="0.2">
      <c r="B472" s="64">
        <v>44368</v>
      </c>
      <c r="C472" s="63">
        <v>60.04</v>
      </c>
      <c r="D472" s="63">
        <v>388.18</v>
      </c>
      <c r="E472" s="63">
        <v>60.19</v>
      </c>
    </row>
    <row r="473" spans="2:5" x14ac:dyDescent="0.2">
      <c r="B473" s="64">
        <v>44365</v>
      </c>
      <c r="C473" s="63">
        <v>57.83</v>
      </c>
      <c r="D473" s="63">
        <v>382.82</v>
      </c>
      <c r="E473" s="63">
        <v>58.66</v>
      </c>
    </row>
    <row r="474" spans="2:5" x14ac:dyDescent="0.2">
      <c r="B474" s="64">
        <v>44364</v>
      </c>
      <c r="C474" s="63">
        <v>59.13</v>
      </c>
      <c r="D474" s="63">
        <v>387.97</v>
      </c>
      <c r="E474" s="63">
        <v>59.39</v>
      </c>
    </row>
    <row r="475" spans="2:5" x14ac:dyDescent="0.2">
      <c r="B475" s="64">
        <v>44363</v>
      </c>
      <c r="C475" s="63">
        <v>62.21</v>
      </c>
      <c r="D475" s="63">
        <v>388.11</v>
      </c>
      <c r="E475" s="63">
        <v>61.69</v>
      </c>
    </row>
    <row r="476" spans="2:5" x14ac:dyDescent="0.2">
      <c r="B476" s="64">
        <v>44362</v>
      </c>
      <c r="C476" s="63">
        <v>63.18</v>
      </c>
      <c r="D476" s="63">
        <v>390.25</v>
      </c>
      <c r="E476" s="63">
        <v>63.28</v>
      </c>
    </row>
    <row r="477" spans="2:5" x14ac:dyDescent="0.2">
      <c r="B477" s="64">
        <v>44361</v>
      </c>
      <c r="C477" s="63">
        <v>63.13</v>
      </c>
      <c r="D477" s="63">
        <v>391.07</v>
      </c>
      <c r="E477" s="63">
        <v>63.86</v>
      </c>
    </row>
    <row r="478" spans="2:5" x14ac:dyDescent="0.2">
      <c r="B478" s="64">
        <v>44358</v>
      </c>
      <c r="C478" s="63">
        <v>65.010000000000005</v>
      </c>
      <c r="D478" s="63">
        <v>390.09</v>
      </c>
      <c r="E478" s="63">
        <v>65.17</v>
      </c>
    </row>
    <row r="479" spans="2:5" x14ac:dyDescent="0.2">
      <c r="B479" s="64">
        <v>44357</v>
      </c>
      <c r="C479" s="63">
        <v>64.36</v>
      </c>
      <c r="D479" s="63">
        <v>389.41</v>
      </c>
      <c r="E479" s="63">
        <v>64.260000000000005</v>
      </c>
    </row>
    <row r="480" spans="2:5" x14ac:dyDescent="0.2">
      <c r="B480" s="64">
        <v>44356</v>
      </c>
      <c r="C480" s="63">
        <v>64.510000000000005</v>
      </c>
      <c r="D480" s="63">
        <v>387.62</v>
      </c>
      <c r="E480" s="63">
        <v>64.319999999999993</v>
      </c>
    </row>
    <row r="481" spans="2:5" x14ac:dyDescent="0.2">
      <c r="B481" s="64">
        <v>44355</v>
      </c>
      <c r="C481" s="63">
        <v>66.510000000000005</v>
      </c>
      <c r="D481" s="63">
        <v>388.23</v>
      </c>
      <c r="E481" s="63">
        <v>64.2</v>
      </c>
    </row>
    <row r="482" spans="2:5" x14ac:dyDescent="0.2">
      <c r="B482" s="64">
        <v>44354</v>
      </c>
      <c r="C482" s="63">
        <v>64.19</v>
      </c>
      <c r="D482" s="63">
        <v>388.17</v>
      </c>
      <c r="E482" s="63">
        <v>63.76</v>
      </c>
    </row>
    <row r="483" spans="2:5" x14ac:dyDescent="0.2">
      <c r="B483" s="64">
        <v>44351</v>
      </c>
      <c r="C483" s="63">
        <v>64.86</v>
      </c>
      <c r="D483" s="63">
        <v>388.5</v>
      </c>
      <c r="E483" s="63">
        <v>64.760000000000005</v>
      </c>
    </row>
    <row r="484" spans="2:5" x14ac:dyDescent="0.2">
      <c r="B484" s="64">
        <v>44350</v>
      </c>
      <c r="C484" s="63">
        <v>64.22</v>
      </c>
      <c r="D484" s="63">
        <v>385.01</v>
      </c>
      <c r="E484" s="63">
        <v>64.239999999999995</v>
      </c>
    </row>
    <row r="485" spans="2:5" x14ac:dyDescent="0.2">
      <c r="B485" s="64">
        <v>44349</v>
      </c>
      <c r="C485" s="63">
        <v>63.75</v>
      </c>
      <c r="D485" s="63">
        <v>386.48</v>
      </c>
      <c r="E485" s="63">
        <v>64.95</v>
      </c>
    </row>
    <row r="486" spans="2:5" x14ac:dyDescent="0.2">
      <c r="B486" s="64">
        <v>44348</v>
      </c>
      <c r="C486" s="63">
        <v>64.5</v>
      </c>
      <c r="D486" s="63">
        <v>385.83</v>
      </c>
      <c r="E486" s="63">
        <v>65.48</v>
      </c>
    </row>
    <row r="487" spans="2:5" x14ac:dyDescent="0.2">
      <c r="B487" s="64">
        <v>44344</v>
      </c>
      <c r="C487" s="63">
        <v>62.43</v>
      </c>
      <c r="D487" s="63">
        <v>386.13</v>
      </c>
      <c r="E487" s="63">
        <v>63.17</v>
      </c>
    </row>
    <row r="488" spans="2:5" x14ac:dyDescent="0.2">
      <c r="B488" s="64">
        <v>44343</v>
      </c>
      <c r="C488" s="63">
        <v>61.96</v>
      </c>
      <c r="D488" s="63">
        <v>385.38</v>
      </c>
      <c r="E488" s="63">
        <v>63.14</v>
      </c>
    </row>
    <row r="489" spans="2:5" x14ac:dyDescent="0.2">
      <c r="B489" s="64">
        <v>44342</v>
      </c>
      <c r="C489" s="63">
        <v>60.93</v>
      </c>
      <c r="D489" s="63">
        <v>385.21</v>
      </c>
      <c r="E489" s="63">
        <v>61.4</v>
      </c>
    </row>
    <row r="490" spans="2:5" x14ac:dyDescent="0.2">
      <c r="B490" s="64">
        <v>44341</v>
      </c>
      <c r="C490" s="63">
        <v>60.18</v>
      </c>
      <c r="D490" s="63">
        <v>384.51</v>
      </c>
      <c r="E490" s="63">
        <v>60.6</v>
      </c>
    </row>
    <row r="491" spans="2:5" x14ac:dyDescent="0.2">
      <c r="B491" s="64">
        <v>44340</v>
      </c>
      <c r="C491" s="63">
        <v>62.06</v>
      </c>
      <c r="D491" s="63">
        <v>385.32</v>
      </c>
      <c r="E491" s="63">
        <v>62.08</v>
      </c>
    </row>
    <row r="492" spans="2:5" x14ac:dyDescent="0.2">
      <c r="B492" s="64">
        <v>44337</v>
      </c>
      <c r="C492" s="63">
        <v>61.54</v>
      </c>
      <c r="D492" s="63">
        <v>381.47</v>
      </c>
      <c r="E492" s="63">
        <v>61.61</v>
      </c>
    </row>
    <row r="493" spans="2:5" x14ac:dyDescent="0.2">
      <c r="B493" s="64">
        <v>44336</v>
      </c>
      <c r="C493" s="63">
        <v>61.95</v>
      </c>
      <c r="D493" s="63">
        <v>381.76</v>
      </c>
      <c r="E493" s="63">
        <v>62.32</v>
      </c>
    </row>
    <row r="494" spans="2:5" x14ac:dyDescent="0.2">
      <c r="B494" s="64">
        <v>44335</v>
      </c>
      <c r="C494" s="63">
        <v>62.21</v>
      </c>
      <c r="D494" s="63">
        <v>377.73</v>
      </c>
      <c r="E494" s="63">
        <v>62.53</v>
      </c>
    </row>
    <row r="495" spans="2:5" x14ac:dyDescent="0.2">
      <c r="B495" s="64">
        <v>44334</v>
      </c>
      <c r="C495" s="63">
        <v>63.29</v>
      </c>
      <c r="D495" s="63">
        <v>378.73</v>
      </c>
      <c r="E495" s="63">
        <v>64.709999999999994</v>
      </c>
    </row>
    <row r="496" spans="2:5" x14ac:dyDescent="0.2">
      <c r="B496" s="64">
        <v>44333</v>
      </c>
      <c r="C496" s="63">
        <v>64.540000000000006</v>
      </c>
      <c r="D496" s="63">
        <v>382.03</v>
      </c>
      <c r="E496" s="63">
        <v>65.040000000000006</v>
      </c>
    </row>
    <row r="497" spans="2:5" x14ac:dyDescent="0.2">
      <c r="B497" s="64">
        <v>44330</v>
      </c>
      <c r="C497" s="63">
        <v>63.76</v>
      </c>
      <c r="D497" s="63">
        <v>382.95</v>
      </c>
      <c r="E497" s="63">
        <v>63.66</v>
      </c>
    </row>
    <row r="498" spans="2:5" x14ac:dyDescent="0.2">
      <c r="B498" s="64">
        <v>44329</v>
      </c>
      <c r="C498" s="63">
        <v>63.67</v>
      </c>
      <c r="D498" s="63">
        <v>377.16</v>
      </c>
      <c r="E498" s="63">
        <v>63.94</v>
      </c>
    </row>
    <row r="499" spans="2:5" x14ac:dyDescent="0.2">
      <c r="B499" s="64">
        <v>44328</v>
      </c>
      <c r="C499" s="63">
        <v>60.85</v>
      </c>
      <c r="D499" s="63">
        <v>372.73</v>
      </c>
      <c r="E499" s="63">
        <v>63.99</v>
      </c>
    </row>
    <row r="500" spans="2:5" x14ac:dyDescent="0.2">
      <c r="B500" s="64">
        <v>44327</v>
      </c>
      <c r="C500" s="63">
        <v>64.34</v>
      </c>
      <c r="D500" s="63">
        <v>380.86</v>
      </c>
      <c r="E500" s="63">
        <v>67.260000000000005</v>
      </c>
    </row>
    <row r="501" spans="2:5" x14ac:dyDescent="0.2">
      <c r="B501" s="64">
        <v>44326</v>
      </c>
      <c r="C501" s="63">
        <v>63.98</v>
      </c>
      <c r="D501" s="63">
        <v>384.23</v>
      </c>
      <c r="E501" s="63">
        <v>66.180000000000007</v>
      </c>
    </row>
    <row r="502" spans="2:5" x14ac:dyDescent="0.2">
      <c r="B502" s="64">
        <v>44323</v>
      </c>
      <c r="C502" s="63">
        <v>63.36</v>
      </c>
      <c r="D502" s="63">
        <v>388.03</v>
      </c>
      <c r="E502" s="63">
        <v>66.069999999999993</v>
      </c>
    </row>
    <row r="503" spans="2:5" x14ac:dyDescent="0.2">
      <c r="B503" s="64">
        <v>44322</v>
      </c>
      <c r="C503" s="63">
        <v>61.65</v>
      </c>
      <c r="D503" s="63">
        <v>385.28</v>
      </c>
      <c r="E503" s="63">
        <v>64.739999999999995</v>
      </c>
    </row>
    <row r="504" spans="2:5" x14ac:dyDescent="0.2">
      <c r="B504" s="64">
        <v>44321</v>
      </c>
      <c r="C504" s="63">
        <v>59.96</v>
      </c>
      <c r="D504" s="63">
        <v>382.17</v>
      </c>
      <c r="E504" s="63">
        <v>62.97</v>
      </c>
    </row>
    <row r="505" spans="2:5" x14ac:dyDescent="0.2">
      <c r="B505" s="64">
        <v>44320</v>
      </c>
      <c r="C505" s="63">
        <v>59.41</v>
      </c>
      <c r="D505" s="63">
        <v>382.1</v>
      </c>
      <c r="E505" s="63">
        <v>61.81</v>
      </c>
    </row>
    <row r="506" spans="2:5" x14ac:dyDescent="0.2">
      <c r="B506" s="64">
        <v>44319</v>
      </c>
      <c r="C506" s="63">
        <v>56.7</v>
      </c>
      <c r="D506" s="63">
        <v>384.44</v>
      </c>
      <c r="E506" s="63">
        <v>60.51</v>
      </c>
    </row>
    <row r="507" spans="2:5" x14ac:dyDescent="0.2">
      <c r="B507" s="64">
        <v>44316</v>
      </c>
      <c r="C507" s="63">
        <v>54.22</v>
      </c>
      <c r="D507" s="63">
        <v>383.57</v>
      </c>
      <c r="E507" s="63">
        <v>59.17</v>
      </c>
    </row>
    <row r="508" spans="2:5" x14ac:dyDescent="0.2">
      <c r="B508" s="64">
        <v>44315</v>
      </c>
      <c r="C508" s="63">
        <v>55.28</v>
      </c>
      <c r="D508" s="63">
        <v>386.12</v>
      </c>
      <c r="E508" s="63">
        <v>60.71</v>
      </c>
    </row>
    <row r="509" spans="2:5" x14ac:dyDescent="0.2">
      <c r="B509" s="64">
        <v>44314</v>
      </c>
      <c r="C509" s="63">
        <v>55.13</v>
      </c>
      <c r="D509" s="63">
        <v>383.56</v>
      </c>
      <c r="E509" s="63">
        <v>61.11</v>
      </c>
    </row>
    <row r="510" spans="2:5" x14ac:dyDescent="0.2">
      <c r="B510" s="64">
        <v>44313</v>
      </c>
      <c r="C510" s="63">
        <v>55.02</v>
      </c>
      <c r="D510" s="63">
        <v>383.74</v>
      </c>
      <c r="E510" s="63">
        <v>60.42</v>
      </c>
    </row>
    <row r="511" spans="2:5" x14ac:dyDescent="0.2">
      <c r="B511" s="64">
        <v>44312</v>
      </c>
      <c r="C511" s="63">
        <v>54.66</v>
      </c>
      <c r="D511" s="63">
        <v>383.86</v>
      </c>
      <c r="E511" s="63">
        <v>60.56</v>
      </c>
    </row>
    <row r="512" spans="2:5" x14ac:dyDescent="0.2">
      <c r="B512" s="64">
        <v>44309</v>
      </c>
      <c r="C512" s="63">
        <v>51.89</v>
      </c>
      <c r="D512" s="63">
        <v>383.03</v>
      </c>
      <c r="E512" s="63">
        <v>58.74</v>
      </c>
    </row>
    <row r="513" spans="2:5" x14ac:dyDescent="0.2">
      <c r="B513" s="64">
        <v>44308</v>
      </c>
      <c r="C513" s="63">
        <v>50.33</v>
      </c>
      <c r="D513" s="63">
        <v>378.99</v>
      </c>
      <c r="E513" s="63">
        <v>57.32</v>
      </c>
    </row>
    <row r="514" spans="2:5" x14ac:dyDescent="0.2">
      <c r="B514" s="64">
        <v>44307</v>
      </c>
      <c r="C514" s="63">
        <v>51.18</v>
      </c>
      <c r="D514" s="63">
        <v>382.5</v>
      </c>
      <c r="E514" s="63">
        <v>57.78</v>
      </c>
    </row>
    <row r="515" spans="2:5" x14ac:dyDescent="0.2">
      <c r="B515" s="64">
        <v>44306</v>
      </c>
      <c r="C515" s="63">
        <v>50.12</v>
      </c>
      <c r="D515" s="63">
        <v>378.94</v>
      </c>
      <c r="E515" s="63">
        <v>56.72</v>
      </c>
    </row>
    <row r="516" spans="2:5" x14ac:dyDescent="0.2">
      <c r="B516" s="64">
        <v>44305</v>
      </c>
      <c r="C516" s="63">
        <v>51.19</v>
      </c>
      <c r="D516" s="63">
        <v>381.74</v>
      </c>
      <c r="E516" s="63">
        <v>57.994999999999997</v>
      </c>
    </row>
    <row r="517" spans="2:5" x14ac:dyDescent="0.2">
      <c r="B517" s="64">
        <v>44302</v>
      </c>
      <c r="C517" s="63">
        <v>51.5</v>
      </c>
      <c r="D517" s="63">
        <v>383.63</v>
      </c>
      <c r="E517" s="63">
        <v>58.01</v>
      </c>
    </row>
    <row r="518" spans="2:5" x14ac:dyDescent="0.2">
      <c r="B518" s="64">
        <v>44301</v>
      </c>
      <c r="C518" s="63">
        <v>50.89</v>
      </c>
      <c r="D518" s="63">
        <v>382.29</v>
      </c>
      <c r="E518" s="63">
        <v>57.45</v>
      </c>
    </row>
    <row r="519" spans="2:5" x14ac:dyDescent="0.2">
      <c r="B519" s="64">
        <v>44300</v>
      </c>
      <c r="C519" s="63">
        <v>50.82</v>
      </c>
      <c r="D519" s="63">
        <v>378.23</v>
      </c>
      <c r="E519" s="63">
        <v>57.09</v>
      </c>
    </row>
    <row r="520" spans="2:5" x14ac:dyDescent="0.2">
      <c r="B520" s="64">
        <v>44299</v>
      </c>
      <c r="C520" s="63">
        <v>50.42</v>
      </c>
      <c r="D520" s="63">
        <v>379.45</v>
      </c>
      <c r="E520" s="63">
        <v>55.35</v>
      </c>
    </row>
    <row r="521" spans="2:5" x14ac:dyDescent="0.2">
      <c r="B521" s="64">
        <v>44298</v>
      </c>
      <c r="C521" s="63">
        <v>51.83</v>
      </c>
      <c r="D521" s="63">
        <v>378.42</v>
      </c>
      <c r="E521" s="63">
        <v>55.42</v>
      </c>
    </row>
    <row r="522" spans="2:5" x14ac:dyDescent="0.2">
      <c r="B522" s="64">
        <v>44295</v>
      </c>
      <c r="C522" s="63">
        <v>51.19</v>
      </c>
      <c r="D522" s="63">
        <v>378.25</v>
      </c>
      <c r="E522" s="63">
        <v>55.78</v>
      </c>
    </row>
    <row r="523" spans="2:5" x14ac:dyDescent="0.2">
      <c r="B523" s="64">
        <v>44294</v>
      </c>
      <c r="C523" s="63">
        <v>50.78</v>
      </c>
      <c r="D523" s="63">
        <v>375.55</v>
      </c>
      <c r="E523" s="63">
        <v>56.45</v>
      </c>
    </row>
    <row r="524" spans="2:5" x14ac:dyDescent="0.2">
      <c r="B524" s="64">
        <v>44293</v>
      </c>
      <c r="C524" s="63">
        <v>51.08</v>
      </c>
      <c r="D524" s="63">
        <v>373.73</v>
      </c>
      <c r="E524" s="63">
        <v>56.51</v>
      </c>
    </row>
    <row r="525" spans="2:5" x14ac:dyDescent="0.2">
      <c r="B525" s="64">
        <v>44292</v>
      </c>
      <c r="C525" s="63">
        <v>51.25</v>
      </c>
      <c r="D525" s="63">
        <v>373.26</v>
      </c>
      <c r="E525" s="63">
        <v>56.3</v>
      </c>
    </row>
    <row r="526" spans="2:5" x14ac:dyDescent="0.2">
      <c r="B526" s="64">
        <v>44291</v>
      </c>
      <c r="C526" s="63">
        <v>51.82</v>
      </c>
      <c r="D526" s="63">
        <v>373.47</v>
      </c>
      <c r="E526" s="63">
        <v>56.84</v>
      </c>
    </row>
    <row r="527" spans="2:5" x14ac:dyDescent="0.2">
      <c r="B527" s="64">
        <v>44287</v>
      </c>
      <c r="C527" s="63">
        <v>50.97</v>
      </c>
      <c r="D527" s="63">
        <v>368.16</v>
      </c>
      <c r="E527" s="63">
        <v>55.52</v>
      </c>
    </row>
    <row r="528" spans="2:5" x14ac:dyDescent="0.2">
      <c r="B528" s="64">
        <v>44286</v>
      </c>
      <c r="C528" s="63">
        <v>50.76</v>
      </c>
      <c r="D528" s="63">
        <v>364.3</v>
      </c>
      <c r="E528" s="63">
        <v>55.8</v>
      </c>
    </row>
    <row r="529" spans="2:5" x14ac:dyDescent="0.2">
      <c r="B529" s="64">
        <v>44285</v>
      </c>
      <c r="C529" s="63">
        <v>51.28</v>
      </c>
      <c r="D529" s="63">
        <v>362.86</v>
      </c>
      <c r="E529" s="63">
        <v>54.86</v>
      </c>
    </row>
    <row r="530" spans="2:5" x14ac:dyDescent="0.2">
      <c r="B530" s="64">
        <v>44284</v>
      </c>
      <c r="C530" s="63">
        <v>49.72</v>
      </c>
      <c r="D530" s="63">
        <v>363.79</v>
      </c>
      <c r="E530" s="63">
        <v>53.94</v>
      </c>
    </row>
    <row r="531" spans="2:5" x14ac:dyDescent="0.2">
      <c r="B531" s="64">
        <v>44281</v>
      </c>
      <c r="C531" s="63">
        <v>50.35</v>
      </c>
      <c r="D531" s="63">
        <v>364.01</v>
      </c>
      <c r="E531" s="63">
        <v>54.32</v>
      </c>
    </row>
    <row r="532" spans="2:5" x14ac:dyDescent="0.2">
      <c r="B532" s="64">
        <v>44280</v>
      </c>
      <c r="C532" s="63">
        <v>47.53</v>
      </c>
      <c r="D532" s="63">
        <v>359.43</v>
      </c>
      <c r="E532" s="63">
        <v>51.5</v>
      </c>
    </row>
    <row r="533" spans="2:5" x14ac:dyDescent="0.2">
      <c r="B533" s="64">
        <v>44279</v>
      </c>
      <c r="C533" s="63">
        <v>46.07</v>
      </c>
      <c r="D533" s="63">
        <v>357.42</v>
      </c>
      <c r="E533" s="63">
        <v>50.93</v>
      </c>
    </row>
    <row r="534" spans="2:5" x14ac:dyDescent="0.2">
      <c r="B534" s="64">
        <v>44278</v>
      </c>
      <c r="C534" s="63">
        <v>44.8</v>
      </c>
      <c r="D534" s="63">
        <v>359.41</v>
      </c>
      <c r="E534" s="63">
        <v>50.34</v>
      </c>
    </row>
    <row r="535" spans="2:5" x14ac:dyDescent="0.2">
      <c r="B535" s="64">
        <v>44277</v>
      </c>
      <c r="C535" s="63">
        <v>47.03</v>
      </c>
      <c r="D535" s="63">
        <v>362.07</v>
      </c>
      <c r="E535" s="63">
        <v>52.42</v>
      </c>
    </row>
    <row r="536" spans="2:5" x14ac:dyDescent="0.2">
      <c r="B536" s="64">
        <v>44274</v>
      </c>
      <c r="C536" s="63">
        <v>47.19</v>
      </c>
      <c r="D536" s="63">
        <v>359.23</v>
      </c>
      <c r="E536" s="63">
        <v>53</v>
      </c>
    </row>
    <row r="537" spans="2:5" x14ac:dyDescent="0.2">
      <c r="B537" s="64">
        <v>44273</v>
      </c>
      <c r="C537" s="63">
        <v>47.35</v>
      </c>
      <c r="D537" s="63">
        <v>359.87</v>
      </c>
      <c r="E537" s="63">
        <v>52.99</v>
      </c>
    </row>
    <row r="538" spans="2:5" x14ac:dyDescent="0.2">
      <c r="B538" s="64">
        <v>44272</v>
      </c>
      <c r="C538" s="63">
        <v>47.97</v>
      </c>
      <c r="D538" s="63">
        <v>365.24</v>
      </c>
      <c r="E538" s="63">
        <v>53.91</v>
      </c>
    </row>
    <row r="539" spans="2:5" x14ac:dyDescent="0.2">
      <c r="B539" s="64">
        <v>44271</v>
      </c>
      <c r="C539" s="63">
        <v>46.83</v>
      </c>
      <c r="D539" s="63">
        <v>364.05</v>
      </c>
      <c r="E539" s="63">
        <v>53.34</v>
      </c>
    </row>
    <row r="540" spans="2:5" x14ac:dyDescent="0.2">
      <c r="B540" s="64">
        <v>44270</v>
      </c>
      <c r="C540" s="63">
        <v>48.55</v>
      </c>
      <c r="D540" s="63">
        <v>364.46</v>
      </c>
      <c r="E540" s="63">
        <v>53.8</v>
      </c>
    </row>
    <row r="541" spans="2:5" x14ac:dyDescent="0.2">
      <c r="B541" s="64">
        <v>44267</v>
      </c>
      <c r="C541" s="63">
        <v>49.19</v>
      </c>
      <c r="D541" s="63">
        <v>362.36</v>
      </c>
      <c r="E541" s="63">
        <v>54.51</v>
      </c>
    </row>
    <row r="542" spans="2:5" x14ac:dyDescent="0.2">
      <c r="B542" s="64">
        <v>44266</v>
      </c>
      <c r="C542" s="63">
        <v>48.71</v>
      </c>
      <c r="D542" s="63">
        <v>361.85</v>
      </c>
      <c r="E542" s="63">
        <v>54.52</v>
      </c>
    </row>
    <row r="543" spans="2:5" x14ac:dyDescent="0.2">
      <c r="B543" s="64">
        <v>44265</v>
      </c>
      <c r="C543" s="63">
        <v>48.79</v>
      </c>
      <c r="D543" s="63">
        <v>358.07</v>
      </c>
      <c r="E543" s="63">
        <v>52.65</v>
      </c>
    </row>
    <row r="544" spans="2:5" x14ac:dyDescent="0.2">
      <c r="B544" s="64">
        <v>44264</v>
      </c>
      <c r="C544" s="63">
        <v>47.39</v>
      </c>
      <c r="D544" s="63">
        <v>355.87</v>
      </c>
      <c r="E544" s="63">
        <v>52.46</v>
      </c>
    </row>
    <row r="545" spans="2:5" x14ac:dyDescent="0.2">
      <c r="B545" s="64">
        <v>44263</v>
      </c>
      <c r="C545" s="63">
        <v>48.07</v>
      </c>
      <c r="D545" s="63">
        <v>350.96</v>
      </c>
      <c r="E545" s="63">
        <v>52.58</v>
      </c>
    </row>
    <row r="546" spans="2:5" x14ac:dyDescent="0.2">
      <c r="B546" s="64">
        <v>44260</v>
      </c>
      <c r="C546" s="63">
        <v>45.72</v>
      </c>
      <c r="D546" s="63">
        <v>352.69</v>
      </c>
      <c r="E546" s="63">
        <v>51.84</v>
      </c>
    </row>
    <row r="547" spans="2:5" x14ac:dyDescent="0.2">
      <c r="B547" s="64">
        <v>44259</v>
      </c>
      <c r="C547" s="63">
        <v>43.21</v>
      </c>
      <c r="D547" s="63">
        <v>346.34</v>
      </c>
      <c r="E547" s="63">
        <v>49.85</v>
      </c>
    </row>
    <row r="548" spans="2:5" x14ac:dyDescent="0.2">
      <c r="B548" s="64">
        <v>44258</v>
      </c>
      <c r="C548" s="63">
        <v>44.7</v>
      </c>
      <c r="D548" s="63">
        <v>350.66</v>
      </c>
      <c r="E548" s="63">
        <v>51.88</v>
      </c>
    </row>
    <row r="549" spans="2:5" x14ac:dyDescent="0.2">
      <c r="B549" s="64">
        <v>44257</v>
      </c>
      <c r="C549" s="63">
        <v>43.81</v>
      </c>
      <c r="D549" s="63">
        <v>355.35</v>
      </c>
      <c r="E549" s="63">
        <v>51.27</v>
      </c>
    </row>
    <row r="550" spans="2:5" x14ac:dyDescent="0.2">
      <c r="B550" s="64">
        <v>44256</v>
      </c>
      <c r="C550" s="63">
        <v>44.01</v>
      </c>
      <c r="D550" s="63">
        <v>358.12</v>
      </c>
      <c r="E550" s="63">
        <v>50.67</v>
      </c>
    </row>
    <row r="551" spans="2:5" x14ac:dyDescent="0.2">
      <c r="B551" s="64">
        <v>44253</v>
      </c>
      <c r="C551" s="63">
        <v>41.58</v>
      </c>
      <c r="D551" s="63">
        <v>349.59</v>
      </c>
      <c r="E551" s="63">
        <v>48.55</v>
      </c>
    </row>
    <row r="552" spans="2:5" x14ac:dyDescent="0.2">
      <c r="B552" s="64">
        <v>44252</v>
      </c>
      <c r="C552" s="63">
        <v>42.07</v>
      </c>
      <c r="D552" s="63">
        <v>351.52</v>
      </c>
      <c r="E552" s="63">
        <v>50.02</v>
      </c>
    </row>
    <row r="553" spans="2:5" x14ac:dyDescent="0.2">
      <c r="B553" s="64">
        <v>44251</v>
      </c>
      <c r="C553" s="63">
        <v>43.86</v>
      </c>
      <c r="D553" s="63">
        <v>360.16</v>
      </c>
      <c r="E553" s="63">
        <v>51.86</v>
      </c>
    </row>
    <row r="554" spans="2:5" x14ac:dyDescent="0.2">
      <c r="B554" s="64">
        <v>44250</v>
      </c>
      <c r="C554" s="63">
        <v>42.83</v>
      </c>
      <c r="D554" s="63">
        <v>356.22</v>
      </c>
      <c r="E554" s="63">
        <v>50.59</v>
      </c>
    </row>
    <row r="555" spans="2:5" x14ac:dyDescent="0.2">
      <c r="B555" s="64">
        <v>44249</v>
      </c>
      <c r="C555" s="63">
        <v>42.04</v>
      </c>
      <c r="D555" s="63">
        <v>355.77</v>
      </c>
      <c r="E555" s="63">
        <v>50.31</v>
      </c>
    </row>
    <row r="556" spans="2:5" x14ac:dyDescent="0.2">
      <c r="B556" s="64">
        <v>44246</v>
      </c>
      <c r="C556" s="63">
        <v>40.840000000000003</v>
      </c>
      <c r="D556" s="63">
        <v>358.59</v>
      </c>
      <c r="E556" s="63">
        <v>49.52</v>
      </c>
    </row>
    <row r="557" spans="2:5" x14ac:dyDescent="0.2">
      <c r="B557" s="64">
        <v>44245</v>
      </c>
      <c r="C557" s="63">
        <v>39.700000000000003</v>
      </c>
      <c r="D557" s="63">
        <v>359.25</v>
      </c>
      <c r="E557" s="63">
        <v>48.27</v>
      </c>
    </row>
    <row r="558" spans="2:5" x14ac:dyDescent="0.2">
      <c r="B558" s="64">
        <v>44244</v>
      </c>
      <c r="C558" s="63">
        <v>40.71</v>
      </c>
      <c r="D558" s="63">
        <v>360.79</v>
      </c>
      <c r="E558" s="63">
        <v>48.79</v>
      </c>
    </row>
    <row r="559" spans="2:5" x14ac:dyDescent="0.2">
      <c r="B559" s="64">
        <v>44243</v>
      </c>
      <c r="C559" s="63">
        <v>41.19</v>
      </c>
      <c r="D559" s="63">
        <v>360.71</v>
      </c>
      <c r="E559" s="63">
        <v>49.03</v>
      </c>
    </row>
    <row r="560" spans="2:5" x14ac:dyDescent="0.2">
      <c r="B560" s="64">
        <v>44239</v>
      </c>
      <c r="C560" s="63">
        <v>39.33</v>
      </c>
      <c r="D560" s="63">
        <v>361.05</v>
      </c>
      <c r="E560" s="63">
        <v>47.57</v>
      </c>
    </row>
    <row r="561" spans="2:5" x14ac:dyDescent="0.2">
      <c r="B561" s="64">
        <v>44238</v>
      </c>
      <c r="C561" s="63">
        <v>38.78</v>
      </c>
      <c r="D561" s="63">
        <v>359.22</v>
      </c>
      <c r="E561" s="63">
        <v>47.07</v>
      </c>
    </row>
    <row r="562" spans="2:5" x14ac:dyDescent="0.2">
      <c r="B562" s="64">
        <v>44237</v>
      </c>
      <c r="C562" s="63">
        <v>38.4</v>
      </c>
      <c r="D562" s="63">
        <v>358.64</v>
      </c>
      <c r="E562" s="63">
        <v>47.35</v>
      </c>
    </row>
    <row r="563" spans="2:5" x14ac:dyDescent="0.2">
      <c r="B563" s="64">
        <v>44236</v>
      </c>
      <c r="C563" s="63">
        <v>38.44</v>
      </c>
      <c r="D563" s="63">
        <v>358.78</v>
      </c>
      <c r="E563" s="63">
        <v>47.17</v>
      </c>
    </row>
    <row r="564" spans="2:5" x14ac:dyDescent="0.2">
      <c r="B564" s="64">
        <v>44235</v>
      </c>
      <c r="C564" s="63">
        <v>38.4</v>
      </c>
      <c r="D564" s="63">
        <v>359.07</v>
      </c>
      <c r="E564" s="63">
        <v>47.22</v>
      </c>
    </row>
    <row r="565" spans="2:5" x14ac:dyDescent="0.2">
      <c r="B565" s="64">
        <v>44232</v>
      </c>
      <c r="C565" s="63">
        <v>37.630000000000003</v>
      </c>
      <c r="D565" s="63">
        <v>356.44</v>
      </c>
      <c r="E565" s="63">
        <v>46.07</v>
      </c>
    </row>
    <row r="566" spans="2:5" x14ac:dyDescent="0.2">
      <c r="B566" s="64">
        <v>44231</v>
      </c>
      <c r="C566" s="63">
        <v>37.17</v>
      </c>
      <c r="D566" s="63">
        <v>355.02</v>
      </c>
      <c r="E566" s="63">
        <v>45.11</v>
      </c>
    </row>
    <row r="567" spans="2:5" x14ac:dyDescent="0.2">
      <c r="B567" s="64">
        <v>44230</v>
      </c>
      <c r="C567" s="63">
        <v>36.86</v>
      </c>
      <c r="D567" s="63">
        <v>351.09</v>
      </c>
      <c r="E567" s="63">
        <v>44.86</v>
      </c>
    </row>
    <row r="568" spans="2:5" x14ac:dyDescent="0.2">
      <c r="B568" s="64">
        <v>44229</v>
      </c>
      <c r="C568" s="63">
        <v>35.33</v>
      </c>
      <c r="D568" s="63">
        <v>350.74</v>
      </c>
      <c r="E568" s="63">
        <v>44.47</v>
      </c>
    </row>
    <row r="569" spans="2:5" x14ac:dyDescent="0.2">
      <c r="B569" s="64">
        <v>44228</v>
      </c>
      <c r="C569" s="63">
        <v>34.92</v>
      </c>
      <c r="D569" s="63">
        <v>345.77</v>
      </c>
      <c r="E569" s="63">
        <v>44.6</v>
      </c>
    </row>
    <row r="570" spans="2:5" x14ac:dyDescent="0.2">
      <c r="B570" s="64">
        <v>44225</v>
      </c>
      <c r="C570" s="63">
        <v>34.270000000000003</v>
      </c>
      <c r="D570" s="63">
        <v>340.18</v>
      </c>
      <c r="E570" s="63">
        <v>43.23</v>
      </c>
    </row>
    <row r="571" spans="2:5" x14ac:dyDescent="0.2">
      <c r="B571" s="64">
        <v>44224</v>
      </c>
      <c r="C571" s="63">
        <v>35.159999999999997</v>
      </c>
      <c r="D571" s="63">
        <v>347.13</v>
      </c>
      <c r="E571" s="63">
        <v>44.91</v>
      </c>
    </row>
    <row r="572" spans="2:5" x14ac:dyDescent="0.2">
      <c r="B572" s="64">
        <v>44223</v>
      </c>
      <c r="C572" s="63">
        <v>35.28</v>
      </c>
      <c r="D572" s="63">
        <v>344.24</v>
      </c>
      <c r="E572" s="63">
        <v>44.42</v>
      </c>
    </row>
    <row r="573" spans="2:5" x14ac:dyDescent="0.2">
      <c r="B573" s="64">
        <v>44222</v>
      </c>
      <c r="C573" s="63">
        <v>36.61</v>
      </c>
      <c r="D573" s="63">
        <v>352.8</v>
      </c>
      <c r="E573" s="63">
        <v>45.64</v>
      </c>
    </row>
    <row r="574" spans="2:5" x14ac:dyDescent="0.2">
      <c r="B574" s="64">
        <v>44221</v>
      </c>
      <c r="C574" s="63">
        <v>38.44</v>
      </c>
      <c r="D574" s="63">
        <v>353.33</v>
      </c>
      <c r="E574" s="63">
        <v>46.07</v>
      </c>
    </row>
    <row r="575" spans="2:5" x14ac:dyDescent="0.2">
      <c r="B575" s="64">
        <v>44218</v>
      </c>
      <c r="C575" s="63">
        <v>38.700000000000003</v>
      </c>
      <c r="D575" s="63">
        <v>351.9</v>
      </c>
      <c r="E575" s="63">
        <v>46.54</v>
      </c>
    </row>
    <row r="576" spans="2:5" x14ac:dyDescent="0.2">
      <c r="B576" s="64">
        <v>44217</v>
      </c>
      <c r="C576" s="63">
        <v>38.74</v>
      </c>
      <c r="D576" s="63">
        <v>353.16</v>
      </c>
      <c r="E576" s="63">
        <v>46.95</v>
      </c>
    </row>
    <row r="577" spans="2:5" x14ac:dyDescent="0.2">
      <c r="B577" s="64">
        <v>44216</v>
      </c>
      <c r="C577" s="63">
        <v>40.18</v>
      </c>
      <c r="D577" s="63">
        <v>352.83</v>
      </c>
      <c r="E577" s="63">
        <v>47.77</v>
      </c>
    </row>
    <row r="578" spans="2:5" x14ac:dyDescent="0.2">
      <c r="B578" s="64">
        <v>44215</v>
      </c>
      <c r="C578" s="63">
        <v>39.729999999999997</v>
      </c>
      <c r="D578" s="63">
        <v>348.1</v>
      </c>
      <c r="E578" s="63">
        <v>47.9</v>
      </c>
    </row>
    <row r="579" spans="2:5" x14ac:dyDescent="0.2">
      <c r="B579" s="64">
        <v>44211</v>
      </c>
      <c r="C579" s="63">
        <v>39.200000000000003</v>
      </c>
      <c r="D579" s="63">
        <v>345.37</v>
      </c>
      <c r="E579" s="63">
        <v>47.71</v>
      </c>
    </row>
    <row r="580" spans="2:5" x14ac:dyDescent="0.2">
      <c r="B580" s="64">
        <v>44210</v>
      </c>
      <c r="C580" s="63">
        <v>40.380000000000003</v>
      </c>
      <c r="D580" s="63">
        <v>347.85</v>
      </c>
      <c r="E580" s="63">
        <v>50.19</v>
      </c>
    </row>
    <row r="581" spans="2:5" x14ac:dyDescent="0.2">
      <c r="B581" s="64">
        <v>44209</v>
      </c>
      <c r="C581" s="63">
        <v>40.729999999999997</v>
      </c>
      <c r="D581" s="63">
        <v>349.03</v>
      </c>
      <c r="E581" s="63">
        <v>49.16</v>
      </c>
    </row>
    <row r="582" spans="2:5" x14ac:dyDescent="0.2">
      <c r="B582" s="64">
        <v>44208</v>
      </c>
      <c r="C582" s="63">
        <v>41.78</v>
      </c>
      <c r="D582" s="63">
        <v>348.16</v>
      </c>
      <c r="E582" s="63">
        <v>50.51</v>
      </c>
    </row>
    <row r="583" spans="2:5" x14ac:dyDescent="0.2">
      <c r="B583" s="64">
        <v>44207</v>
      </c>
      <c r="C583" s="63">
        <v>40.01</v>
      </c>
      <c r="D583" s="63">
        <v>348.13</v>
      </c>
      <c r="E583" s="63">
        <v>49.85</v>
      </c>
    </row>
    <row r="584" spans="2:5" x14ac:dyDescent="0.2">
      <c r="B584" s="64">
        <v>44204</v>
      </c>
      <c r="C584" s="63">
        <v>39.49</v>
      </c>
      <c r="D584" s="63">
        <v>350.42</v>
      </c>
      <c r="E584" s="63">
        <v>50.47</v>
      </c>
    </row>
    <row r="585" spans="2:5" x14ac:dyDescent="0.2">
      <c r="B585" s="64">
        <v>44203</v>
      </c>
      <c r="C585" s="63">
        <v>39.85</v>
      </c>
      <c r="D585" s="63">
        <v>348.46</v>
      </c>
      <c r="E585" s="63">
        <v>50.62</v>
      </c>
    </row>
    <row r="586" spans="2:5" x14ac:dyDescent="0.2">
      <c r="B586" s="64">
        <v>44202</v>
      </c>
      <c r="C586" s="63">
        <v>40.630000000000003</v>
      </c>
      <c r="D586" s="63">
        <v>343.33</v>
      </c>
      <c r="E586" s="63">
        <v>49.65</v>
      </c>
    </row>
    <row r="587" spans="2:5" x14ac:dyDescent="0.2">
      <c r="B587" s="64">
        <v>44201</v>
      </c>
      <c r="C587" s="63">
        <v>37.950000000000003</v>
      </c>
      <c r="D587" s="63">
        <v>341.26</v>
      </c>
      <c r="E587" s="63">
        <v>47.29</v>
      </c>
    </row>
    <row r="588" spans="2:5" x14ac:dyDescent="0.2">
      <c r="B588" s="64">
        <v>44200</v>
      </c>
      <c r="C588" s="63">
        <v>36.619999999999997</v>
      </c>
      <c r="D588" s="63">
        <v>339.03</v>
      </c>
      <c r="E588" s="63">
        <v>45.59</v>
      </c>
    </row>
    <row r="589" spans="2:5" x14ac:dyDescent="0.2">
      <c r="B589" s="64">
        <v>44196</v>
      </c>
      <c r="C589" s="63">
        <v>36.869999999999997</v>
      </c>
      <c r="D589" s="63">
        <v>343.69</v>
      </c>
      <c r="E589" s="63">
        <v>44.63</v>
      </c>
    </row>
    <row r="590" spans="2:5" x14ac:dyDescent="0.2">
      <c r="B590" s="64">
        <v>44195</v>
      </c>
      <c r="C590" s="63">
        <v>36.590000000000003</v>
      </c>
      <c r="D590" s="63">
        <v>341.85</v>
      </c>
      <c r="E590" s="63">
        <v>44.92</v>
      </c>
    </row>
    <row r="591" spans="2:5" x14ac:dyDescent="0.2">
      <c r="B591" s="64">
        <v>44194</v>
      </c>
      <c r="C591" s="63">
        <v>36.369999999999997</v>
      </c>
      <c r="D591" s="63">
        <v>341.39</v>
      </c>
      <c r="E591" s="63">
        <v>44.26</v>
      </c>
    </row>
    <row r="592" spans="2:5" x14ac:dyDescent="0.2">
      <c r="B592" s="64">
        <v>44193</v>
      </c>
      <c r="C592" s="63">
        <v>35.979999999999997</v>
      </c>
      <c r="D592" s="63">
        <v>342.11</v>
      </c>
      <c r="E592" s="63">
        <v>44.07</v>
      </c>
    </row>
    <row r="593" spans="2:5" x14ac:dyDescent="0.2">
      <c r="B593" s="64">
        <v>44189</v>
      </c>
      <c r="C593" s="63">
        <v>36.380000000000003</v>
      </c>
      <c r="D593" s="63">
        <v>339.16</v>
      </c>
      <c r="E593" s="63">
        <v>44.4</v>
      </c>
    </row>
    <row r="594" spans="2:5" x14ac:dyDescent="0.2">
      <c r="B594" s="64">
        <v>44188</v>
      </c>
      <c r="C594" s="63">
        <v>36.369999999999997</v>
      </c>
      <c r="D594" s="63">
        <v>337.81</v>
      </c>
      <c r="E594" s="63">
        <v>44.36</v>
      </c>
    </row>
    <row r="595" spans="2:5" x14ac:dyDescent="0.2">
      <c r="B595" s="64">
        <v>44187</v>
      </c>
      <c r="C595" s="63">
        <v>36.340000000000003</v>
      </c>
      <c r="D595" s="63">
        <v>337.54</v>
      </c>
      <c r="E595" s="63">
        <v>43.77</v>
      </c>
    </row>
    <row r="596" spans="2:5" x14ac:dyDescent="0.2">
      <c r="B596" s="64">
        <v>44186</v>
      </c>
      <c r="C596" s="63">
        <v>36.950000000000003</v>
      </c>
      <c r="D596" s="63">
        <v>339.59</v>
      </c>
      <c r="E596" s="63">
        <v>44.32</v>
      </c>
    </row>
    <row r="597" spans="2:5" x14ac:dyDescent="0.2">
      <c r="B597" s="64">
        <v>44183</v>
      </c>
      <c r="C597" s="63">
        <v>36.119999999999997</v>
      </c>
      <c r="D597" s="63">
        <v>340.64</v>
      </c>
      <c r="E597" s="63">
        <v>45.28</v>
      </c>
    </row>
    <row r="598" spans="2:5" x14ac:dyDescent="0.2">
      <c r="B598" s="64">
        <v>44182</v>
      </c>
      <c r="C598" s="63">
        <v>37.590000000000003</v>
      </c>
      <c r="D598" s="63">
        <v>342.01</v>
      </c>
      <c r="E598" s="63">
        <v>45.83</v>
      </c>
    </row>
    <row r="599" spans="2:5" x14ac:dyDescent="0.2">
      <c r="B599" s="64">
        <v>44181</v>
      </c>
      <c r="C599" s="63">
        <v>38.32</v>
      </c>
      <c r="D599" s="63">
        <v>340.16</v>
      </c>
      <c r="E599" s="63">
        <v>45.5</v>
      </c>
    </row>
    <row r="600" spans="2:5" x14ac:dyDescent="0.2">
      <c r="B600" s="64">
        <v>44180</v>
      </c>
      <c r="C600" s="63">
        <v>38.619999999999997</v>
      </c>
      <c r="D600" s="63">
        <v>339.64</v>
      </c>
      <c r="E600" s="63">
        <v>45.58</v>
      </c>
    </row>
    <row r="601" spans="2:5" x14ac:dyDescent="0.2">
      <c r="B601" s="64">
        <v>44179</v>
      </c>
      <c r="C601" s="63">
        <v>37.94</v>
      </c>
      <c r="D601" s="63">
        <v>335.01</v>
      </c>
      <c r="E601" s="63">
        <v>44.2</v>
      </c>
    </row>
    <row r="602" spans="2:5" x14ac:dyDescent="0.2">
      <c r="B602" s="64">
        <v>44176</v>
      </c>
      <c r="C602" s="63">
        <v>39.130000000000003</v>
      </c>
      <c r="D602" s="63">
        <v>336.55</v>
      </c>
      <c r="E602" s="63">
        <v>44.88</v>
      </c>
    </row>
    <row r="603" spans="2:5" x14ac:dyDescent="0.2">
      <c r="B603" s="64">
        <v>44175</v>
      </c>
      <c r="C603" s="63">
        <v>39.61</v>
      </c>
      <c r="D603" s="63">
        <v>336.98</v>
      </c>
      <c r="E603" s="63">
        <v>45.54</v>
      </c>
    </row>
    <row r="604" spans="2:5" x14ac:dyDescent="0.2">
      <c r="B604" s="64">
        <v>44174</v>
      </c>
      <c r="C604" s="63">
        <v>38.78</v>
      </c>
      <c r="D604" s="63">
        <v>337.14</v>
      </c>
      <c r="E604" s="63">
        <v>43.94</v>
      </c>
    </row>
    <row r="605" spans="2:5" x14ac:dyDescent="0.2">
      <c r="B605" s="64">
        <v>44173</v>
      </c>
      <c r="C605" s="63">
        <v>38.4</v>
      </c>
      <c r="D605" s="63">
        <v>340.16</v>
      </c>
      <c r="E605" s="63">
        <v>44.42</v>
      </c>
    </row>
    <row r="606" spans="2:5" x14ac:dyDescent="0.2">
      <c r="B606" s="64">
        <v>44172</v>
      </c>
      <c r="C606" s="63">
        <v>38.42</v>
      </c>
      <c r="D606" s="63">
        <v>339.18</v>
      </c>
      <c r="E606" s="63">
        <v>44</v>
      </c>
    </row>
    <row r="607" spans="2:5" x14ac:dyDescent="0.2">
      <c r="B607" s="64">
        <v>44169</v>
      </c>
      <c r="C607" s="63">
        <v>38.840000000000003</v>
      </c>
      <c r="D607" s="63">
        <v>339.81</v>
      </c>
      <c r="E607" s="63">
        <v>43.84</v>
      </c>
    </row>
    <row r="608" spans="2:5" x14ac:dyDescent="0.2">
      <c r="B608" s="64">
        <v>44168</v>
      </c>
      <c r="C608" s="63">
        <v>37.61</v>
      </c>
      <c r="D608" s="63">
        <v>336.91</v>
      </c>
      <c r="E608" s="63">
        <v>41.86</v>
      </c>
    </row>
    <row r="609" spans="2:5" x14ac:dyDescent="0.2">
      <c r="B609" s="64">
        <v>44167</v>
      </c>
      <c r="C609" s="63">
        <v>37.159999999999997</v>
      </c>
      <c r="D609" s="63">
        <v>337.01</v>
      </c>
      <c r="E609" s="63">
        <v>41.88</v>
      </c>
    </row>
    <row r="610" spans="2:5" x14ac:dyDescent="0.2">
      <c r="B610" s="64">
        <v>44166</v>
      </c>
      <c r="C610" s="63">
        <v>37.340000000000003</v>
      </c>
      <c r="D610" s="63">
        <v>336.3</v>
      </c>
      <c r="E610" s="63">
        <v>41.5</v>
      </c>
    </row>
    <row r="611" spans="2:5" x14ac:dyDescent="0.2">
      <c r="B611" s="64">
        <v>44165</v>
      </c>
      <c r="C611" s="63">
        <v>36.21</v>
      </c>
      <c r="D611" s="63">
        <v>332.64</v>
      </c>
      <c r="E611" s="63">
        <v>39.72</v>
      </c>
    </row>
    <row r="612" spans="2:5" x14ac:dyDescent="0.2">
      <c r="B612" s="64">
        <v>44162</v>
      </c>
      <c r="C612" s="63">
        <v>37.65</v>
      </c>
      <c r="D612" s="63">
        <v>334.14</v>
      </c>
      <c r="E612" s="63">
        <v>40.549999999999997</v>
      </c>
    </row>
    <row r="613" spans="2:5" x14ac:dyDescent="0.2">
      <c r="B613" s="64">
        <v>44160</v>
      </c>
      <c r="C613" s="63">
        <v>37.880000000000003</v>
      </c>
      <c r="D613" s="63">
        <v>333.19</v>
      </c>
      <c r="E613" s="63">
        <v>40.35</v>
      </c>
    </row>
    <row r="614" spans="2:5" x14ac:dyDescent="0.2">
      <c r="B614" s="64">
        <v>44159</v>
      </c>
      <c r="C614" s="63">
        <v>38.630000000000003</v>
      </c>
      <c r="D614" s="63">
        <v>333.74</v>
      </c>
      <c r="E614" s="63">
        <v>40.57</v>
      </c>
    </row>
    <row r="615" spans="2:5" x14ac:dyDescent="0.2">
      <c r="B615" s="64">
        <v>44158</v>
      </c>
      <c r="C615" s="63">
        <v>36.26</v>
      </c>
      <c r="D615" s="63">
        <v>328.42</v>
      </c>
      <c r="E615" s="63">
        <v>38.43</v>
      </c>
    </row>
    <row r="616" spans="2:5" x14ac:dyDescent="0.2">
      <c r="B616" s="64">
        <v>44155</v>
      </c>
      <c r="C616" s="63">
        <v>35.25</v>
      </c>
      <c r="D616" s="63">
        <v>326.49</v>
      </c>
      <c r="E616" s="63">
        <v>37.22</v>
      </c>
    </row>
    <row r="617" spans="2:5" x14ac:dyDescent="0.2">
      <c r="B617" s="64">
        <v>44154</v>
      </c>
      <c r="C617" s="63">
        <v>35.82</v>
      </c>
      <c r="D617" s="63">
        <v>328.69</v>
      </c>
      <c r="E617" s="63">
        <v>37.19</v>
      </c>
    </row>
    <row r="618" spans="2:5" x14ac:dyDescent="0.2">
      <c r="B618" s="64">
        <v>44153</v>
      </c>
      <c r="C618" s="63">
        <v>35.625</v>
      </c>
      <c r="D618" s="63">
        <v>327.32</v>
      </c>
      <c r="E618" s="63">
        <v>37.020000000000003</v>
      </c>
    </row>
    <row r="619" spans="2:5" x14ac:dyDescent="0.2">
      <c r="B619" s="64">
        <v>44152</v>
      </c>
      <c r="C619" s="63">
        <v>36.57</v>
      </c>
      <c r="D619" s="63">
        <v>331.34</v>
      </c>
      <c r="E619" s="63">
        <v>37.56</v>
      </c>
    </row>
    <row r="620" spans="2:5" x14ac:dyDescent="0.2">
      <c r="B620" s="64">
        <v>44151</v>
      </c>
      <c r="C620" s="63">
        <v>36.909999999999997</v>
      </c>
      <c r="D620" s="63">
        <v>333</v>
      </c>
      <c r="E620" s="63">
        <v>37.270000000000003</v>
      </c>
    </row>
    <row r="621" spans="2:5" x14ac:dyDescent="0.2">
      <c r="B621" s="64">
        <v>44148</v>
      </c>
      <c r="C621" s="63">
        <v>34.619999999999997</v>
      </c>
      <c r="D621" s="63">
        <v>329.01</v>
      </c>
      <c r="E621" s="63">
        <v>35.880000000000003</v>
      </c>
    </row>
    <row r="622" spans="2:5" x14ac:dyDescent="0.2">
      <c r="B622" s="64">
        <v>44147</v>
      </c>
      <c r="C622" s="63">
        <v>33.11</v>
      </c>
      <c r="D622" s="63">
        <v>324.60000000000002</v>
      </c>
      <c r="E622" s="63">
        <v>34.81</v>
      </c>
    </row>
    <row r="623" spans="2:5" x14ac:dyDescent="0.2">
      <c r="B623" s="64">
        <v>44146</v>
      </c>
      <c r="C623" s="63">
        <v>33.840000000000003</v>
      </c>
      <c r="D623" s="63">
        <v>327.63</v>
      </c>
      <c r="E623" s="63">
        <v>35.409999999999997</v>
      </c>
    </row>
    <row r="624" spans="2:5" x14ac:dyDescent="0.2">
      <c r="B624" s="64">
        <v>44145</v>
      </c>
      <c r="C624" s="63">
        <v>33.909999999999997</v>
      </c>
      <c r="D624" s="63">
        <v>325.33999999999997</v>
      </c>
      <c r="E624" s="63">
        <v>35.39</v>
      </c>
    </row>
    <row r="625" spans="2:5" x14ac:dyDescent="0.2">
      <c r="B625" s="64">
        <v>44144</v>
      </c>
      <c r="C625" s="63">
        <v>33.35</v>
      </c>
      <c r="D625" s="63">
        <v>325.76</v>
      </c>
      <c r="E625" s="63">
        <v>35.31</v>
      </c>
    </row>
    <row r="626" spans="2:5" x14ac:dyDescent="0.2">
      <c r="B626" s="64">
        <v>44141</v>
      </c>
      <c r="C626" s="63">
        <v>32.04</v>
      </c>
      <c r="D626" s="63">
        <v>321.75</v>
      </c>
      <c r="E626" s="63">
        <v>34.020000000000003</v>
      </c>
    </row>
    <row r="627" spans="2:5" x14ac:dyDescent="0.2">
      <c r="B627" s="64">
        <v>44140</v>
      </c>
      <c r="C627" s="63">
        <v>32.25</v>
      </c>
      <c r="D627" s="63">
        <v>321.79000000000002</v>
      </c>
      <c r="E627" s="63">
        <v>33.61</v>
      </c>
    </row>
    <row r="628" spans="2:5" x14ac:dyDescent="0.2">
      <c r="B628" s="64">
        <v>44139</v>
      </c>
      <c r="C628" s="63">
        <v>30.76</v>
      </c>
      <c r="D628" s="63">
        <v>315.61</v>
      </c>
      <c r="E628" s="63">
        <v>32.07</v>
      </c>
    </row>
    <row r="629" spans="2:5" x14ac:dyDescent="0.2">
      <c r="B629" s="64">
        <v>44138</v>
      </c>
      <c r="C629" s="63">
        <v>32.32</v>
      </c>
      <c r="D629" s="63">
        <v>308.66000000000003</v>
      </c>
      <c r="E629" s="63">
        <v>33.32</v>
      </c>
    </row>
    <row r="630" spans="2:5" x14ac:dyDescent="0.2">
      <c r="B630" s="64">
        <v>44137</v>
      </c>
      <c r="C630" s="63">
        <v>31.89</v>
      </c>
      <c r="D630" s="63">
        <v>303.31</v>
      </c>
      <c r="E630" s="63">
        <v>32.549999999999997</v>
      </c>
    </row>
    <row r="631" spans="2:5" x14ac:dyDescent="0.2">
      <c r="B631" s="64">
        <v>44134</v>
      </c>
      <c r="C631" s="63">
        <v>31.48</v>
      </c>
      <c r="D631" s="63">
        <v>299.82</v>
      </c>
      <c r="E631" s="63">
        <v>31.98</v>
      </c>
    </row>
    <row r="632" spans="2:5" x14ac:dyDescent="0.2">
      <c r="B632" s="64">
        <v>44133</v>
      </c>
      <c r="C632" s="63">
        <v>31.62</v>
      </c>
      <c r="D632" s="63">
        <v>303.23</v>
      </c>
      <c r="E632" s="63">
        <v>32.11</v>
      </c>
    </row>
    <row r="633" spans="2:5" x14ac:dyDescent="0.2">
      <c r="B633" s="64">
        <v>44132</v>
      </c>
      <c r="C633" s="63">
        <v>30.57</v>
      </c>
      <c r="D633" s="63">
        <v>300.07</v>
      </c>
      <c r="E633" s="63">
        <v>31.34</v>
      </c>
    </row>
    <row r="634" spans="2:5" x14ac:dyDescent="0.2">
      <c r="B634" s="64">
        <v>44131</v>
      </c>
      <c r="C634" s="63">
        <v>31.4</v>
      </c>
      <c r="D634" s="63">
        <v>310.77</v>
      </c>
      <c r="E634" s="63">
        <v>32.700000000000003</v>
      </c>
    </row>
    <row r="635" spans="2:5" x14ac:dyDescent="0.2">
      <c r="B635" s="64">
        <v>44130</v>
      </c>
      <c r="C635" s="63">
        <v>31.35</v>
      </c>
      <c r="D635" s="63">
        <v>311.8</v>
      </c>
      <c r="E635" s="63">
        <v>32.97</v>
      </c>
    </row>
    <row r="636" spans="2:5" x14ac:dyDescent="0.2">
      <c r="B636" s="64">
        <v>44127</v>
      </c>
      <c r="C636" s="63">
        <v>32.58</v>
      </c>
      <c r="D636" s="63">
        <v>317.64999999999998</v>
      </c>
      <c r="E636" s="63">
        <v>33.83</v>
      </c>
    </row>
    <row r="637" spans="2:5" x14ac:dyDescent="0.2">
      <c r="B637" s="64">
        <v>44126</v>
      </c>
      <c r="C637" s="63">
        <v>32.14</v>
      </c>
      <c r="D637" s="63">
        <v>316.57</v>
      </c>
      <c r="E637" s="63">
        <v>33.46</v>
      </c>
    </row>
    <row r="638" spans="2:5" x14ac:dyDescent="0.2">
      <c r="B638" s="64">
        <v>44125</v>
      </c>
      <c r="C638" s="63">
        <v>31.184999999999999</v>
      </c>
      <c r="D638" s="63">
        <v>314.83999999999997</v>
      </c>
      <c r="E638" s="63">
        <v>33.020000000000003</v>
      </c>
    </row>
    <row r="639" spans="2:5" x14ac:dyDescent="0.2">
      <c r="B639" s="64">
        <v>44124</v>
      </c>
      <c r="C639" s="63">
        <v>31.88</v>
      </c>
      <c r="D639" s="63">
        <v>315.41000000000003</v>
      </c>
      <c r="E639" s="63">
        <v>32.880000000000003</v>
      </c>
    </row>
    <row r="640" spans="2:5" x14ac:dyDescent="0.2">
      <c r="B640" s="64">
        <v>44123</v>
      </c>
      <c r="C640" s="63">
        <v>33.119999999999997</v>
      </c>
      <c r="D640" s="63">
        <v>314.17</v>
      </c>
      <c r="E640" s="63">
        <v>32.71</v>
      </c>
    </row>
    <row r="641" spans="2:5" x14ac:dyDescent="0.2">
      <c r="B641" s="64">
        <v>44120</v>
      </c>
      <c r="C641" s="63">
        <v>33.39</v>
      </c>
      <c r="D641" s="63">
        <v>318.99</v>
      </c>
      <c r="E641" s="63">
        <v>32.840000000000003</v>
      </c>
    </row>
    <row r="642" spans="2:5" x14ac:dyDescent="0.2">
      <c r="B642" s="64">
        <v>44119</v>
      </c>
      <c r="C642" s="63">
        <v>33.39</v>
      </c>
      <c r="D642" s="63">
        <v>319.26</v>
      </c>
      <c r="E642" s="63">
        <v>32.74</v>
      </c>
    </row>
    <row r="643" spans="2:5" x14ac:dyDescent="0.2">
      <c r="B643" s="64">
        <v>44118</v>
      </c>
      <c r="C643" s="63">
        <v>33.26</v>
      </c>
      <c r="D643" s="63">
        <v>319.64</v>
      </c>
      <c r="E643" s="63">
        <v>32.65</v>
      </c>
    </row>
    <row r="644" spans="2:5" x14ac:dyDescent="0.2">
      <c r="B644" s="64">
        <v>44117</v>
      </c>
      <c r="C644" s="63">
        <v>32.71</v>
      </c>
      <c r="D644" s="63">
        <v>321.64999999999998</v>
      </c>
      <c r="E644" s="63">
        <v>32.44</v>
      </c>
    </row>
    <row r="645" spans="2:5" x14ac:dyDescent="0.2">
      <c r="B645" s="64">
        <v>44116</v>
      </c>
      <c r="C645" s="63">
        <v>33.21</v>
      </c>
      <c r="D645" s="63">
        <v>323.72000000000003</v>
      </c>
      <c r="E645" s="63">
        <v>32.83</v>
      </c>
    </row>
    <row r="646" spans="2:5" x14ac:dyDescent="0.2">
      <c r="B646" s="64">
        <v>44113</v>
      </c>
      <c r="C646" s="63">
        <v>32.58</v>
      </c>
      <c r="D646" s="63">
        <v>318.58</v>
      </c>
      <c r="E646" s="63">
        <v>32.97</v>
      </c>
    </row>
    <row r="647" spans="2:5" x14ac:dyDescent="0.2">
      <c r="B647" s="64">
        <v>44112</v>
      </c>
      <c r="C647" s="63">
        <v>32.840000000000003</v>
      </c>
      <c r="D647" s="63">
        <v>315.77</v>
      </c>
      <c r="E647" s="63">
        <v>33.26</v>
      </c>
    </row>
    <row r="648" spans="2:5" x14ac:dyDescent="0.2">
      <c r="B648" s="64">
        <v>44111</v>
      </c>
      <c r="C648" s="63">
        <v>31.94</v>
      </c>
      <c r="D648" s="63">
        <v>313</v>
      </c>
      <c r="E648" s="63">
        <v>32.9</v>
      </c>
    </row>
    <row r="649" spans="2:5" x14ac:dyDescent="0.2">
      <c r="B649" s="64">
        <v>44110</v>
      </c>
      <c r="C649" s="63">
        <v>30.87</v>
      </c>
      <c r="D649" s="63">
        <v>307.72000000000003</v>
      </c>
      <c r="E649" s="63">
        <v>32.04</v>
      </c>
    </row>
    <row r="650" spans="2:5" x14ac:dyDescent="0.2">
      <c r="B650" s="64">
        <v>44109</v>
      </c>
      <c r="C650" s="63">
        <v>30.99</v>
      </c>
      <c r="D650" s="63">
        <v>312.08</v>
      </c>
      <c r="E650" s="63">
        <v>32.56</v>
      </c>
    </row>
    <row r="651" spans="2:5" x14ac:dyDescent="0.2">
      <c r="B651" s="64">
        <v>44106</v>
      </c>
      <c r="C651" s="63">
        <v>29.7</v>
      </c>
      <c r="D651" s="63">
        <v>306.72000000000003</v>
      </c>
      <c r="E651" s="63">
        <v>31.56</v>
      </c>
    </row>
    <row r="652" spans="2:5" x14ac:dyDescent="0.2">
      <c r="B652" s="64">
        <v>44105</v>
      </c>
      <c r="C652" s="63">
        <v>29.09</v>
      </c>
      <c r="D652" s="63">
        <v>309.60000000000002</v>
      </c>
      <c r="E652" s="63">
        <v>31.15</v>
      </c>
    </row>
    <row r="653" spans="2:5" x14ac:dyDescent="0.2">
      <c r="B653" s="64">
        <v>44104</v>
      </c>
      <c r="C653" s="63">
        <v>28.63</v>
      </c>
      <c r="D653" s="63">
        <v>307.64999999999998</v>
      </c>
      <c r="E653" s="63">
        <v>30.9</v>
      </c>
    </row>
    <row r="654" spans="2:5" x14ac:dyDescent="0.2">
      <c r="B654" s="64">
        <v>44103</v>
      </c>
      <c r="C654" s="63">
        <v>28.66</v>
      </c>
      <c r="D654" s="63">
        <v>305.3</v>
      </c>
      <c r="E654" s="63">
        <v>30.71</v>
      </c>
    </row>
    <row r="655" spans="2:5" x14ac:dyDescent="0.2">
      <c r="B655" s="64">
        <v>44102</v>
      </c>
      <c r="C655" s="63">
        <v>29.98</v>
      </c>
      <c r="D655" s="63">
        <v>308.36</v>
      </c>
      <c r="E655" s="63">
        <v>31.14</v>
      </c>
    </row>
    <row r="656" spans="2:5" x14ac:dyDescent="0.2">
      <c r="B656" s="64">
        <v>44099</v>
      </c>
      <c r="C656" s="63">
        <v>28.86</v>
      </c>
      <c r="D656" s="63">
        <v>303.27999999999997</v>
      </c>
      <c r="E656" s="63">
        <v>30.57</v>
      </c>
    </row>
    <row r="657" spans="2:5" x14ac:dyDescent="0.2">
      <c r="B657" s="64">
        <v>44098</v>
      </c>
      <c r="C657" s="63">
        <v>28.87</v>
      </c>
      <c r="D657" s="63">
        <v>298.5</v>
      </c>
      <c r="E657" s="63">
        <v>30.37</v>
      </c>
    </row>
    <row r="658" spans="2:5" x14ac:dyDescent="0.2">
      <c r="B658" s="64">
        <v>44097</v>
      </c>
      <c r="C658" s="63">
        <v>29</v>
      </c>
      <c r="D658" s="63">
        <v>297.68</v>
      </c>
      <c r="E658" s="63">
        <v>30.33</v>
      </c>
    </row>
    <row r="659" spans="2:5" x14ac:dyDescent="0.2">
      <c r="B659" s="64">
        <v>44096</v>
      </c>
      <c r="C659" s="63">
        <v>29.39</v>
      </c>
      <c r="D659" s="63">
        <v>304.74</v>
      </c>
      <c r="E659" s="63">
        <v>30.79</v>
      </c>
    </row>
    <row r="660" spans="2:5" x14ac:dyDescent="0.2">
      <c r="B660" s="64">
        <v>44095</v>
      </c>
      <c r="C660" s="63">
        <v>29.35</v>
      </c>
      <c r="D660" s="63">
        <v>301.69</v>
      </c>
      <c r="E660" s="63">
        <v>30.83</v>
      </c>
    </row>
    <row r="661" spans="2:5" x14ac:dyDescent="0.2">
      <c r="B661" s="64">
        <v>44092</v>
      </c>
      <c r="C661" s="63">
        <v>32.03</v>
      </c>
      <c r="D661" s="63">
        <v>305</v>
      </c>
      <c r="E661" s="63">
        <v>32.56</v>
      </c>
    </row>
    <row r="662" spans="2:5" x14ac:dyDescent="0.2">
      <c r="B662" s="64">
        <v>44091</v>
      </c>
      <c r="C662" s="63">
        <v>31.26</v>
      </c>
      <c r="D662" s="63">
        <v>308.58999999999997</v>
      </c>
      <c r="E662" s="63">
        <v>32.78</v>
      </c>
    </row>
    <row r="663" spans="2:5" x14ac:dyDescent="0.2">
      <c r="B663" s="64">
        <v>44090</v>
      </c>
      <c r="C663" s="63">
        <v>30.46</v>
      </c>
      <c r="D663" s="63">
        <v>311.31</v>
      </c>
      <c r="E663" s="63">
        <v>32.119999999999997</v>
      </c>
    </row>
    <row r="664" spans="2:5" x14ac:dyDescent="0.2">
      <c r="B664" s="64">
        <v>44089</v>
      </c>
      <c r="C664" s="63">
        <v>30.37</v>
      </c>
      <c r="D664" s="63">
        <v>312.57</v>
      </c>
      <c r="E664" s="63">
        <v>31.99</v>
      </c>
    </row>
    <row r="665" spans="2:5" x14ac:dyDescent="0.2">
      <c r="B665" s="64">
        <v>44088</v>
      </c>
      <c r="C665" s="63">
        <v>30.09</v>
      </c>
      <c r="D665" s="63">
        <v>310.97000000000003</v>
      </c>
      <c r="E665" s="63">
        <v>31.56</v>
      </c>
    </row>
    <row r="666" spans="2:5" x14ac:dyDescent="0.2">
      <c r="B666" s="64">
        <v>44085</v>
      </c>
      <c r="C666" s="63">
        <v>29.33</v>
      </c>
      <c r="D666" s="63">
        <v>306.98</v>
      </c>
      <c r="E666" s="63">
        <v>31.04</v>
      </c>
    </row>
    <row r="667" spans="2:5" x14ac:dyDescent="0.2">
      <c r="B667" s="64">
        <v>44084</v>
      </c>
      <c r="C667" s="63">
        <v>29.06</v>
      </c>
      <c r="D667" s="63">
        <v>306.75</v>
      </c>
      <c r="E667" s="63">
        <v>30.46</v>
      </c>
    </row>
    <row r="668" spans="2:5" x14ac:dyDescent="0.2">
      <c r="B668" s="64">
        <v>44083</v>
      </c>
      <c r="C668" s="63">
        <v>29.34</v>
      </c>
      <c r="D668" s="63">
        <v>312.20999999999998</v>
      </c>
      <c r="E668" s="63">
        <v>30.96</v>
      </c>
    </row>
    <row r="669" spans="2:5" x14ac:dyDescent="0.2">
      <c r="B669" s="64">
        <v>44082</v>
      </c>
      <c r="C669" s="63">
        <v>29.38</v>
      </c>
      <c r="D669" s="63">
        <v>306.17</v>
      </c>
      <c r="E669" s="63">
        <v>30.4</v>
      </c>
    </row>
    <row r="670" spans="2:5" x14ac:dyDescent="0.2">
      <c r="B670" s="64">
        <v>44078</v>
      </c>
      <c r="C670" s="63">
        <v>30.66</v>
      </c>
      <c r="D670" s="63">
        <v>314.82</v>
      </c>
      <c r="E670" s="63">
        <v>31.33</v>
      </c>
    </row>
    <row r="671" spans="2:5" x14ac:dyDescent="0.2">
      <c r="B671" s="64">
        <v>44077</v>
      </c>
      <c r="C671" s="63">
        <v>30.31</v>
      </c>
      <c r="D671" s="63">
        <v>317.36</v>
      </c>
      <c r="E671" s="63">
        <v>30.94</v>
      </c>
    </row>
    <row r="672" spans="2:5" x14ac:dyDescent="0.2">
      <c r="B672" s="64">
        <v>44076</v>
      </c>
      <c r="C672" s="63">
        <v>30.77</v>
      </c>
      <c r="D672" s="63">
        <v>328.74</v>
      </c>
      <c r="E672" s="63">
        <v>31.64</v>
      </c>
    </row>
    <row r="673" spans="2:5" x14ac:dyDescent="0.2">
      <c r="B673" s="64">
        <v>44075</v>
      </c>
      <c r="C673" s="63">
        <v>30.1</v>
      </c>
      <c r="D673" s="63">
        <v>324.02</v>
      </c>
      <c r="E673" s="63">
        <v>31.49</v>
      </c>
    </row>
    <row r="674" spans="2:5" x14ac:dyDescent="0.2">
      <c r="B674" s="64">
        <v>44074</v>
      </c>
      <c r="C674" s="63">
        <v>29.52</v>
      </c>
      <c r="D674" s="63">
        <v>321.02</v>
      </c>
      <c r="E674" s="63">
        <v>30.74</v>
      </c>
    </row>
    <row r="675" spans="2:5" x14ac:dyDescent="0.2">
      <c r="B675" s="64">
        <v>44071</v>
      </c>
      <c r="C675" s="63">
        <v>30.2</v>
      </c>
      <c r="D675" s="63">
        <v>322.14999999999998</v>
      </c>
      <c r="E675" s="63">
        <v>31.25</v>
      </c>
    </row>
    <row r="676" spans="2:5" x14ac:dyDescent="0.2">
      <c r="B676" s="64">
        <v>44070</v>
      </c>
      <c r="C676" s="63">
        <v>29.79</v>
      </c>
      <c r="D676" s="63">
        <v>320.07</v>
      </c>
      <c r="E676" s="63">
        <v>30.56</v>
      </c>
    </row>
    <row r="677" spans="2:5" x14ac:dyDescent="0.2">
      <c r="B677" s="64">
        <v>44069</v>
      </c>
      <c r="C677" s="63">
        <v>29.73</v>
      </c>
      <c r="D677" s="63">
        <v>319.43</v>
      </c>
      <c r="E677" s="63">
        <v>30.7</v>
      </c>
    </row>
    <row r="678" spans="2:5" x14ac:dyDescent="0.2">
      <c r="B678" s="64">
        <v>44068</v>
      </c>
      <c r="C678" s="63">
        <v>29.84</v>
      </c>
      <c r="D678" s="63">
        <v>316.2</v>
      </c>
      <c r="E678" s="63">
        <v>30.8049</v>
      </c>
    </row>
    <row r="679" spans="2:5" x14ac:dyDescent="0.2">
      <c r="B679" s="64">
        <v>44067</v>
      </c>
      <c r="C679" s="63">
        <v>30.3</v>
      </c>
      <c r="D679" s="63">
        <v>315.10000000000002</v>
      </c>
      <c r="E679" s="63">
        <v>30.89</v>
      </c>
    </row>
    <row r="680" spans="2:5" x14ac:dyDescent="0.2">
      <c r="B680" s="64">
        <v>44064</v>
      </c>
      <c r="C680" s="63">
        <v>29.59</v>
      </c>
      <c r="D680" s="63">
        <v>311.93</v>
      </c>
      <c r="E680" s="63">
        <v>30.33</v>
      </c>
    </row>
    <row r="681" spans="2:5" x14ac:dyDescent="0.2">
      <c r="B681" s="64">
        <v>44063</v>
      </c>
      <c r="C681" s="63">
        <v>30.18</v>
      </c>
      <c r="D681" s="63">
        <v>310.82</v>
      </c>
      <c r="E681" s="63">
        <v>31.03</v>
      </c>
    </row>
    <row r="682" spans="2:5" x14ac:dyDescent="0.2">
      <c r="B682" s="64">
        <v>44062</v>
      </c>
      <c r="C682" s="63">
        <v>30.17</v>
      </c>
      <c r="D682" s="63">
        <v>309.83999999999997</v>
      </c>
      <c r="E682" s="63">
        <v>31.04</v>
      </c>
    </row>
    <row r="683" spans="2:5" x14ac:dyDescent="0.2">
      <c r="B683" s="64">
        <v>44061</v>
      </c>
      <c r="C683" s="63">
        <v>30.39</v>
      </c>
      <c r="D683" s="63">
        <v>311.16000000000003</v>
      </c>
      <c r="E683" s="63">
        <v>31.33</v>
      </c>
    </row>
    <row r="684" spans="2:5" x14ac:dyDescent="0.2">
      <c r="B684" s="64">
        <v>44060</v>
      </c>
      <c r="C684" s="63">
        <v>30.88</v>
      </c>
      <c r="D684" s="63">
        <v>310.51</v>
      </c>
      <c r="E684" s="63">
        <v>31.08</v>
      </c>
    </row>
    <row r="685" spans="2:5" x14ac:dyDescent="0.2">
      <c r="B685" s="64">
        <v>44057</v>
      </c>
      <c r="C685" s="63">
        <v>30.95</v>
      </c>
      <c r="D685" s="63">
        <v>309.51</v>
      </c>
      <c r="E685" s="63">
        <v>30.95</v>
      </c>
    </row>
    <row r="686" spans="2:5" x14ac:dyDescent="0.2">
      <c r="B686" s="64">
        <v>44056</v>
      </c>
      <c r="C686" s="63">
        <v>30.56</v>
      </c>
      <c r="D686" s="63">
        <v>309.51</v>
      </c>
      <c r="E686" s="63">
        <v>30.77</v>
      </c>
    </row>
    <row r="687" spans="2:5" x14ac:dyDescent="0.2">
      <c r="B687" s="64">
        <v>44055</v>
      </c>
      <c r="C687" s="63">
        <v>30.68</v>
      </c>
      <c r="D687" s="63">
        <v>310.04000000000002</v>
      </c>
      <c r="E687" s="63">
        <v>31.04</v>
      </c>
    </row>
    <row r="688" spans="2:5" x14ac:dyDescent="0.2">
      <c r="B688" s="64">
        <v>44054</v>
      </c>
      <c r="C688" s="63">
        <v>30.31</v>
      </c>
      <c r="D688" s="63">
        <v>305.85000000000002</v>
      </c>
      <c r="E688" s="63">
        <v>30.98</v>
      </c>
    </row>
    <row r="689" spans="2:5" x14ac:dyDescent="0.2">
      <c r="B689" s="64">
        <v>44053</v>
      </c>
      <c r="C689" s="63">
        <v>30.19</v>
      </c>
      <c r="D689" s="63">
        <v>308.33999999999997</v>
      </c>
      <c r="E689" s="63">
        <v>31</v>
      </c>
    </row>
    <row r="690" spans="2:5" x14ac:dyDescent="0.2">
      <c r="B690" s="64">
        <v>44050</v>
      </c>
      <c r="C690" s="63">
        <v>28.49</v>
      </c>
      <c r="D690" s="63">
        <v>307.36</v>
      </c>
      <c r="E690" s="63">
        <v>29.9</v>
      </c>
    </row>
    <row r="691" spans="2:5" x14ac:dyDescent="0.2">
      <c r="B691" s="64">
        <v>44049</v>
      </c>
      <c r="C691" s="63">
        <v>27.99</v>
      </c>
      <c r="D691" s="63">
        <v>307.2</v>
      </c>
      <c r="E691" s="63">
        <v>30.15</v>
      </c>
    </row>
    <row r="692" spans="2:5" x14ac:dyDescent="0.2">
      <c r="B692" s="64">
        <v>44048</v>
      </c>
      <c r="C692" s="63">
        <v>28.16</v>
      </c>
      <c r="D692" s="63">
        <v>305.14999999999998</v>
      </c>
      <c r="E692" s="63">
        <v>30.32</v>
      </c>
    </row>
    <row r="693" spans="2:5" x14ac:dyDescent="0.2">
      <c r="B693" s="64">
        <v>44047</v>
      </c>
      <c r="C693" s="63">
        <v>27.91</v>
      </c>
      <c r="D693" s="63">
        <v>303.26</v>
      </c>
      <c r="E693" s="63">
        <v>29.37</v>
      </c>
    </row>
    <row r="694" spans="2:5" x14ac:dyDescent="0.2">
      <c r="B694" s="64">
        <v>44046</v>
      </c>
      <c r="C694" s="63">
        <v>28.14</v>
      </c>
      <c r="D694" s="63">
        <v>301.99</v>
      </c>
      <c r="E694" s="63">
        <v>29.18</v>
      </c>
    </row>
    <row r="695" spans="2:5" x14ac:dyDescent="0.2">
      <c r="B695" s="64">
        <v>44043</v>
      </c>
      <c r="C695" s="63">
        <v>27.41</v>
      </c>
      <c r="D695" s="63">
        <v>300.10000000000002</v>
      </c>
      <c r="E695" s="63">
        <v>28.57</v>
      </c>
    </row>
    <row r="696" spans="2:5" x14ac:dyDescent="0.2">
      <c r="B696" s="64">
        <v>44042</v>
      </c>
      <c r="C696" s="63">
        <v>27.57</v>
      </c>
      <c r="D696" s="63">
        <v>297.61</v>
      </c>
      <c r="E696" s="63">
        <v>29.13</v>
      </c>
    </row>
    <row r="697" spans="2:5" x14ac:dyDescent="0.2">
      <c r="B697" s="64">
        <v>44041</v>
      </c>
      <c r="C697" s="63">
        <v>27.99</v>
      </c>
      <c r="D697" s="63">
        <v>298.7</v>
      </c>
      <c r="E697" s="63">
        <v>29.68</v>
      </c>
    </row>
    <row r="698" spans="2:5" x14ac:dyDescent="0.2">
      <c r="B698" s="64">
        <v>44040</v>
      </c>
      <c r="C698" s="63">
        <v>27.33</v>
      </c>
      <c r="D698" s="63">
        <v>295.13</v>
      </c>
      <c r="E698" s="63">
        <v>28.99</v>
      </c>
    </row>
    <row r="699" spans="2:5" x14ac:dyDescent="0.2">
      <c r="B699" s="64">
        <v>44039</v>
      </c>
      <c r="C699" s="63">
        <v>28.37</v>
      </c>
      <c r="D699" s="63">
        <v>296.97000000000003</v>
      </c>
      <c r="E699" s="63">
        <v>29.64</v>
      </c>
    </row>
    <row r="700" spans="2:5" x14ac:dyDescent="0.2">
      <c r="B700" s="64">
        <v>44036</v>
      </c>
      <c r="C700" s="63">
        <v>27.83</v>
      </c>
      <c r="D700" s="63">
        <v>294.82</v>
      </c>
      <c r="E700" s="63">
        <v>28.92</v>
      </c>
    </row>
    <row r="701" spans="2:5" x14ac:dyDescent="0.2">
      <c r="B701" s="64">
        <v>44035</v>
      </c>
      <c r="C701" s="63">
        <v>27.56</v>
      </c>
      <c r="D701" s="63">
        <v>296.74</v>
      </c>
      <c r="E701" s="63">
        <v>28.93</v>
      </c>
    </row>
    <row r="702" spans="2:5" x14ac:dyDescent="0.2">
      <c r="B702" s="64">
        <v>44034</v>
      </c>
      <c r="C702" s="63">
        <v>27.72</v>
      </c>
      <c r="D702" s="63">
        <v>300.33</v>
      </c>
      <c r="E702" s="63">
        <v>29.18</v>
      </c>
    </row>
    <row r="703" spans="2:5" x14ac:dyDescent="0.2">
      <c r="B703" s="64">
        <v>44033</v>
      </c>
      <c r="C703" s="63">
        <v>27.055</v>
      </c>
      <c r="D703" s="63">
        <v>298.63</v>
      </c>
      <c r="E703" s="63">
        <v>28.91</v>
      </c>
    </row>
    <row r="704" spans="2:5" x14ac:dyDescent="0.2">
      <c r="B704" s="64">
        <v>44032</v>
      </c>
      <c r="C704" s="63">
        <v>26.48</v>
      </c>
      <c r="D704" s="63">
        <v>298.01</v>
      </c>
      <c r="E704" s="63">
        <v>28.52</v>
      </c>
    </row>
    <row r="705" spans="2:5" x14ac:dyDescent="0.2">
      <c r="B705" s="64">
        <v>44029</v>
      </c>
      <c r="C705" s="63">
        <v>26.81</v>
      </c>
      <c r="D705" s="63">
        <v>295.55</v>
      </c>
      <c r="E705" s="63">
        <v>28.59</v>
      </c>
    </row>
    <row r="706" spans="2:5" x14ac:dyDescent="0.2">
      <c r="B706" s="64">
        <v>44028</v>
      </c>
      <c r="C706" s="63">
        <v>27.03</v>
      </c>
      <c r="D706" s="63">
        <v>294.77</v>
      </c>
      <c r="E706" s="63">
        <v>28.72</v>
      </c>
    </row>
    <row r="707" spans="2:5" x14ac:dyDescent="0.2">
      <c r="B707" s="64">
        <v>44027</v>
      </c>
      <c r="C707" s="63">
        <v>27.004999999999999</v>
      </c>
      <c r="D707" s="63">
        <v>295.63</v>
      </c>
      <c r="E707" s="63">
        <v>29.07</v>
      </c>
    </row>
    <row r="708" spans="2:5" x14ac:dyDescent="0.2">
      <c r="B708" s="64">
        <v>44026</v>
      </c>
      <c r="C708" s="63">
        <v>26.47</v>
      </c>
      <c r="D708" s="63">
        <v>293.02999999999997</v>
      </c>
      <c r="E708" s="63">
        <v>28.79</v>
      </c>
    </row>
    <row r="709" spans="2:5" x14ac:dyDescent="0.2">
      <c r="B709" s="64">
        <v>44025</v>
      </c>
      <c r="C709" s="63">
        <v>25.56</v>
      </c>
      <c r="D709" s="63">
        <v>289.16000000000003</v>
      </c>
      <c r="E709" s="63">
        <v>27.86</v>
      </c>
    </row>
    <row r="710" spans="2:5" x14ac:dyDescent="0.2">
      <c r="B710" s="64">
        <v>44022</v>
      </c>
      <c r="C710" s="63">
        <v>25.8</v>
      </c>
      <c r="D710" s="63">
        <v>291.8</v>
      </c>
      <c r="E710" s="63">
        <v>27.98</v>
      </c>
    </row>
    <row r="711" spans="2:5" x14ac:dyDescent="0.2">
      <c r="B711" s="64">
        <v>44021</v>
      </c>
      <c r="C711" s="63">
        <v>24.51</v>
      </c>
      <c r="D711" s="63">
        <v>288.89999999999998</v>
      </c>
      <c r="E711" s="63">
        <v>27.05</v>
      </c>
    </row>
    <row r="712" spans="2:5" x14ac:dyDescent="0.2">
      <c r="B712" s="64">
        <v>44020</v>
      </c>
      <c r="C712" s="63">
        <v>24.9</v>
      </c>
      <c r="D712" s="63">
        <v>290.38</v>
      </c>
      <c r="E712" s="63">
        <v>27.55</v>
      </c>
    </row>
    <row r="713" spans="2:5" x14ac:dyDescent="0.2">
      <c r="B713" s="64">
        <v>44019</v>
      </c>
      <c r="C713" s="63">
        <v>25.59</v>
      </c>
      <c r="D713" s="63">
        <v>288.24</v>
      </c>
      <c r="E713" s="63">
        <v>27.39</v>
      </c>
    </row>
    <row r="714" spans="2:5" x14ac:dyDescent="0.2">
      <c r="B714" s="64">
        <v>44018</v>
      </c>
      <c r="C714" s="63">
        <v>25.95</v>
      </c>
      <c r="D714" s="63">
        <v>291.26</v>
      </c>
      <c r="E714" s="63">
        <v>28.03</v>
      </c>
    </row>
    <row r="715" spans="2:5" x14ac:dyDescent="0.2">
      <c r="B715" s="64">
        <v>44014</v>
      </c>
      <c r="C715" s="63">
        <v>25.97</v>
      </c>
      <c r="D715" s="63">
        <v>286.81</v>
      </c>
      <c r="E715" s="63">
        <v>27.52</v>
      </c>
    </row>
    <row r="716" spans="2:5" x14ac:dyDescent="0.2">
      <c r="B716" s="64">
        <v>44013</v>
      </c>
      <c r="C716" s="63">
        <v>25.52</v>
      </c>
      <c r="D716" s="63">
        <v>285.37</v>
      </c>
      <c r="E716" s="63">
        <v>27.11</v>
      </c>
    </row>
    <row r="717" spans="2:5" x14ac:dyDescent="0.2">
      <c r="B717" s="64">
        <v>44012</v>
      </c>
      <c r="C717" s="63">
        <v>26.09</v>
      </c>
      <c r="D717" s="63">
        <v>283.43</v>
      </c>
      <c r="E717" s="63">
        <v>27.57</v>
      </c>
    </row>
    <row r="718" spans="2:5" x14ac:dyDescent="0.2">
      <c r="B718" s="64">
        <v>44011</v>
      </c>
      <c r="C718" s="63">
        <v>25.74</v>
      </c>
      <c r="D718" s="63">
        <v>279.7</v>
      </c>
      <c r="E718" s="63">
        <v>27.34</v>
      </c>
    </row>
    <row r="719" spans="2:5" x14ac:dyDescent="0.2">
      <c r="B719" s="64">
        <v>44008</v>
      </c>
      <c r="C719" s="63">
        <v>25.42</v>
      </c>
      <c r="D719" s="63">
        <v>277.11</v>
      </c>
      <c r="E719" s="63">
        <v>26.75</v>
      </c>
    </row>
    <row r="720" spans="2:5" x14ac:dyDescent="0.2">
      <c r="B720" s="64">
        <v>44007</v>
      </c>
      <c r="C720" s="63">
        <v>26.7</v>
      </c>
      <c r="D720" s="63">
        <v>283.76</v>
      </c>
      <c r="E720" s="63">
        <v>27.8</v>
      </c>
    </row>
    <row r="721" spans="2:5" x14ac:dyDescent="0.2">
      <c r="B721" s="64">
        <v>44006</v>
      </c>
      <c r="C721" s="63">
        <v>25.87</v>
      </c>
      <c r="D721" s="63">
        <v>280.79000000000002</v>
      </c>
      <c r="E721" s="63">
        <v>27.21</v>
      </c>
    </row>
    <row r="722" spans="2:5" x14ac:dyDescent="0.2">
      <c r="B722" s="64">
        <v>44005</v>
      </c>
      <c r="C722" s="63">
        <v>27.24</v>
      </c>
      <c r="D722" s="63">
        <v>288.16000000000003</v>
      </c>
      <c r="E722" s="63">
        <v>28.23</v>
      </c>
    </row>
    <row r="723" spans="2:5" x14ac:dyDescent="0.2">
      <c r="B723" s="64">
        <v>44004</v>
      </c>
      <c r="C723" s="63">
        <v>27.22</v>
      </c>
      <c r="D723" s="63">
        <v>286.86</v>
      </c>
      <c r="E723" s="63">
        <v>27.84</v>
      </c>
    </row>
    <row r="724" spans="2:5" x14ac:dyDescent="0.2">
      <c r="B724" s="64">
        <v>44001</v>
      </c>
      <c r="C724" s="63">
        <v>27.17</v>
      </c>
      <c r="D724" s="63">
        <v>284.97000000000003</v>
      </c>
      <c r="E724" s="63">
        <v>27.68</v>
      </c>
    </row>
    <row r="725" spans="2:5" x14ac:dyDescent="0.2">
      <c r="B725" s="64">
        <v>44000</v>
      </c>
      <c r="C725" s="63">
        <v>26.77</v>
      </c>
      <c r="D725" s="63">
        <v>286.66000000000003</v>
      </c>
      <c r="E725" s="63">
        <v>28.1</v>
      </c>
    </row>
    <row r="726" spans="2:5" x14ac:dyDescent="0.2">
      <c r="B726" s="64">
        <v>43999</v>
      </c>
      <c r="C726" s="63">
        <v>27.38</v>
      </c>
      <c r="D726" s="63">
        <v>286.39999999999998</v>
      </c>
      <c r="E726" s="63">
        <v>28.33</v>
      </c>
    </row>
    <row r="727" spans="2:5" x14ac:dyDescent="0.2">
      <c r="B727" s="64">
        <v>43998</v>
      </c>
      <c r="C727" s="63">
        <v>28.13</v>
      </c>
      <c r="D727" s="63">
        <v>287.72000000000003</v>
      </c>
      <c r="E727" s="63">
        <v>28.9</v>
      </c>
    </row>
    <row r="728" spans="2:5" x14ac:dyDescent="0.2">
      <c r="B728" s="64">
        <v>43997</v>
      </c>
      <c r="C728" s="63">
        <v>26.73</v>
      </c>
      <c r="D728" s="63">
        <v>282.2</v>
      </c>
      <c r="E728" s="63">
        <v>27.85</v>
      </c>
    </row>
    <row r="729" spans="2:5" x14ac:dyDescent="0.2">
      <c r="B729" s="64">
        <v>43994</v>
      </c>
      <c r="C729" s="63">
        <v>26.42</v>
      </c>
      <c r="D729" s="63">
        <v>279.64999999999998</v>
      </c>
      <c r="E729" s="63">
        <v>27.82</v>
      </c>
    </row>
    <row r="730" spans="2:5" x14ac:dyDescent="0.2">
      <c r="B730" s="64">
        <v>43993</v>
      </c>
      <c r="C730" s="63">
        <v>25.59</v>
      </c>
      <c r="D730" s="63">
        <v>276.32</v>
      </c>
      <c r="E730" s="63">
        <v>26.59</v>
      </c>
    </row>
    <row r="731" spans="2:5" x14ac:dyDescent="0.2">
      <c r="B731" s="64">
        <v>43992</v>
      </c>
      <c r="C731" s="63">
        <v>28.82</v>
      </c>
      <c r="D731" s="63">
        <v>293.22000000000003</v>
      </c>
      <c r="E731" s="63">
        <v>29.45</v>
      </c>
    </row>
    <row r="732" spans="2:5" x14ac:dyDescent="0.2">
      <c r="B732" s="64">
        <v>43991</v>
      </c>
      <c r="C732" s="63">
        <v>29.36</v>
      </c>
      <c r="D732" s="63">
        <v>295.06</v>
      </c>
      <c r="E732" s="63">
        <v>30.168199999999999</v>
      </c>
    </row>
    <row r="733" spans="2:5" x14ac:dyDescent="0.2">
      <c r="B733" s="64">
        <v>43990</v>
      </c>
      <c r="C733" s="63">
        <v>29.58</v>
      </c>
      <c r="D733" s="63">
        <v>297.17</v>
      </c>
      <c r="E733" s="63">
        <v>30.89</v>
      </c>
    </row>
    <row r="734" spans="2:5" x14ac:dyDescent="0.2">
      <c r="B734" s="64">
        <v>43987</v>
      </c>
      <c r="C734" s="63">
        <v>29.14</v>
      </c>
      <c r="D734" s="63">
        <v>293.61</v>
      </c>
      <c r="E734" s="63">
        <v>29.85</v>
      </c>
    </row>
    <row r="735" spans="2:5" x14ac:dyDescent="0.2">
      <c r="B735" s="64">
        <v>43986</v>
      </c>
      <c r="C735" s="63">
        <v>28.16</v>
      </c>
      <c r="D735" s="63">
        <v>286.29000000000002</v>
      </c>
      <c r="E735" s="63">
        <v>29</v>
      </c>
    </row>
    <row r="736" spans="2:5" x14ac:dyDescent="0.2">
      <c r="B736" s="64">
        <v>43985</v>
      </c>
      <c r="C736" s="63">
        <v>27.89</v>
      </c>
      <c r="D736" s="63">
        <v>287.02</v>
      </c>
      <c r="E736" s="63">
        <v>28.419699999999999</v>
      </c>
    </row>
    <row r="737" spans="2:5" x14ac:dyDescent="0.2">
      <c r="B737" s="64">
        <v>43984</v>
      </c>
      <c r="C737" s="63">
        <v>27.2</v>
      </c>
      <c r="D737" s="63">
        <v>283.27999999999997</v>
      </c>
      <c r="E737" s="63">
        <v>27.33</v>
      </c>
    </row>
    <row r="738" spans="2:5" x14ac:dyDescent="0.2">
      <c r="B738" s="64">
        <v>43983</v>
      </c>
      <c r="C738" s="63">
        <v>26.86</v>
      </c>
      <c r="D738" s="63">
        <v>280.97000000000003</v>
      </c>
      <c r="E738" s="63">
        <v>26.49</v>
      </c>
    </row>
    <row r="739" spans="2:5" x14ac:dyDescent="0.2">
      <c r="B739" s="64">
        <v>43980</v>
      </c>
      <c r="C739" s="63">
        <v>26.56</v>
      </c>
      <c r="D739" s="63">
        <v>279.75</v>
      </c>
      <c r="E739" s="63">
        <v>26.05</v>
      </c>
    </row>
    <row r="740" spans="2:5" x14ac:dyDescent="0.2">
      <c r="B740" s="64">
        <v>43979</v>
      </c>
      <c r="C740" s="63">
        <v>26.96</v>
      </c>
      <c r="D740" s="63">
        <v>278.5</v>
      </c>
      <c r="E740" s="63">
        <v>25.79</v>
      </c>
    </row>
    <row r="741" spans="2:5" x14ac:dyDescent="0.2">
      <c r="B741" s="64">
        <v>43978</v>
      </c>
      <c r="C741" s="63">
        <v>27.37</v>
      </c>
      <c r="D741" s="63">
        <v>279.05</v>
      </c>
      <c r="E741" s="63">
        <v>26.23</v>
      </c>
    </row>
    <row r="742" spans="2:5" x14ac:dyDescent="0.2">
      <c r="B742" s="64">
        <v>43977</v>
      </c>
      <c r="C742" s="63">
        <v>25.77</v>
      </c>
      <c r="D742" s="63">
        <v>275.04000000000002</v>
      </c>
      <c r="E742" s="63">
        <v>25</v>
      </c>
    </row>
    <row r="743" spans="2:5" x14ac:dyDescent="0.2">
      <c r="B743" s="64">
        <v>43973</v>
      </c>
      <c r="C743" s="63">
        <v>24.43</v>
      </c>
      <c r="D743" s="63">
        <v>271.55</v>
      </c>
      <c r="E743" s="63">
        <v>24.1</v>
      </c>
    </row>
    <row r="744" spans="2:5" x14ac:dyDescent="0.2">
      <c r="B744" s="64">
        <v>43972</v>
      </c>
      <c r="C744" s="63">
        <v>24.76</v>
      </c>
      <c r="D744" s="63">
        <v>270.94</v>
      </c>
      <c r="E744" s="63">
        <v>24.25</v>
      </c>
    </row>
    <row r="745" spans="2:5" x14ac:dyDescent="0.2">
      <c r="B745" s="64">
        <v>43971</v>
      </c>
      <c r="C745" s="63">
        <v>24.62</v>
      </c>
      <c r="D745" s="63">
        <v>272.89999999999998</v>
      </c>
      <c r="E745" s="63">
        <v>24.43</v>
      </c>
    </row>
    <row r="746" spans="2:5" x14ac:dyDescent="0.2">
      <c r="B746" s="64">
        <v>43970</v>
      </c>
      <c r="C746" s="63">
        <v>24.19</v>
      </c>
      <c r="D746" s="63">
        <v>268.52</v>
      </c>
      <c r="E746" s="63">
        <v>24</v>
      </c>
    </row>
    <row r="747" spans="2:5" x14ac:dyDescent="0.2">
      <c r="B747" s="64">
        <v>43969</v>
      </c>
      <c r="C747" s="63">
        <v>24.36</v>
      </c>
      <c r="D747" s="63">
        <v>271.08</v>
      </c>
      <c r="E747" s="63">
        <v>24.24</v>
      </c>
    </row>
    <row r="748" spans="2:5" x14ac:dyDescent="0.2">
      <c r="B748" s="64">
        <v>43966</v>
      </c>
      <c r="C748" s="63">
        <v>22.52</v>
      </c>
      <c r="D748" s="63">
        <v>263.04000000000002</v>
      </c>
      <c r="E748" s="63">
        <v>22.47</v>
      </c>
    </row>
    <row r="749" spans="2:5" x14ac:dyDescent="0.2">
      <c r="B749" s="64">
        <v>43965</v>
      </c>
      <c r="C749" s="63">
        <v>22.25</v>
      </c>
      <c r="D749" s="63">
        <v>261.86</v>
      </c>
      <c r="E749" s="63">
        <v>22.28</v>
      </c>
    </row>
    <row r="750" spans="2:5" x14ac:dyDescent="0.2">
      <c r="B750" s="64">
        <v>43964</v>
      </c>
      <c r="C750" s="63">
        <v>22.15</v>
      </c>
      <c r="D750" s="63">
        <v>258.74</v>
      </c>
      <c r="E750" s="63">
        <v>21.96</v>
      </c>
    </row>
    <row r="751" spans="2:5" x14ac:dyDescent="0.2">
      <c r="B751" s="64">
        <v>43963</v>
      </c>
      <c r="C751" s="63">
        <v>23.24</v>
      </c>
      <c r="D751" s="63">
        <v>263.41000000000003</v>
      </c>
      <c r="E751" s="63">
        <v>22.7</v>
      </c>
    </row>
    <row r="752" spans="2:5" x14ac:dyDescent="0.2">
      <c r="B752" s="64">
        <v>43962</v>
      </c>
      <c r="C752" s="63">
        <v>24.3</v>
      </c>
      <c r="D752" s="63">
        <v>268.82</v>
      </c>
      <c r="E752" s="63">
        <v>23.23</v>
      </c>
    </row>
    <row r="753" spans="2:5" x14ac:dyDescent="0.2">
      <c r="B753" s="64">
        <v>43959</v>
      </c>
      <c r="C753" s="63">
        <v>25.37</v>
      </c>
      <c r="D753" s="63">
        <v>268.77999999999997</v>
      </c>
      <c r="E753" s="63">
        <v>24.4</v>
      </c>
    </row>
    <row r="754" spans="2:5" x14ac:dyDescent="0.2">
      <c r="B754" s="64">
        <v>43958</v>
      </c>
      <c r="C754" s="63">
        <v>24.13</v>
      </c>
      <c r="D754" s="63">
        <v>264.36</v>
      </c>
      <c r="E754" s="63">
        <v>23.38</v>
      </c>
    </row>
    <row r="755" spans="2:5" x14ac:dyDescent="0.2">
      <c r="B755" s="64">
        <v>43957</v>
      </c>
      <c r="C755" s="63">
        <v>23.88</v>
      </c>
      <c r="D755" s="63">
        <v>261.27</v>
      </c>
      <c r="E755" s="63">
        <v>22.74</v>
      </c>
    </row>
    <row r="756" spans="2:5" x14ac:dyDescent="0.2">
      <c r="B756" s="64">
        <v>43956</v>
      </c>
      <c r="C756" s="63">
        <v>24.15</v>
      </c>
      <c r="D756" s="63">
        <v>263.04000000000002</v>
      </c>
      <c r="E756" s="63">
        <v>23</v>
      </c>
    </row>
    <row r="757" spans="2:5" x14ac:dyDescent="0.2">
      <c r="B757" s="64">
        <v>43955</v>
      </c>
      <c r="C757" s="63">
        <v>24.32</v>
      </c>
      <c r="D757" s="63">
        <v>260.64</v>
      </c>
      <c r="E757" s="63">
        <v>23.23</v>
      </c>
    </row>
    <row r="758" spans="2:5" x14ac:dyDescent="0.2">
      <c r="B758" s="64">
        <v>43952</v>
      </c>
      <c r="C758" s="63">
        <v>24.41</v>
      </c>
      <c r="D758" s="63">
        <v>259.82</v>
      </c>
      <c r="E758" s="63">
        <v>22.99</v>
      </c>
    </row>
    <row r="759" spans="2:5" x14ac:dyDescent="0.2">
      <c r="B759" s="64">
        <v>43951</v>
      </c>
      <c r="C759" s="63">
        <v>24.27</v>
      </c>
      <c r="D759" s="63">
        <v>267.10000000000002</v>
      </c>
      <c r="E759" s="63">
        <v>23.78</v>
      </c>
    </row>
    <row r="760" spans="2:5" x14ac:dyDescent="0.2">
      <c r="B760" s="64">
        <v>43950</v>
      </c>
      <c r="C760" s="63">
        <v>25.89</v>
      </c>
      <c r="D760" s="63">
        <v>269.45</v>
      </c>
      <c r="E760" s="63">
        <v>25.21</v>
      </c>
    </row>
    <row r="761" spans="2:5" x14ac:dyDescent="0.2">
      <c r="B761" s="64">
        <v>43949</v>
      </c>
      <c r="C761" s="63">
        <v>24.72</v>
      </c>
      <c r="D761" s="63">
        <v>262.68</v>
      </c>
      <c r="E761" s="63">
        <v>23.38</v>
      </c>
    </row>
    <row r="762" spans="2:5" x14ac:dyDescent="0.2">
      <c r="B762" s="64">
        <v>43948</v>
      </c>
      <c r="C762" s="63">
        <v>24.93</v>
      </c>
      <c r="D762" s="63">
        <v>263.89999999999998</v>
      </c>
      <c r="E762" s="63">
        <v>22.97</v>
      </c>
    </row>
    <row r="763" spans="2:5" x14ac:dyDescent="0.2">
      <c r="B763" s="64">
        <v>43945</v>
      </c>
      <c r="C763" s="63">
        <v>23.54</v>
      </c>
      <c r="D763" s="63">
        <v>260.14</v>
      </c>
      <c r="E763" s="63">
        <v>22.08</v>
      </c>
    </row>
    <row r="764" spans="2:5" x14ac:dyDescent="0.2">
      <c r="B764" s="64">
        <v>43944</v>
      </c>
      <c r="C764" s="63">
        <v>24.07</v>
      </c>
      <c r="D764" s="63">
        <v>256.42</v>
      </c>
      <c r="E764" s="63">
        <v>22.41</v>
      </c>
    </row>
    <row r="765" spans="2:5" x14ac:dyDescent="0.2">
      <c r="B765" s="64">
        <v>43943</v>
      </c>
      <c r="C765" s="63">
        <v>22.84</v>
      </c>
      <c r="D765" s="63">
        <v>256.47000000000003</v>
      </c>
      <c r="E765" s="63">
        <v>22.08</v>
      </c>
    </row>
    <row r="766" spans="2:5" x14ac:dyDescent="0.2">
      <c r="B766" s="64">
        <v>43942</v>
      </c>
      <c r="C766" s="63">
        <v>22.22</v>
      </c>
      <c r="D766" s="63">
        <v>250.95</v>
      </c>
      <c r="E766" s="63">
        <v>21.65</v>
      </c>
    </row>
    <row r="767" spans="2:5" x14ac:dyDescent="0.2">
      <c r="B767" s="64">
        <v>43941</v>
      </c>
      <c r="C767" s="63">
        <v>22.57</v>
      </c>
      <c r="D767" s="63">
        <v>258.86</v>
      </c>
      <c r="E767" s="63">
        <v>22.08</v>
      </c>
    </row>
    <row r="768" spans="2:5" x14ac:dyDescent="0.2">
      <c r="B768" s="64">
        <v>43938</v>
      </c>
      <c r="C768" s="63">
        <v>23.47</v>
      </c>
      <c r="D768" s="63">
        <v>263.61</v>
      </c>
      <c r="E768" s="63">
        <v>22.93</v>
      </c>
    </row>
    <row r="769" spans="2:5" x14ac:dyDescent="0.2">
      <c r="B769" s="64">
        <v>43937</v>
      </c>
      <c r="C769" s="63">
        <v>22.254999999999999</v>
      </c>
      <c r="D769" s="63">
        <v>256.52999999999997</v>
      </c>
      <c r="E769" s="63">
        <v>22.049700000000001</v>
      </c>
    </row>
    <row r="770" spans="2:5" x14ac:dyDescent="0.2">
      <c r="B770" s="64">
        <v>43936</v>
      </c>
      <c r="C770" s="63">
        <v>21.85</v>
      </c>
      <c r="D770" s="63">
        <v>255.24</v>
      </c>
      <c r="E770" s="63">
        <v>22.084299999999999</v>
      </c>
    </row>
    <row r="771" spans="2:5" x14ac:dyDescent="0.2">
      <c r="B771" s="64">
        <v>43935</v>
      </c>
      <c r="C771" s="63">
        <v>23.22</v>
      </c>
      <c r="D771" s="63">
        <v>260.92</v>
      </c>
      <c r="E771" s="63">
        <v>23.35</v>
      </c>
    </row>
    <row r="772" spans="2:5" x14ac:dyDescent="0.2">
      <c r="B772" s="64">
        <v>43934</v>
      </c>
      <c r="C772" s="63">
        <v>23.67</v>
      </c>
      <c r="D772" s="63">
        <v>253.19</v>
      </c>
      <c r="E772" s="63">
        <v>23.29</v>
      </c>
    </row>
    <row r="773" spans="2:5" x14ac:dyDescent="0.2">
      <c r="B773" s="64">
        <v>43930</v>
      </c>
      <c r="C773" s="63">
        <v>23.96</v>
      </c>
      <c r="D773" s="63">
        <v>255.67</v>
      </c>
      <c r="E773" s="63">
        <v>23.42</v>
      </c>
    </row>
    <row r="774" spans="2:5" x14ac:dyDescent="0.2">
      <c r="B774" s="64">
        <v>43929</v>
      </c>
      <c r="C774" s="63">
        <v>23.5</v>
      </c>
      <c r="D774" s="63">
        <v>251.93</v>
      </c>
      <c r="E774" s="63">
        <v>23.05</v>
      </c>
    </row>
    <row r="775" spans="2:5" x14ac:dyDescent="0.2">
      <c r="B775" s="64">
        <v>43928</v>
      </c>
      <c r="C775" s="63">
        <v>22.79</v>
      </c>
      <c r="D775" s="63">
        <v>243.66</v>
      </c>
      <c r="E775" s="63">
        <v>22.26</v>
      </c>
    </row>
    <row r="776" spans="2:5" x14ac:dyDescent="0.2">
      <c r="B776" s="64">
        <v>43927</v>
      </c>
      <c r="C776" s="63">
        <v>22.6</v>
      </c>
      <c r="D776" s="63">
        <v>243.53</v>
      </c>
      <c r="E776" s="63">
        <v>21.98</v>
      </c>
    </row>
    <row r="777" spans="2:5" x14ac:dyDescent="0.2">
      <c r="B777" s="64">
        <v>43924</v>
      </c>
      <c r="C777" s="63">
        <v>20.98</v>
      </c>
      <c r="D777" s="63">
        <v>228.02</v>
      </c>
      <c r="E777" s="63">
        <v>20.56</v>
      </c>
    </row>
    <row r="778" spans="2:5" x14ac:dyDescent="0.2">
      <c r="B778" s="64">
        <v>43923</v>
      </c>
      <c r="C778" s="63">
        <v>21.29</v>
      </c>
      <c r="D778" s="63">
        <v>231.44</v>
      </c>
      <c r="E778" s="63">
        <v>21.359000000000002</v>
      </c>
    </row>
    <row r="779" spans="2:5" x14ac:dyDescent="0.2">
      <c r="B779" s="64">
        <v>43922</v>
      </c>
      <c r="C779" s="63">
        <v>21.94</v>
      </c>
      <c r="D779" s="63">
        <v>226.15</v>
      </c>
      <c r="E779" s="63">
        <v>21.01</v>
      </c>
    </row>
    <row r="780" spans="2:5" x14ac:dyDescent="0.2">
      <c r="B780" s="64">
        <v>43921</v>
      </c>
      <c r="C780" s="63">
        <v>22.54</v>
      </c>
      <c r="D780" s="63">
        <v>236.82</v>
      </c>
      <c r="E780" s="63">
        <v>21.88</v>
      </c>
    </row>
    <row r="781" spans="2:5" x14ac:dyDescent="0.2">
      <c r="B781" s="64">
        <v>43920</v>
      </c>
      <c r="C781" s="63">
        <v>21.83</v>
      </c>
      <c r="D781" s="63">
        <v>240.39</v>
      </c>
      <c r="E781" s="63">
        <v>21.26</v>
      </c>
    </row>
    <row r="782" spans="2:5" x14ac:dyDescent="0.2">
      <c r="B782" s="64">
        <v>43917</v>
      </c>
      <c r="C782" s="63">
        <v>20.29</v>
      </c>
      <c r="D782" s="63">
        <v>232.86</v>
      </c>
      <c r="E782" s="63">
        <v>20.87</v>
      </c>
    </row>
    <row r="783" spans="2:5" x14ac:dyDescent="0.2">
      <c r="B783" s="64">
        <v>43916</v>
      </c>
      <c r="C783" s="63">
        <v>20.6</v>
      </c>
      <c r="D783" s="63">
        <v>240.24</v>
      </c>
      <c r="E783" s="63">
        <v>21.97</v>
      </c>
    </row>
    <row r="784" spans="2:5" x14ac:dyDescent="0.2">
      <c r="B784" s="64">
        <v>43915</v>
      </c>
      <c r="C784" s="63">
        <v>19.670000000000002</v>
      </c>
      <c r="D784" s="63">
        <v>226.62</v>
      </c>
      <c r="E784" s="63">
        <v>20.92</v>
      </c>
    </row>
    <row r="785" spans="2:5" x14ac:dyDescent="0.2">
      <c r="B785" s="64">
        <v>43914</v>
      </c>
      <c r="C785" s="63">
        <v>20.87</v>
      </c>
      <c r="D785" s="63">
        <v>223.75</v>
      </c>
      <c r="E785" s="63">
        <v>20.239999999999998</v>
      </c>
    </row>
    <row r="786" spans="2:5" x14ac:dyDescent="0.2">
      <c r="B786" s="64">
        <v>43913</v>
      </c>
      <c r="C786" s="63">
        <v>17.89</v>
      </c>
      <c r="D786" s="63">
        <v>204.27</v>
      </c>
      <c r="E786" s="63">
        <v>18.04</v>
      </c>
    </row>
    <row r="787" spans="2:5" x14ac:dyDescent="0.2">
      <c r="B787" s="64">
        <v>43910</v>
      </c>
      <c r="C787" s="63">
        <v>18.809999999999999</v>
      </c>
      <c r="D787" s="63">
        <v>210.74</v>
      </c>
      <c r="E787" s="63">
        <v>18.7623</v>
      </c>
    </row>
    <row r="788" spans="2:5" x14ac:dyDescent="0.2">
      <c r="B788" s="64">
        <v>43909</v>
      </c>
      <c r="C788" s="63">
        <v>18.510000000000002</v>
      </c>
      <c r="D788" s="63">
        <v>220.34</v>
      </c>
      <c r="E788" s="63">
        <v>19.18</v>
      </c>
    </row>
    <row r="789" spans="2:5" x14ac:dyDescent="0.2">
      <c r="B789" s="64">
        <v>43908</v>
      </c>
      <c r="C789" s="63">
        <v>15.5</v>
      </c>
      <c r="D789" s="63">
        <v>220.15</v>
      </c>
      <c r="E789" s="63">
        <v>18.440000000000001</v>
      </c>
    </row>
    <row r="790" spans="2:5" x14ac:dyDescent="0.2">
      <c r="B790" s="64">
        <v>43907</v>
      </c>
      <c r="C790" s="63">
        <v>17.48</v>
      </c>
      <c r="D790" s="63">
        <v>232.88</v>
      </c>
      <c r="E790" s="63">
        <v>21.02</v>
      </c>
    </row>
    <row r="791" spans="2:5" x14ac:dyDescent="0.2">
      <c r="B791" s="64">
        <v>43906</v>
      </c>
      <c r="C791" s="63">
        <v>17.88</v>
      </c>
      <c r="D791" s="63">
        <v>218.57</v>
      </c>
      <c r="E791" s="63">
        <v>20.2</v>
      </c>
    </row>
    <row r="792" spans="2:5" x14ac:dyDescent="0.2">
      <c r="B792" s="64">
        <v>43903</v>
      </c>
      <c r="C792" s="63">
        <v>21.85</v>
      </c>
      <c r="D792" s="63">
        <v>247.64</v>
      </c>
      <c r="E792" s="63">
        <v>23.22</v>
      </c>
    </row>
    <row r="793" spans="2:5" x14ac:dyDescent="0.2">
      <c r="B793" s="64">
        <v>43902</v>
      </c>
      <c r="C793" s="63">
        <v>18.739999999999998</v>
      </c>
      <c r="D793" s="63">
        <v>226.48</v>
      </c>
      <c r="E793" s="63">
        <v>20.61</v>
      </c>
    </row>
    <row r="794" spans="2:5" x14ac:dyDescent="0.2">
      <c r="B794" s="64">
        <v>43901</v>
      </c>
      <c r="C794" s="63">
        <v>21.15</v>
      </c>
      <c r="D794" s="63">
        <v>250.73</v>
      </c>
      <c r="E794" s="63">
        <v>23.54</v>
      </c>
    </row>
    <row r="795" spans="2:5" x14ac:dyDescent="0.2">
      <c r="B795" s="64">
        <v>43900</v>
      </c>
      <c r="C795" s="63">
        <v>22.59</v>
      </c>
      <c r="D795" s="63">
        <v>263.81</v>
      </c>
      <c r="E795" s="63">
        <v>25.58</v>
      </c>
    </row>
    <row r="796" spans="2:5" x14ac:dyDescent="0.2">
      <c r="B796" s="64">
        <v>43899</v>
      </c>
      <c r="C796" s="63">
        <v>21.19</v>
      </c>
      <c r="D796" s="63">
        <v>252.11</v>
      </c>
      <c r="E796" s="63">
        <v>23.86</v>
      </c>
    </row>
    <row r="797" spans="2:5" x14ac:dyDescent="0.2">
      <c r="B797" s="64">
        <v>43896</v>
      </c>
      <c r="C797" s="63">
        <v>24.95</v>
      </c>
      <c r="D797" s="63">
        <v>273.19</v>
      </c>
      <c r="E797" s="63">
        <v>27.9</v>
      </c>
    </row>
    <row r="798" spans="2:5" x14ac:dyDescent="0.2">
      <c r="B798" s="64">
        <v>43895</v>
      </c>
      <c r="C798" s="63">
        <v>25.65</v>
      </c>
      <c r="D798" s="63">
        <v>277.85000000000002</v>
      </c>
      <c r="E798" s="63">
        <v>29.09</v>
      </c>
    </row>
    <row r="799" spans="2:5" x14ac:dyDescent="0.2">
      <c r="B799" s="64">
        <v>43894</v>
      </c>
      <c r="C799" s="63">
        <v>27.35</v>
      </c>
      <c r="D799" s="63">
        <v>287.48</v>
      </c>
      <c r="E799" s="63">
        <v>30.61</v>
      </c>
    </row>
    <row r="800" spans="2:5" x14ac:dyDescent="0.2">
      <c r="B800" s="64">
        <v>43893</v>
      </c>
      <c r="C800" s="63">
        <v>26.66</v>
      </c>
      <c r="D800" s="63">
        <v>276.04000000000002</v>
      </c>
      <c r="E800" s="63">
        <v>29.71</v>
      </c>
    </row>
    <row r="801" spans="2:5" x14ac:dyDescent="0.2">
      <c r="B801" s="64">
        <v>43892</v>
      </c>
      <c r="C801" s="63">
        <v>27.29</v>
      </c>
      <c r="D801" s="63">
        <v>283.87</v>
      </c>
      <c r="E801" s="63">
        <v>30.15</v>
      </c>
    </row>
    <row r="802" spans="2:5" x14ac:dyDescent="0.2">
      <c r="B802" s="64">
        <v>43889</v>
      </c>
      <c r="C802" s="63">
        <v>26.63</v>
      </c>
      <c r="D802" s="63">
        <v>271.74</v>
      </c>
      <c r="E802" s="63">
        <v>29.32</v>
      </c>
    </row>
    <row r="803" spans="2:5" x14ac:dyDescent="0.2">
      <c r="B803" s="64">
        <v>43888</v>
      </c>
      <c r="C803" s="63">
        <v>26.89</v>
      </c>
      <c r="D803" s="63">
        <v>273.39</v>
      </c>
      <c r="E803" s="63">
        <v>29.72</v>
      </c>
    </row>
    <row r="804" spans="2:5" x14ac:dyDescent="0.2">
      <c r="B804" s="64">
        <v>43887</v>
      </c>
      <c r="C804" s="63">
        <v>27.86</v>
      </c>
      <c r="D804" s="63">
        <v>286.07</v>
      </c>
      <c r="E804" s="63">
        <v>30.91</v>
      </c>
    </row>
    <row r="805" spans="2:5" x14ac:dyDescent="0.2">
      <c r="B805" s="64">
        <v>43886</v>
      </c>
      <c r="C805" s="63">
        <v>28.05</v>
      </c>
      <c r="D805" s="63">
        <v>287.33999999999997</v>
      </c>
      <c r="E805" s="63">
        <v>31.268000000000001</v>
      </c>
    </row>
    <row r="806" spans="2:5" x14ac:dyDescent="0.2">
      <c r="B806" s="64">
        <v>43885</v>
      </c>
      <c r="C806" s="63">
        <v>29.32</v>
      </c>
      <c r="D806" s="63">
        <v>296.24</v>
      </c>
      <c r="E806" s="63">
        <v>32.229999999999997</v>
      </c>
    </row>
    <row r="807" spans="2:5" x14ac:dyDescent="0.2">
      <c r="B807" s="64">
        <v>43882</v>
      </c>
      <c r="C807" s="63">
        <v>29.69</v>
      </c>
      <c r="D807" s="63">
        <v>306.49</v>
      </c>
      <c r="E807" s="63">
        <v>33.8309</v>
      </c>
    </row>
    <row r="808" spans="2:5" x14ac:dyDescent="0.2">
      <c r="B808" s="64">
        <v>43881</v>
      </c>
      <c r="C808" s="63">
        <v>29.35</v>
      </c>
      <c r="D808" s="63">
        <v>309.7</v>
      </c>
      <c r="E808" s="63">
        <v>34.079300000000003</v>
      </c>
    </row>
    <row r="809" spans="2:5" x14ac:dyDescent="0.2">
      <c r="B809" s="64">
        <v>43880</v>
      </c>
      <c r="C809" s="63">
        <v>29.13</v>
      </c>
      <c r="D809" s="63">
        <v>310.92</v>
      </c>
      <c r="E809" s="63">
        <v>34.53</v>
      </c>
    </row>
    <row r="810" spans="2:5" x14ac:dyDescent="0.2">
      <c r="B810" s="64">
        <v>43879</v>
      </c>
      <c r="C810" s="63">
        <v>28.72</v>
      </c>
      <c r="D810" s="63">
        <v>309.43</v>
      </c>
      <c r="E810" s="63">
        <v>34.270000000000003</v>
      </c>
    </row>
    <row r="811" spans="2:5" x14ac:dyDescent="0.2">
      <c r="B811" s="64">
        <v>43875</v>
      </c>
      <c r="C811" s="63">
        <v>28.44</v>
      </c>
      <c r="D811" s="63">
        <v>310.27999999999997</v>
      </c>
      <c r="E811" s="63">
        <v>34.415500000000002</v>
      </c>
    </row>
    <row r="812" spans="2:5" x14ac:dyDescent="0.2">
      <c r="B812" s="64">
        <v>43874</v>
      </c>
      <c r="C812" s="63">
        <v>29.11</v>
      </c>
      <c r="D812" s="63">
        <v>309.76</v>
      </c>
      <c r="E812" s="63">
        <v>34.83</v>
      </c>
    </row>
    <row r="813" spans="2:5" x14ac:dyDescent="0.2">
      <c r="B813" s="64">
        <v>43873</v>
      </c>
      <c r="C813" s="63">
        <v>29.4</v>
      </c>
      <c r="D813" s="63">
        <v>310.06</v>
      </c>
      <c r="E813" s="63">
        <v>35.19</v>
      </c>
    </row>
    <row r="814" spans="2:5" x14ac:dyDescent="0.2">
      <c r="B814" s="64">
        <v>43872</v>
      </c>
      <c r="C814" s="63">
        <v>29.68</v>
      </c>
      <c r="D814" s="63">
        <v>308.08</v>
      </c>
      <c r="E814" s="63">
        <v>34.924799999999998</v>
      </c>
    </row>
    <row r="815" spans="2:5" x14ac:dyDescent="0.2">
      <c r="B815" s="64">
        <v>43871</v>
      </c>
      <c r="C815" s="63">
        <v>29.11</v>
      </c>
      <c r="D815" s="63">
        <v>307.52</v>
      </c>
      <c r="E815" s="63">
        <v>34.340000000000003</v>
      </c>
    </row>
    <row r="816" spans="2:5" x14ac:dyDescent="0.2">
      <c r="B816" s="64">
        <v>43868</v>
      </c>
      <c r="C816" s="63">
        <v>29.02</v>
      </c>
      <c r="D816" s="63">
        <v>305.33</v>
      </c>
      <c r="E816" s="63">
        <v>34.6</v>
      </c>
    </row>
    <row r="817" spans="2:5" x14ac:dyDescent="0.2">
      <c r="B817" s="64">
        <v>43867</v>
      </c>
      <c r="C817" s="63">
        <v>29.45</v>
      </c>
      <c r="D817" s="63">
        <v>306.89</v>
      </c>
      <c r="E817" s="63">
        <v>35.415700000000001</v>
      </c>
    </row>
    <row r="818" spans="2:5" x14ac:dyDescent="0.2">
      <c r="B818" s="64">
        <v>43866</v>
      </c>
      <c r="C818" s="63">
        <v>30.12</v>
      </c>
      <c r="D818" s="63">
        <v>305.85000000000002</v>
      </c>
      <c r="E818" s="63">
        <v>35.44</v>
      </c>
    </row>
    <row r="819" spans="2:5" x14ac:dyDescent="0.2">
      <c r="B819" s="64">
        <v>43865</v>
      </c>
      <c r="C819" s="63">
        <v>29.934999999999999</v>
      </c>
      <c r="D819" s="63">
        <v>302.43</v>
      </c>
      <c r="E819" s="63">
        <v>34.85</v>
      </c>
    </row>
    <row r="820" spans="2:5" x14ac:dyDescent="0.2">
      <c r="B820" s="64">
        <v>43864</v>
      </c>
      <c r="C820" s="63">
        <v>30.01</v>
      </c>
      <c r="D820" s="63">
        <v>297.83999999999997</v>
      </c>
      <c r="E820" s="63">
        <v>33.74</v>
      </c>
    </row>
    <row r="821" spans="2:5" x14ac:dyDescent="0.2">
      <c r="B821" s="64">
        <v>43861</v>
      </c>
      <c r="C821" s="63">
        <v>29.88</v>
      </c>
      <c r="D821" s="63">
        <v>295.69</v>
      </c>
      <c r="E821" s="63">
        <v>33.51</v>
      </c>
    </row>
    <row r="822" spans="2:5" x14ac:dyDescent="0.2">
      <c r="B822" s="64">
        <v>43860</v>
      </c>
      <c r="C822" s="63">
        <v>30.45</v>
      </c>
      <c r="D822" s="63">
        <v>301.08999999999997</v>
      </c>
      <c r="E822" s="63">
        <v>34.58</v>
      </c>
    </row>
    <row r="823" spans="2:5" x14ac:dyDescent="0.2">
      <c r="B823" s="64">
        <v>43859</v>
      </c>
      <c r="C823" s="63">
        <v>30.27</v>
      </c>
      <c r="D823" s="63">
        <v>300.14999999999998</v>
      </c>
      <c r="E823" s="63">
        <v>34.49</v>
      </c>
    </row>
    <row r="824" spans="2:5" x14ac:dyDescent="0.2">
      <c r="B824" s="64">
        <v>43858</v>
      </c>
      <c r="C824" s="63">
        <v>30.7</v>
      </c>
      <c r="D824" s="63">
        <v>300.45</v>
      </c>
      <c r="E824" s="63">
        <v>34.67</v>
      </c>
    </row>
    <row r="825" spans="2:5" x14ac:dyDescent="0.2">
      <c r="B825" s="64">
        <v>43857</v>
      </c>
      <c r="C825" s="63">
        <v>30.34</v>
      </c>
      <c r="D825" s="63">
        <v>297.23</v>
      </c>
      <c r="E825" s="63">
        <v>34.520000000000003</v>
      </c>
    </row>
    <row r="826" spans="2:5" x14ac:dyDescent="0.2">
      <c r="B826" s="64">
        <v>43854</v>
      </c>
      <c r="C826" s="63">
        <v>30.75</v>
      </c>
      <c r="D826" s="63">
        <v>302.02999999999997</v>
      </c>
      <c r="E826" s="63">
        <v>36.099400000000003</v>
      </c>
    </row>
    <row r="827" spans="2:5" x14ac:dyDescent="0.2">
      <c r="B827" s="64">
        <v>43853</v>
      </c>
      <c r="C827" s="63">
        <v>31.63</v>
      </c>
      <c r="D827" s="63">
        <v>304.81</v>
      </c>
      <c r="E827" s="63">
        <v>36.85</v>
      </c>
    </row>
    <row r="828" spans="2:5" x14ac:dyDescent="0.2">
      <c r="B828" s="64">
        <v>43852</v>
      </c>
      <c r="C828" s="63">
        <v>32.07</v>
      </c>
      <c r="D828" s="63">
        <v>304.51</v>
      </c>
      <c r="E828" s="63">
        <v>37.1</v>
      </c>
    </row>
    <row r="829" spans="2:5" x14ac:dyDescent="0.2">
      <c r="B829" s="64">
        <v>43851</v>
      </c>
      <c r="C829" s="63">
        <v>31.92</v>
      </c>
      <c r="D829" s="63">
        <v>304.43</v>
      </c>
      <c r="E829" s="63">
        <v>36.659999999999997</v>
      </c>
    </row>
    <row r="830" spans="2:5" x14ac:dyDescent="0.2">
      <c r="B830" s="64">
        <v>43847</v>
      </c>
      <c r="C830" s="63">
        <v>33.21</v>
      </c>
      <c r="D830" s="63">
        <v>305.06</v>
      </c>
      <c r="E830" s="63">
        <v>37.6691</v>
      </c>
    </row>
    <row r="831" spans="2:5" x14ac:dyDescent="0.2">
      <c r="B831" s="64">
        <v>43846</v>
      </c>
      <c r="C831" s="63">
        <v>32.96</v>
      </c>
      <c r="D831" s="63">
        <v>304.02999999999997</v>
      </c>
      <c r="E831" s="63">
        <v>37.299999999999997</v>
      </c>
    </row>
    <row r="832" spans="2:5" x14ac:dyDescent="0.2">
      <c r="B832" s="64">
        <v>43845</v>
      </c>
      <c r="C832" s="63">
        <v>33.024999999999999</v>
      </c>
      <c r="D832" s="63">
        <v>301.51</v>
      </c>
      <c r="E832" s="63">
        <v>37.36</v>
      </c>
    </row>
    <row r="833" spans="2:5" x14ac:dyDescent="0.2">
      <c r="B833" s="64">
        <v>43844</v>
      </c>
      <c r="C833" s="63">
        <v>33.61</v>
      </c>
      <c r="D833" s="63">
        <v>300.83999999999997</v>
      </c>
      <c r="E833" s="63">
        <v>37.83</v>
      </c>
    </row>
    <row r="834" spans="2:5" x14ac:dyDescent="0.2">
      <c r="B834" s="64">
        <v>43843</v>
      </c>
      <c r="C834" s="63">
        <v>33.25</v>
      </c>
      <c r="D834" s="63">
        <v>301.24</v>
      </c>
      <c r="E834" s="63">
        <v>37.650799999999997</v>
      </c>
    </row>
    <row r="835" spans="2:5" x14ac:dyDescent="0.2">
      <c r="B835" s="64">
        <v>43840</v>
      </c>
      <c r="C835" s="63">
        <v>32.69</v>
      </c>
      <c r="D835" s="63">
        <v>299.26</v>
      </c>
      <c r="E835" s="63">
        <v>36.983499999999999</v>
      </c>
    </row>
    <row r="836" spans="2:5" x14ac:dyDescent="0.2">
      <c r="B836" s="64">
        <v>43839</v>
      </c>
      <c r="C836" s="63">
        <v>33.54</v>
      </c>
      <c r="D836" s="63">
        <v>300.12</v>
      </c>
      <c r="E836" s="63">
        <v>37.25</v>
      </c>
    </row>
    <row r="837" spans="2:5" x14ac:dyDescent="0.2">
      <c r="B837" s="64">
        <v>43838</v>
      </c>
      <c r="C837" s="63">
        <v>33.86</v>
      </c>
      <c r="D837" s="63">
        <v>298.06</v>
      </c>
      <c r="E837" s="63">
        <v>37.497799999999998</v>
      </c>
    </row>
    <row r="838" spans="2:5" x14ac:dyDescent="0.2">
      <c r="B838" s="64">
        <v>43837</v>
      </c>
      <c r="C838" s="63">
        <v>33.83</v>
      </c>
      <c r="D838" s="63">
        <v>296.52999999999997</v>
      </c>
      <c r="E838" s="63">
        <v>37.378100000000003</v>
      </c>
    </row>
    <row r="839" spans="2:5" x14ac:dyDescent="0.2">
      <c r="B839" s="64">
        <v>43836</v>
      </c>
      <c r="C839" s="63">
        <v>33.094999999999999</v>
      </c>
      <c r="D839" s="63">
        <v>297.35000000000002</v>
      </c>
      <c r="E839" s="63">
        <v>37.119999999999997</v>
      </c>
    </row>
    <row r="840" spans="2:5" x14ac:dyDescent="0.2">
      <c r="B840" s="64">
        <v>43833</v>
      </c>
      <c r="C840" s="63">
        <v>33.200000000000003</v>
      </c>
      <c r="D840" s="63">
        <v>296.24</v>
      </c>
      <c r="E840" s="63">
        <v>37.476999999999997</v>
      </c>
    </row>
    <row r="841" spans="2:5" x14ac:dyDescent="0.2">
      <c r="B841" s="64">
        <v>43832</v>
      </c>
      <c r="C841" s="63">
        <v>33.799999999999997</v>
      </c>
      <c r="D841" s="63">
        <v>298.42</v>
      </c>
      <c r="E841" s="63">
        <v>38.01</v>
      </c>
    </row>
    <row r="842" spans="2:5" x14ac:dyDescent="0.2">
      <c r="B842" s="64">
        <v>43830</v>
      </c>
      <c r="C842" s="63">
        <v>34.04</v>
      </c>
      <c r="D842" s="63">
        <v>295.8</v>
      </c>
      <c r="E842" s="63">
        <v>37.71</v>
      </c>
    </row>
    <row r="843" spans="2:5" x14ac:dyDescent="0.2">
      <c r="B843" s="64">
        <v>43829</v>
      </c>
      <c r="C843" s="63">
        <v>34.06</v>
      </c>
      <c r="D843" s="63">
        <v>295.04000000000002</v>
      </c>
      <c r="E843" s="63">
        <v>37.69</v>
      </c>
    </row>
    <row r="844" spans="2:5" x14ac:dyDescent="0.2">
      <c r="B844" s="64">
        <v>43826</v>
      </c>
      <c r="C844" s="63">
        <v>34.53</v>
      </c>
      <c r="D844" s="63">
        <v>296.67</v>
      </c>
      <c r="E844" s="63">
        <v>37.770000000000003</v>
      </c>
    </row>
    <row r="845" spans="2:5" x14ac:dyDescent="0.2">
      <c r="B845" s="64">
        <v>43825</v>
      </c>
      <c r="C845" s="63">
        <v>34.69</v>
      </c>
      <c r="D845" s="63">
        <v>296.67</v>
      </c>
      <c r="E845" s="63">
        <v>38.08</v>
      </c>
    </row>
    <row r="846" spans="2:5" x14ac:dyDescent="0.2">
      <c r="B846" s="64">
        <v>43823</v>
      </c>
      <c r="C846" s="63">
        <v>34.630000000000003</v>
      </c>
      <c r="D846" s="63">
        <v>295.16000000000003</v>
      </c>
      <c r="E846" s="63">
        <v>37.924399999999999</v>
      </c>
    </row>
    <row r="847" spans="2:5" x14ac:dyDescent="0.2">
      <c r="B847" s="64">
        <v>43822</v>
      </c>
      <c r="C847" s="63">
        <v>34.4</v>
      </c>
      <c r="D847" s="63">
        <v>295.16000000000003</v>
      </c>
      <c r="E847" s="63">
        <v>37.82</v>
      </c>
    </row>
    <row r="848" spans="2:5" x14ac:dyDescent="0.2">
      <c r="B848" s="64">
        <v>43819</v>
      </c>
      <c r="C848" s="63">
        <v>34.93</v>
      </c>
      <c r="D848" s="63">
        <v>296.3</v>
      </c>
      <c r="E848" s="63">
        <v>38.549999999999997</v>
      </c>
    </row>
    <row r="849" spans="2:5" x14ac:dyDescent="0.2">
      <c r="B849" s="64">
        <v>43818</v>
      </c>
      <c r="C849" s="63">
        <v>34.590000000000003</v>
      </c>
      <c r="D849" s="63">
        <v>294.8</v>
      </c>
      <c r="E849" s="63">
        <v>38.700000000000003</v>
      </c>
    </row>
    <row r="850" spans="2:5" x14ac:dyDescent="0.2">
      <c r="B850" s="64">
        <v>43817</v>
      </c>
      <c r="C850" s="63">
        <v>34.835000000000001</v>
      </c>
      <c r="D850" s="63">
        <v>293.58</v>
      </c>
      <c r="E850" s="63">
        <v>38.81</v>
      </c>
    </row>
    <row r="851" spans="2:5" x14ac:dyDescent="0.2">
      <c r="B851" s="64">
        <v>43816</v>
      </c>
      <c r="C851" s="63">
        <v>34.89</v>
      </c>
      <c r="D851" s="63">
        <v>293.56</v>
      </c>
      <c r="E851" s="63">
        <v>38.83</v>
      </c>
    </row>
    <row r="852" spans="2:5" x14ac:dyDescent="0.2">
      <c r="B852" s="64">
        <v>43815</v>
      </c>
      <c r="C852" s="63">
        <v>33.97</v>
      </c>
      <c r="D852" s="63">
        <v>293.5</v>
      </c>
      <c r="E852" s="63">
        <v>38.479999999999997</v>
      </c>
    </row>
    <row r="853" spans="2:5" x14ac:dyDescent="0.2">
      <c r="B853" s="64">
        <v>43812</v>
      </c>
      <c r="C853" s="63">
        <v>34.68</v>
      </c>
      <c r="D853" s="63">
        <v>291.44</v>
      </c>
      <c r="E853" s="63">
        <v>38.659999999999997</v>
      </c>
    </row>
    <row r="854" spans="2:5" x14ac:dyDescent="0.2">
      <c r="B854" s="64">
        <v>43811</v>
      </c>
      <c r="C854" s="63">
        <v>35.07</v>
      </c>
      <c r="D854" s="63">
        <v>291.33</v>
      </c>
      <c r="E854" s="63">
        <v>39.01</v>
      </c>
    </row>
    <row r="855" spans="2:5" x14ac:dyDescent="0.2">
      <c r="B855" s="64">
        <v>43810</v>
      </c>
      <c r="C855" s="63">
        <v>34.74</v>
      </c>
      <c r="D855" s="63">
        <v>288.79000000000002</v>
      </c>
      <c r="E855" s="63">
        <v>38.244700000000002</v>
      </c>
    </row>
    <row r="856" spans="2:5" x14ac:dyDescent="0.2">
      <c r="B856" s="64">
        <v>43809</v>
      </c>
      <c r="C856" s="63">
        <v>34.880000000000003</v>
      </c>
      <c r="D856" s="63">
        <v>288.04000000000002</v>
      </c>
      <c r="E856" s="63">
        <v>37.97</v>
      </c>
    </row>
    <row r="857" spans="2:5" x14ac:dyDescent="0.2">
      <c r="B857" s="64">
        <v>43808</v>
      </c>
      <c r="C857" s="63">
        <v>35.07</v>
      </c>
      <c r="D857" s="63">
        <v>288.31</v>
      </c>
      <c r="E857" s="63">
        <v>38.01</v>
      </c>
    </row>
    <row r="858" spans="2:5" x14ac:dyDescent="0.2">
      <c r="B858" s="64">
        <v>43805</v>
      </c>
      <c r="C858" s="63">
        <v>35.1</v>
      </c>
      <c r="D858" s="63">
        <v>289.19</v>
      </c>
      <c r="E858" s="63">
        <v>37.930700000000002</v>
      </c>
    </row>
    <row r="859" spans="2:5" x14ac:dyDescent="0.2">
      <c r="B859" s="64">
        <v>43804</v>
      </c>
      <c r="C859" s="63">
        <v>34.43</v>
      </c>
      <c r="D859" s="63">
        <v>286.64</v>
      </c>
      <c r="E859" s="63">
        <v>37.113</v>
      </c>
    </row>
    <row r="860" spans="2:5" x14ac:dyDescent="0.2">
      <c r="B860" s="64">
        <v>43803</v>
      </c>
      <c r="C860" s="63">
        <v>34.04</v>
      </c>
      <c r="D860" s="63">
        <v>286.11</v>
      </c>
      <c r="E860" s="63">
        <v>37.020000000000003</v>
      </c>
    </row>
    <row r="861" spans="2:5" x14ac:dyDescent="0.2">
      <c r="B861" s="64">
        <v>43802</v>
      </c>
      <c r="C861" s="63">
        <v>33.76</v>
      </c>
      <c r="D861" s="63">
        <v>284.29000000000002</v>
      </c>
      <c r="E861" s="63">
        <v>36.450000000000003</v>
      </c>
    </row>
    <row r="862" spans="2:5" x14ac:dyDescent="0.2">
      <c r="B862" s="64">
        <v>43801</v>
      </c>
      <c r="C862" s="63">
        <v>34.15</v>
      </c>
      <c r="D862" s="63">
        <v>286.3</v>
      </c>
      <c r="E862" s="63">
        <v>37.110199999999999</v>
      </c>
    </row>
    <row r="863" spans="2:5" x14ac:dyDescent="0.2">
      <c r="B863" s="64">
        <v>43798</v>
      </c>
      <c r="C863" s="63">
        <v>33.729999999999997</v>
      </c>
      <c r="D863" s="63">
        <v>288.64999999999998</v>
      </c>
      <c r="E863" s="63">
        <v>36.726500000000001</v>
      </c>
    </row>
    <row r="864" spans="2:5" x14ac:dyDescent="0.2">
      <c r="B864" s="64">
        <v>43796</v>
      </c>
      <c r="C864" s="63">
        <v>33.97</v>
      </c>
      <c r="D864" s="63">
        <v>289.76</v>
      </c>
      <c r="E864" s="63">
        <v>37.21</v>
      </c>
    </row>
    <row r="865" spans="2:5" x14ac:dyDescent="0.2">
      <c r="B865" s="64">
        <v>43795</v>
      </c>
      <c r="C865" s="63">
        <v>33.69</v>
      </c>
      <c r="D865" s="63">
        <v>288.39999999999998</v>
      </c>
      <c r="E865" s="63">
        <v>37.11</v>
      </c>
    </row>
    <row r="866" spans="2:5" x14ac:dyDescent="0.2">
      <c r="B866" s="64">
        <v>43794</v>
      </c>
      <c r="C866" s="63">
        <v>33.35</v>
      </c>
      <c r="D866" s="63">
        <v>287.82</v>
      </c>
      <c r="E866" s="63">
        <v>36.979999999999997</v>
      </c>
    </row>
    <row r="867" spans="2:5" x14ac:dyDescent="0.2">
      <c r="B867" s="64">
        <v>43791</v>
      </c>
      <c r="C867" s="63">
        <v>32.6</v>
      </c>
      <c r="D867" s="63">
        <v>285.64999999999998</v>
      </c>
      <c r="E867" s="63">
        <v>36.35</v>
      </c>
    </row>
    <row r="868" spans="2:5" x14ac:dyDescent="0.2">
      <c r="B868" s="64">
        <v>43790</v>
      </c>
      <c r="C868" s="63">
        <v>31.79</v>
      </c>
      <c r="D868" s="63">
        <v>285.02</v>
      </c>
      <c r="E868" s="63">
        <v>35.5974</v>
      </c>
    </row>
    <row r="869" spans="2:5" x14ac:dyDescent="0.2">
      <c r="B869" s="64">
        <v>43789</v>
      </c>
      <c r="C869" s="63">
        <v>31.5</v>
      </c>
      <c r="D869" s="63">
        <v>285.45999999999998</v>
      </c>
      <c r="E869" s="63">
        <v>35.21</v>
      </c>
    </row>
    <row r="870" spans="2:5" x14ac:dyDescent="0.2">
      <c r="B870" s="64">
        <v>43788</v>
      </c>
      <c r="C870" s="63">
        <v>31.46</v>
      </c>
      <c r="D870" s="63">
        <v>286.47000000000003</v>
      </c>
      <c r="E870" s="63">
        <v>35.56</v>
      </c>
    </row>
    <row r="871" spans="2:5" x14ac:dyDescent="0.2">
      <c r="B871" s="64">
        <v>43787</v>
      </c>
      <c r="C871" s="63">
        <v>31.89</v>
      </c>
      <c r="D871" s="63">
        <v>286.61</v>
      </c>
      <c r="E871" s="63">
        <v>35.549999999999997</v>
      </c>
    </row>
    <row r="872" spans="2:5" x14ac:dyDescent="0.2">
      <c r="B872" s="64">
        <v>43784</v>
      </c>
      <c r="C872" s="63">
        <v>31.82</v>
      </c>
      <c r="D872" s="63">
        <v>286.43</v>
      </c>
      <c r="E872" s="63">
        <v>35.61</v>
      </c>
    </row>
    <row r="873" spans="2:5" x14ac:dyDescent="0.2">
      <c r="B873" s="64">
        <v>43783</v>
      </c>
      <c r="C873" s="63">
        <v>31.33</v>
      </c>
      <c r="D873" s="63">
        <v>284.31</v>
      </c>
      <c r="E873" s="63">
        <v>35.130000000000003</v>
      </c>
    </row>
    <row r="874" spans="2:5" x14ac:dyDescent="0.2">
      <c r="B874" s="64">
        <v>43782</v>
      </c>
      <c r="C874" s="63">
        <v>31.35</v>
      </c>
      <c r="D874" s="63">
        <v>283.93</v>
      </c>
      <c r="E874" s="63">
        <v>35.270000000000003</v>
      </c>
    </row>
    <row r="875" spans="2:5" x14ac:dyDescent="0.2">
      <c r="B875" s="64">
        <v>43781</v>
      </c>
      <c r="C875" s="63">
        <v>32.25</v>
      </c>
      <c r="D875" s="63">
        <v>283.81</v>
      </c>
      <c r="E875" s="63">
        <v>36.04</v>
      </c>
    </row>
    <row r="876" spans="2:5" x14ac:dyDescent="0.2">
      <c r="B876" s="64">
        <v>43780</v>
      </c>
      <c r="C876" s="63">
        <v>32.22</v>
      </c>
      <c r="D876" s="63">
        <v>283.25</v>
      </c>
      <c r="E876" s="63">
        <v>36.22</v>
      </c>
    </row>
    <row r="877" spans="2:5" x14ac:dyDescent="0.2">
      <c r="B877" s="64">
        <v>43777</v>
      </c>
      <c r="C877" s="63">
        <v>31.62</v>
      </c>
      <c r="D877" s="63">
        <v>283.8</v>
      </c>
      <c r="E877" s="63">
        <v>36.5</v>
      </c>
    </row>
    <row r="878" spans="2:5" x14ac:dyDescent="0.2">
      <c r="B878" s="64">
        <v>43776</v>
      </c>
      <c r="C878" s="63">
        <v>31.62</v>
      </c>
      <c r="D878" s="63">
        <v>283.11</v>
      </c>
      <c r="E878" s="63">
        <v>36.83</v>
      </c>
    </row>
    <row r="879" spans="2:5" x14ac:dyDescent="0.2">
      <c r="B879" s="64">
        <v>43775</v>
      </c>
      <c r="C879" s="63">
        <v>30.84</v>
      </c>
      <c r="D879" s="63">
        <v>282.11</v>
      </c>
      <c r="E879" s="63">
        <v>36.19</v>
      </c>
    </row>
    <row r="880" spans="2:5" x14ac:dyDescent="0.2">
      <c r="B880" s="64">
        <v>43774</v>
      </c>
      <c r="C880" s="63">
        <v>31.43</v>
      </c>
      <c r="D880" s="63">
        <v>281.95999999999998</v>
      </c>
      <c r="E880" s="63">
        <v>36.67</v>
      </c>
    </row>
    <row r="881" spans="2:5" x14ac:dyDescent="0.2">
      <c r="B881" s="64">
        <v>43773</v>
      </c>
      <c r="C881" s="63">
        <v>31.59</v>
      </c>
      <c r="D881" s="63">
        <v>282.32</v>
      </c>
      <c r="E881" s="63">
        <v>36.57</v>
      </c>
    </row>
    <row r="882" spans="2:5" x14ac:dyDescent="0.2">
      <c r="B882" s="64">
        <v>43770</v>
      </c>
      <c r="C882" s="63">
        <v>31.6</v>
      </c>
      <c r="D882" s="63">
        <v>281.2</v>
      </c>
      <c r="E882" s="63">
        <v>35.96</v>
      </c>
    </row>
    <row r="883" spans="2:5" x14ac:dyDescent="0.2">
      <c r="B883" s="64">
        <v>43769</v>
      </c>
      <c r="C883" s="63">
        <v>30.36</v>
      </c>
      <c r="D883" s="63">
        <v>278.55</v>
      </c>
      <c r="E883" s="63">
        <v>34.479999999999997</v>
      </c>
    </row>
    <row r="884" spans="2:5" x14ac:dyDescent="0.2">
      <c r="B884" s="64">
        <v>43768</v>
      </c>
      <c r="C884" s="63">
        <v>30.77</v>
      </c>
      <c r="D884" s="63">
        <v>279.45</v>
      </c>
      <c r="E884" s="63">
        <v>34.99</v>
      </c>
    </row>
    <row r="885" spans="2:5" x14ac:dyDescent="0.2">
      <c r="B885" s="64">
        <v>43767</v>
      </c>
      <c r="C885" s="63">
        <v>30.86</v>
      </c>
      <c r="D885" s="63">
        <v>278.47000000000003</v>
      </c>
      <c r="E885" s="63">
        <v>35.380000000000003</v>
      </c>
    </row>
    <row r="886" spans="2:5" x14ac:dyDescent="0.2">
      <c r="B886" s="64">
        <v>43766</v>
      </c>
      <c r="C886" s="63">
        <v>30.95</v>
      </c>
      <c r="D886" s="63">
        <v>278.64999999999998</v>
      </c>
      <c r="E886" s="63">
        <v>35.299999999999997</v>
      </c>
    </row>
    <row r="887" spans="2:5" x14ac:dyDescent="0.2">
      <c r="B887" s="64">
        <v>43763</v>
      </c>
      <c r="C887" s="63">
        <v>30.65</v>
      </c>
      <c r="D887" s="63">
        <v>277.04000000000002</v>
      </c>
      <c r="E887" s="63">
        <v>34.67</v>
      </c>
    </row>
    <row r="888" spans="2:5" x14ac:dyDescent="0.2">
      <c r="B888" s="64">
        <v>43762</v>
      </c>
      <c r="C888" s="63">
        <v>30.29</v>
      </c>
      <c r="D888" s="63">
        <v>275.89</v>
      </c>
      <c r="E888" s="63">
        <v>34.1</v>
      </c>
    </row>
    <row r="889" spans="2:5" x14ac:dyDescent="0.2">
      <c r="B889" s="64">
        <v>43761</v>
      </c>
      <c r="C889" s="63">
        <v>29.8</v>
      </c>
      <c r="D889" s="63">
        <v>275.44</v>
      </c>
      <c r="E889" s="63">
        <v>34.22</v>
      </c>
    </row>
    <row r="890" spans="2:5" x14ac:dyDescent="0.2">
      <c r="B890" s="64">
        <v>43760</v>
      </c>
      <c r="C890" s="63">
        <v>29.97</v>
      </c>
      <c r="D890" s="63">
        <v>274.63</v>
      </c>
      <c r="E890" s="63">
        <v>34.24</v>
      </c>
    </row>
    <row r="891" spans="2:5" x14ac:dyDescent="0.2">
      <c r="B891" s="64">
        <v>43759</v>
      </c>
      <c r="C891" s="63">
        <v>28.62</v>
      </c>
      <c r="D891" s="63">
        <v>275.60000000000002</v>
      </c>
      <c r="E891" s="63">
        <v>33.76</v>
      </c>
    </row>
    <row r="892" spans="2:5" x14ac:dyDescent="0.2">
      <c r="B892" s="64">
        <v>43756</v>
      </c>
      <c r="C892" s="63">
        <v>28.704999999999998</v>
      </c>
      <c r="D892" s="63">
        <v>273.69</v>
      </c>
      <c r="E892" s="63">
        <v>33.479999999999997</v>
      </c>
    </row>
    <row r="893" spans="2:5" x14ac:dyDescent="0.2">
      <c r="B893" s="64">
        <v>43755</v>
      </c>
      <c r="C893" s="63">
        <v>28.71</v>
      </c>
      <c r="D893" s="63">
        <v>274.82</v>
      </c>
      <c r="E893" s="63">
        <v>33.5</v>
      </c>
    </row>
    <row r="894" spans="2:5" x14ac:dyDescent="0.2">
      <c r="B894" s="64">
        <v>43754</v>
      </c>
      <c r="C894" s="63">
        <v>28.84</v>
      </c>
      <c r="D894" s="63">
        <v>274.08</v>
      </c>
      <c r="E894" s="63">
        <v>33.35</v>
      </c>
    </row>
    <row r="895" spans="2:5" x14ac:dyDescent="0.2">
      <c r="B895" s="64">
        <v>43753</v>
      </c>
      <c r="C895" s="63">
        <v>30.08</v>
      </c>
      <c r="D895" s="63">
        <v>274.51</v>
      </c>
      <c r="E895" s="63">
        <v>34.01</v>
      </c>
    </row>
    <row r="896" spans="2:5" x14ac:dyDescent="0.2">
      <c r="B896" s="64">
        <v>43752</v>
      </c>
      <c r="C896" s="63">
        <v>29.64</v>
      </c>
      <c r="D896" s="63">
        <v>271.88</v>
      </c>
      <c r="E896" s="63">
        <v>33.770000000000003</v>
      </c>
    </row>
    <row r="897" spans="2:5" x14ac:dyDescent="0.2">
      <c r="B897" s="64">
        <v>43749</v>
      </c>
      <c r="C897" s="63">
        <v>30.38</v>
      </c>
      <c r="D897" s="63">
        <v>272.13</v>
      </c>
      <c r="E897" s="63">
        <v>34.51</v>
      </c>
    </row>
    <row r="898" spans="2:5" x14ac:dyDescent="0.2">
      <c r="B898" s="64">
        <v>43748</v>
      </c>
      <c r="C898" s="63">
        <v>29.18</v>
      </c>
      <c r="D898" s="63">
        <v>269.32</v>
      </c>
      <c r="E898" s="63">
        <v>33.19</v>
      </c>
    </row>
    <row r="899" spans="2:5" x14ac:dyDescent="0.2">
      <c r="B899" s="64">
        <v>43747</v>
      </c>
      <c r="C899" s="63">
        <v>28.135000000000002</v>
      </c>
      <c r="D899" s="63">
        <v>267.5</v>
      </c>
      <c r="E899" s="63">
        <v>32.28</v>
      </c>
    </row>
    <row r="900" spans="2:5" x14ac:dyDescent="0.2">
      <c r="B900" s="64">
        <v>43746</v>
      </c>
      <c r="C900" s="63">
        <v>27.62</v>
      </c>
      <c r="D900" s="63">
        <v>265.02999999999997</v>
      </c>
      <c r="E900" s="63">
        <v>32.229999999999997</v>
      </c>
    </row>
    <row r="901" spans="2:5" x14ac:dyDescent="0.2">
      <c r="B901" s="64">
        <v>43745</v>
      </c>
      <c r="C901" s="63">
        <v>28.3</v>
      </c>
      <c r="D901" s="63">
        <v>269.20999999999998</v>
      </c>
      <c r="E901" s="63">
        <v>32.83</v>
      </c>
    </row>
    <row r="902" spans="2:5" x14ac:dyDescent="0.2">
      <c r="B902" s="64">
        <v>43742</v>
      </c>
      <c r="C902" s="63">
        <v>28.664999999999999</v>
      </c>
      <c r="D902" s="63">
        <v>270.37</v>
      </c>
      <c r="E902" s="63">
        <v>33.18</v>
      </c>
    </row>
    <row r="903" spans="2:5" x14ac:dyDescent="0.2">
      <c r="B903" s="64">
        <v>43741</v>
      </c>
      <c r="C903" s="63">
        <v>28.26</v>
      </c>
      <c r="D903" s="63">
        <v>266.67</v>
      </c>
      <c r="E903" s="63">
        <v>32.75</v>
      </c>
    </row>
    <row r="904" spans="2:5" x14ac:dyDescent="0.2">
      <c r="B904" s="64">
        <v>43740</v>
      </c>
      <c r="C904" s="63">
        <v>28.06</v>
      </c>
      <c r="D904" s="63">
        <v>264.57</v>
      </c>
      <c r="E904" s="63">
        <v>32.47</v>
      </c>
    </row>
    <row r="905" spans="2:5" x14ac:dyDescent="0.2">
      <c r="B905" s="64">
        <v>43739</v>
      </c>
      <c r="C905" s="63">
        <v>29.02</v>
      </c>
      <c r="D905" s="63">
        <v>269.32</v>
      </c>
      <c r="E905" s="63">
        <v>33.44</v>
      </c>
    </row>
    <row r="906" spans="2:5" x14ac:dyDescent="0.2">
      <c r="B906" s="64">
        <v>43738</v>
      </c>
      <c r="C906" s="63">
        <v>29.8</v>
      </c>
      <c r="D906" s="63">
        <v>272.60000000000002</v>
      </c>
      <c r="E906" s="63">
        <v>33.9</v>
      </c>
    </row>
    <row r="907" spans="2:5" x14ac:dyDescent="0.2">
      <c r="B907" s="64">
        <v>43735</v>
      </c>
      <c r="C907" s="63">
        <v>29.38</v>
      </c>
      <c r="D907" s="63">
        <v>271.26</v>
      </c>
      <c r="E907" s="63">
        <v>33.83</v>
      </c>
    </row>
    <row r="908" spans="2:5" x14ac:dyDescent="0.2">
      <c r="B908" s="64">
        <v>43734</v>
      </c>
      <c r="C908" s="63">
        <v>29.11</v>
      </c>
      <c r="D908" s="63">
        <v>272.79000000000002</v>
      </c>
      <c r="E908" s="63">
        <v>33.76</v>
      </c>
    </row>
    <row r="909" spans="2:5" x14ac:dyDescent="0.2">
      <c r="B909" s="64">
        <v>43733</v>
      </c>
      <c r="C909" s="63">
        <v>30.32</v>
      </c>
      <c r="D909" s="63">
        <v>274.63</v>
      </c>
      <c r="E909" s="63">
        <v>34.28</v>
      </c>
    </row>
    <row r="910" spans="2:5" x14ac:dyDescent="0.2">
      <c r="B910" s="64">
        <v>43732</v>
      </c>
      <c r="C910" s="63">
        <v>29.54</v>
      </c>
      <c r="D910" s="63">
        <v>272.95999999999998</v>
      </c>
      <c r="E910" s="63">
        <v>33.61</v>
      </c>
    </row>
    <row r="911" spans="2:5" x14ac:dyDescent="0.2">
      <c r="B911" s="64">
        <v>43731</v>
      </c>
      <c r="C911" s="63">
        <v>30.48</v>
      </c>
      <c r="D911" s="63">
        <v>275.24</v>
      </c>
      <c r="E911" s="63">
        <v>34.58</v>
      </c>
    </row>
    <row r="912" spans="2:5" x14ac:dyDescent="0.2">
      <c r="B912" s="64">
        <v>43728</v>
      </c>
      <c r="C912" s="63">
        <v>30.35</v>
      </c>
      <c r="D912" s="63">
        <v>275.05</v>
      </c>
      <c r="E912" s="63">
        <v>34.680100000000003</v>
      </c>
    </row>
    <row r="913" spans="2:5" x14ac:dyDescent="0.2">
      <c r="B913" s="64">
        <v>43727</v>
      </c>
      <c r="C913" s="63">
        <v>30.67</v>
      </c>
      <c r="D913" s="63">
        <v>276.52999999999997</v>
      </c>
      <c r="E913" s="63">
        <v>34.869999999999997</v>
      </c>
    </row>
    <row r="914" spans="2:5" x14ac:dyDescent="0.2">
      <c r="B914" s="64">
        <v>43726</v>
      </c>
      <c r="C914" s="63">
        <v>30.52</v>
      </c>
      <c r="D914" s="63">
        <v>276.58999999999997</v>
      </c>
      <c r="E914" s="63">
        <v>35.44</v>
      </c>
    </row>
    <row r="915" spans="2:5" x14ac:dyDescent="0.2">
      <c r="B915" s="64">
        <v>43725</v>
      </c>
      <c r="C915" s="63">
        <v>30.96</v>
      </c>
      <c r="D915" s="63">
        <v>276.42</v>
      </c>
      <c r="E915" s="63">
        <v>35.880000000000003</v>
      </c>
    </row>
    <row r="916" spans="2:5" x14ac:dyDescent="0.2">
      <c r="B916" s="64">
        <v>43724</v>
      </c>
      <c r="C916" s="63">
        <v>31.79</v>
      </c>
      <c r="D916" s="63">
        <v>275.67</v>
      </c>
      <c r="E916" s="63">
        <v>36.21</v>
      </c>
    </row>
    <row r="917" spans="2:5" x14ac:dyDescent="0.2">
      <c r="B917" s="64">
        <v>43721</v>
      </c>
      <c r="C917" s="63">
        <v>31.62</v>
      </c>
      <c r="D917" s="63">
        <v>276.58</v>
      </c>
      <c r="E917" s="63">
        <v>36.32</v>
      </c>
    </row>
    <row r="918" spans="2:5" x14ac:dyDescent="0.2">
      <c r="B918" s="64">
        <v>43720</v>
      </c>
      <c r="C918" s="63">
        <v>31.91</v>
      </c>
      <c r="D918" s="63">
        <v>276.64999999999998</v>
      </c>
      <c r="E918" s="63">
        <v>36.1</v>
      </c>
    </row>
    <row r="919" spans="2:5" x14ac:dyDescent="0.2">
      <c r="B919" s="64">
        <v>43719</v>
      </c>
      <c r="C919" s="63">
        <v>31.82</v>
      </c>
      <c r="D919" s="63">
        <v>275.83999999999997</v>
      </c>
      <c r="E919" s="63">
        <v>35.79</v>
      </c>
    </row>
    <row r="920" spans="2:5" x14ac:dyDescent="0.2">
      <c r="B920" s="64">
        <v>43718</v>
      </c>
      <c r="C920" s="63">
        <v>30.78</v>
      </c>
      <c r="D920" s="63">
        <v>273.87</v>
      </c>
      <c r="E920" s="63">
        <v>35.200000000000003</v>
      </c>
    </row>
    <row r="921" spans="2:5" x14ac:dyDescent="0.2">
      <c r="B921" s="64">
        <v>43717</v>
      </c>
      <c r="C921" s="63">
        <v>28.97</v>
      </c>
      <c r="D921" s="63">
        <v>273.81</v>
      </c>
      <c r="E921" s="63">
        <v>34.06</v>
      </c>
    </row>
    <row r="922" spans="2:5" x14ac:dyDescent="0.2">
      <c r="B922" s="64">
        <v>43714</v>
      </c>
      <c r="C922" s="63">
        <v>27.39</v>
      </c>
      <c r="D922" s="63">
        <v>273.74</v>
      </c>
      <c r="E922" s="63">
        <v>33.119999999999997</v>
      </c>
    </row>
    <row r="923" spans="2:5" x14ac:dyDescent="0.2">
      <c r="B923" s="64">
        <v>43713</v>
      </c>
      <c r="C923" s="63">
        <v>28.05</v>
      </c>
      <c r="D923" s="63">
        <v>273.54000000000002</v>
      </c>
      <c r="E923" s="63">
        <v>33.450000000000003</v>
      </c>
    </row>
    <row r="924" spans="2:5" x14ac:dyDescent="0.2">
      <c r="B924" s="64">
        <v>43712</v>
      </c>
      <c r="C924" s="63">
        <v>27.07</v>
      </c>
      <c r="D924" s="63">
        <v>269.97000000000003</v>
      </c>
      <c r="E924" s="63">
        <v>32.78</v>
      </c>
    </row>
    <row r="925" spans="2:5" x14ac:dyDescent="0.2">
      <c r="B925" s="64">
        <v>43711</v>
      </c>
      <c r="C925" s="63">
        <v>26.66</v>
      </c>
      <c r="D925" s="63">
        <v>267.11</v>
      </c>
      <c r="E925" s="63">
        <v>31.739899999999999</v>
      </c>
    </row>
    <row r="926" spans="2:5" x14ac:dyDescent="0.2">
      <c r="B926" s="64">
        <v>43707</v>
      </c>
      <c r="C926" s="63">
        <v>27</v>
      </c>
      <c r="D926" s="63">
        <v>268.60000000000002</v>
      </c>
      <c r="E926" s="63">
        <v>32.58</v>
      </c>
    </row>
    <row r="927" spans="2:5" x14ac:dyDescent="0.2">
      <c r="B927" s="64">
        <v>43706</v>
      </c>
      <c r="C927" s="63">
        <v>26.93</v>
      </c>
      <c r="D927" s="63">
        <v>268.70999999999998</v>
      </c>
      <c r="E927" s="63">
        <v>32.200000000000003</v>
      </c>
    </row>
    <row r="928" spans="2:5" x14ac:dyDescent="0.2">
      <c r="B928" s="64">
        <v>43705</v>
      </c>
      <c r="C928" s="63">
        <v>26.55</v>
      </c>
      <c r="D928" s="63">
        <v>265.26</v>
      </c>
      <c r="E928" s="63">
        <v>31.43</v>
      </c>
    </row>
    <row r="929" spans="2:5" x14ac:dyDescent="0.2">
      <c r="B929" s="64">
        <v>43704</v>
      </c>
      <c r="C929" s="63">
        <v>25.9</v>
      </c>
      <c r="D929" s="63">
        <v>263.43</v>
      </c>
      <c r="E929" s="63">
        <v>30.97</v>
      </c>
    </row>
    <row r="930" spans="2:5" x14ac:dyDescent="0.2">
      <c r="B930" s="64">
        <v>43703</v>
      </c>
      <c r="C930" s="63">
        <v>26.62</v>
      </c>
      <c r="D930" s="63">
        <v>264.47000000000003</v>
      </c>
      <c r="E930" s="63">
        <v>31.32</v>
      </c>
    </row>
    <row r="931" spans="2:5" x14ac:dyDescent="0.2">
      <c r="B931" s="64">
        <v>43700</v>
      </c>
      <c r="C931" s="63">
        <v>26.54</v>
      </c>
      <c r="D931" s="63">
        <v>261.57</v>
      </c>
      <c r="E931" s="63">
        <v>31.28</v>
      </c>
    </row>
    <row r="932" spans="2:5" x14ac:dyDescent="0.2">
      <c r="B932" s="64">
        <v>43699</v>
      </c>
      <c r="C932" s="63">
        <v>27.46</v>
      </c>
      <c r="D932" s="63">
        <v>268.45999999999998</v>
      </c>
      <c r="E932" s="63">
        <v>32.130000000000003</v>
      </c>
    </row>
    <row r="933" spans="2:5" x14ac:dyDescent="0.2">
      <c r="B933" s="64">
        <v>43698</v>
      </c>
      <c r="C933" s="63">
        <v>27.81</v>
      </c>
      <c r="D933" s="63">
        <v>268.56</v>
      </c>
      <c r="E933" s="63">
        <v>32.44</v>
      </c>
    </row>
    <row r="934" spans="2:5" x14ac:dyDescent="0.2">
      <c r="B934" s="64">
        <v>43697</v>
      </c>
      <c r="C934" s="63">
        <v>27.89</v>
      </c>
      <c r="D934" s="63">
        <v>266.39999999999998</v>
      </c>
      <c r="E934" s="63">
        <v>32.46</v>
      </c>
    </row>
    <row r="935" spans="2:5" x14ac:dyDescent="0.2">
      <c r="B935" s="64">
        <v>43696</v>
      </c>
      <c r="C935" s="63">
        <v>28.27</v>
      </c>
      <c r="D935" s="63">
        <v>268.48</v>
      </c>
      <c r="E935" s="63">
        <v>32.53</v>
      </c>
    </row>
    <row r="936" spans="2:5" x14ac:dyDescent="0.2">
      <c r="B936" s="64">
        <v>43693</v>
      </c>
      <c r="C936" s="63">
        <v>27.3</v>
      </c>
      <c r="D936" s="63">
        <v>265.22000000000003</v>
      </c>
      <c r="E936" s="63">
        <v>32.21</v>
      </c>
    </row>
    <row r="937" spans="2:5" x14ac:dyDescent="0.2">
      <c r="B937" s="64">
        <v>43692</v>
      </c>
      <c r="C937" s="63">
        <v>26.52</v>
      </c>
      <c r="D937" s="63">
        <v>261.39</v>
      </c>
      <c r="E937" s="63">
        <v>31.68</v>
      </c>
    </row>
    <row r="938" spans="2:5" x14ac:dyDescent="0.2">
      <c r="B938" s="64">
        <v>43691</v>
      </c>
      <c r="C938" s="63">
        <v>26.66</v>
      </c>
      <c r="D938" s="63">
        <v>260.57</v>
      </c>
      <c r="E938" s="63">
        <v>32.049999999999997</v>
      </c>
    </row>
    <row r="939" spans="2:5" x14ac:dyDescent="0.2">
      <c r="B939" s="64">
        <v>43690</v>
      </c>
      <c r="C939" s="63">
        <v>27.88</v>
      </c>
      <c r="D939" s="63">
        <v>268.66000000000003</v>
      </c>
      <c r="E939" s="63">
        <v>33.520000000000003</v>
      </c>
    </row>
    <row r="940" spans="2:5" x14ac:dyDescent="0.2">
      <c r="B940" s="64">
        <v>43689</v>
      </c>
      <c r="C940" s="63">
        <v>27.38</v>
      </c>
      <c r="D940" s="63">
        <v>264.5</v>
      </c>
      <c r="E940" s="63">
        <v>32.5</v>
      </c>
    </row>
    <row r="941" spans="2:5" x14ac:dyDescent="0.2">
      <c r="B941" s="64">
        <v>43686</v>
      </c>
      <c r="C941" s="63">
        <v>28.19</v>
      </c>
      <c r="D941" s="63">
        <v>267.7</v>
      </c>
      <c r="E941" s="63">
        <v>33.58</v>
      </c>
    </row>
    <row r="942" spans="2:5" x14ac:dyDescent="0.2">
      <c r="B942" s="64">
        <v>43685</v>
      </c>
      <c r="C942" s="63">
        <v>29.31</v>
      </c>
      <c r="D942" s="63">
        <v>269.58</v>
      </c>
      <c r="E942" s="63">
        <v>34.71</v>
      </c>
    </row>
    <row r="943" spans="2:5" x14ac:dyDescent="0.2">
      <c r="B943" s="64">
        <v>43684</v>
      </c>
      <c r="C943" s="63">
        <v>28.93</v>
      </c>
      <c r="D943" s="63">
        <v>264.42</v>
      </c>
      <c r="E943" s="63">
        <v>33.840000000000003</v>
      </c>
    </row>
    <row r="944" spans="2:5" x14ac:dyDescent="0.2">
      <c r="B944" s="64">
        <v>43683</v>
      </c>
      <c r="C944" s="63">
        <v>29.1</v>
      </c>
      <c r="D944" s="63">
        <v>264.24</v>
      </c>
      <c r="E944" s="63">
        <v>34.200000000000003</v>
      </c>
    </row>
    <row r="945" spans="2:5" x14ac:dyDescent="0.2">
      <c r="B945" s="64">
        <v>43682</v>
      </c>
      <c r="C945" s="63">
        <v>28.87</v>
      </c>
      <c r="D945" s="63">
        <v>260.88</v>
      </c>
      <c r="E945" s="63">
        <v>34.090000000000003</v>
      </c>
    </row>
    <row r="946" spans="2:5" x14ac:dyDescent="0.2">
      <c r="B946" s="64">
        <v>43679</v>
      </c>
      <c r="C946" s="63">
        <v>29.65</v>
      </c>
      <c r="D946" s="63">
        <v>268.81</v>
      </c>
      <c r="E946" s="63">
        <v>35.369999999999997</v>
      </c>
    </row>
    <row r="947" spans="2:5" x14ac:dyDescent="0.2">
      <c r="B947" s="64">
        <v>43678</v>
      </c>
      <c r="C947" s="63">
        <v>30.31</v>
      </c>
      <c r="D947" s="63">
        <v>270.79000000000002</v>
      </c>
      <c r="E947" s="63">
        <v>36.11</v>
      </c>
    </row>
    <row r="948" spans="2:5" x14ac:dyDescent="0.2">
      <c r="B948" s="64">
        <v>43677</v>
      </c>
      <c r="C948" s="63">
        <v>31.51</v>
      </c>
      <c r="D948" s="63">
        <v>273.08</v>
      </c>
      <c r="E948" s="63">
        <v>37.29</v>
      </c>
    </row>
    <row r="949" spans="2:5" x14ac:dyDescent="0.2">
      <c r="B949" s="64">
        <v>43676</v>
      </c>
      <c r="C949" s="63">
        <v>32.86</v>
      </c>
      <c r="D949" s="63">
        <v>276.20999999999998</v>
      </c>
      <c r="E949" s="63">
        <v>38.200000000000003</v>
      </c>
    </row>
    <row r="950" spans="2:5" x14ac:dyDescent="0.2">
      <c r="B950" s="64">
        <v>43675</v>
      </c>
      <c r="C950" s="63">
        <v>32.61</v>
      </c>
      <c r="D950" s="63">
        <v>276.88</v>
      </c>
      <c r="E950" s="63">
        <v>38.159999999999997</v>
      </c>
    </row>
    <row r="951" spans="2:5" x14ac:dyDescent="0.2">
      <c r="B951" s="64">
        <v>43672</v>
      </c>
      <c r="C951" s="63">
        <v>32.6</v>
      </c>
      <c r="D951" s="63">
        <v>277.38</v>
      </c>
      <c r="E951" s="63">
        <v>38.39</v>
      </c>
    </row>
    <row r="952" spans="2:5" x14ac:dyDescent="0.2">
      <c r="B952" s="64">
        <v>43671</v>
      </c>
      <c r="C952" s="63">
        <v>32.229999999999997</v>
      </c>
      <c r="D952" s="63">
        <v>275.41000000000003</v>
      </c>
      <c r="E952" s="63">
        <v>38.33</v>
      </c>
    </row>
    <row r="953" spans="2:5" x14ac:dyDescent="0.2">
      <c r="B953" s="64">
        <v>43670</v>
      </c>
      <c r="C953" s="63">
        <v>32</v>
      </c>
      <c r="D953" s="63">
        <v>276.76</v>
      </c>
      <c r="E953" s="63">
        <v>38.65</v>
      </c>
    </row>
    <row r="954" spans="2:5" x14ac:dyDescent="0.2">
      <c r="B954" s="64">
        <v>43669</v>
      </c>
      <c r="C954" s="63">
        <v>32.1</v>
      </c>
      <c r="D954" s="63">
        <v>275.49</v>
      </c>
      <c r="E954" s="63">
        <v>39.020000000000003</v>
      </c>
    </row>
    <row r="955" spans="2:5" x14ac:dyDescent="0.2">
      <c r="B955" s="64">
        <v>43668</v>
      </c>
      <c r="C955" s="63">
        <v>31.54</v>
      </c>
      <c r="D955" s="63">
        <v>273.61</v>
      </c>
      <c r="E955" s="63">
        <v>38.96</v>
      </c>
    </row>
    <row r="956" spans="2:5" x14ac:dyDescent="0.2">
      <c r="B956" s="64">
        <v>43665</v>
      </c>
      <c r="C956" s="63">
        <v>31.47</v>
      </c>
      <c r="D956" s="63">
        <v>272.95</v>
      </c>
      <c r="E956" s="63">
        <v>38.97</v>
      </c>
    </row>
    <row r="957" spans="2:5" x14ac:dyDescent="0.2">
      <c r="B957" s="64">
        <v>43664</v>
      </c>
      <c r="C957" s="63">
        <v>30.71</v>
      </c>
      <c r="D957" s="63">
        <v>274.42</v>
      </c>
      <c r="E957" s="63">
        <v>38.6</v>
      </c>
    </row>
    <row r="958" spans="2:5" x14ac:dyDescent="0.2">
      <c r="B958" s="64">
        <v>43663</v>
      </c>
      <c r="C958" s="63">
        <v>30.68</v>
      </c>
      <c r="D958" s="63">
        <v>273.42</v>
      </c>
      <c r="E958" s="63">
        <v>38.659999999999997</v>
      </c>
    </row>
    <row r="959" spans="2:5" x14ac:dyDescent="0.2">
      <c r="B959" s="64">
        <v>43662</v>
      </c>
      <c r="C959" s="63">
        <v>31.15</v>
      </c>
      <c r="D959" s="63">
        <v>275.27999999999997</v>
      </c>
      <c r="E959" s="63">
        <v>39.06</v>
      </c>
    </row>
    <row r="960" spans="2:5" x14ac:dyDescent="0.2">
      <c r="B960" s="64">
        <v>43661</v>
      </c>
      <c r="C960" s="63">
        <v>30.45</v>
      </c>
      <c r="D960" s="63">
        <v>276.18</v>
      </c>
      <c r="E960" s="63">
        <v>38.83</v>
      </c>
    </row>
    <row r="961" spans="2:5" x14ac:dyDescent="0.2">
      <c r="B961" s="64">
        <v>43658</v>
      </c>
      <c r="C961" s="63">
        <v>30.11</v>
      </c>
      <c r="D961" s="63">
        <v>276.11</v>
      </c>
      <c r="E961" s="63">
        <v>38.58</v>
      </c>
    </row>
    <row r="962" spans="2:5" x14ac:dyDescent="0.2">
      <c r="B962" s="64">
        <v>43657</v>
      </c>
      <c r="C962" s="63">
        <v>29.33</v>
      </c>
      <c r="D962" s="63">
        <v>274.76</v>
      </c>
      <c r="E962" s="63">
        <v>38.1</v>
      </c>
    </row>
    <row r="963" spans="2:5" x14ac:dyDescent="0.2">
      <c r="B963" s="64">
        <v>43656</v>
      </c>
      <c r="C963" s="63">
        <v>29.17</v>
      </c>
      <c r="D963" s="63">
        <v>274.20999999999998</v>
      </c>
      <c r="E963" s="63">
        <v>38.244399999999999</v>
      </c>
    </row>
    <row r="964" spans="2:5" x14ac:dyDescent="0.2">
      <c r="B964" s="64">
        <v>43655</v>
      </c>
      <c r="C964" s="63">
        <v>29.83</v>
      </c>
      <c r="D964" s="63">
        <v>272.94</v>
      </c>
      <c r="E964" s="63">
        <v>38.109499999999997</v>
      </c>
    </row>
    <row r="965" spans="2:5" x14ac:dyDescent="0.2">
      <c r="B965" s="64">
        <v>43654</v>
      </c>
      <c r="C965" s="63">
        <v>29.65</v>
      </c>
      <c r="D965" s="63">
        <v>272.60000000000002</v>
      </c>
      <c r="E965" s="63">
        <v>38.245199999999997</v>
      </c>
    </row>
    <row r="966" spans="2:5" x14ac:dyDescent="0.2">
      <c r="B966" s="64">
        <v>43651</v>
      </c>
      <c r="C966" s="63">
        <v>30.6</v>
      </c>
      <c r="D966" s="63">
        <v>273.97000000000003</v>
      </c>
      <c r="E966" s="63">
        <v>38.645200000000003</v>
      </c>
    </row>
    <row r="967" spans="2:5" x14ac:dyDescent="0.2">
      <c r="B967" s="64">
        <v>43649</v>
      </c>
      <c r="C967" s="63">
        <v>30.13</v>
      </c>
      <c r="D967" s="63">
        <v>274.32</v>
      </c>
      <c r="E967" s="63">
        <v>38.8003</v>
      </c>
    </row>
    <row r="968" spans="2:5" x14ac:dyDescent="0.2">
      <c r="B968" s="64">
        <v>43648</v>
      </c>
      <c r="C968" s="63">
        <v>30.15</v>
      </c>
      <c r="D968" s="63">
        <v>272.23</v>
      </c>
      <c r="E968" s="63">
        <v>38.912199999999999</v>
      </c>
    </row>
    <row r="969" spans="2:5" x14ac:dyDescent="0.2">
      <c r="B969" s="64">
        <v>43647</v>
      </c>
      <c r="C969" s="63">
        <v>30.68</v>
      </c>
      <c r="D969" s="63">
        <v>271.44</v>
      </c>
      <c r="E969" s="63">
        <v>39.450000000000003</v>
      </c>
    </row>
    <row r="970" spans="2:5" x14ac:dyDescent="0.2">
      <c r="B970" s="64">
        <v>43644</v>
      </c>
      <c r="C970" s="63">
        <v>30.2</v>
      </c>
      <c r="D970" s="63">
        <v>269.14999999999998</v>
      </c>
      <c r="E970" s="63">
        <v>39.119999999999997</v>
      </c>
    </row>
    <row r="971" spans="2:5" x14ac:dyDescent="0.2">
      <c r="B971" s="64">
        <v>43643</v>
      </c>
      <c r="C971" s="63">
        <v>30.36</v>
      </c>
      <c r="D971" s="63">
        <v>267.67</v>
      </c>
      <c r="E971" s="63">
        <v>38.81</v>
      </c>
    </row>
    <row r="972" spans="2:5" x14ac:dyDescent="0.2">
      <c r="B972" s="64">
        <v>43642</v>
      </c>
      <c r="C972" s="63">
        <v>30.53</v>
      </c>
      <c r="D972" s="63">
        <v>268.12</v>
      </c>
      <c r="E972" s="63">
        <v>38.65</v>
      </c>
    </row>
    <row r="973" spans="2:5" x14ac:dyDescent="0.2">
      <c r="B973" s="64">
        <v>43641</v>
      </c>
      <c r="C973" s="63">
        <v>29.87</v>
      </c>
      <c r="D973" s="63">
        <v>268.38</v>
      </c>
      <c r="E973" s="63">
        <v>37.829599999999999</v>
      </c>
    </row>
    <row r="974" spans="2:5" x14ac:dyDescent="0.2">
      <c r="B974" s="64">
        <v>43640</v>
      </c>
      <c r="C974" s="63">
        <v>29.15</v>
      </c>
      <c r="D974" s="63">
        <v>271.06</v>
      </c>
      <c r="E974" s="63">
        <v>37.950000000000003</v>
      </c>
    </row>
    <row r="975" spans="2:5" x14ac:dyDescent="0.2">
      <c r="B975" s="64">
        <v>43637</v>
      </c>
      <c r="C975" s="63">
        <v>29.16</v>
      </c>
      <c r="D975" s="63">
        <v>271.41000000000003</v>
      </c>
      <c r="E975" s="63">
        <v>38.229999999999997</v>
      </c>
    </row>
    <row r="976" spans="2:5" x14ac:dyDescent="0.2">
      <c r="B976" s="64">
        <v>43636</v>
      </c>
      <c r="C976" s="63">
        <v>29.08</v>
      </c>
      <c r="D976" s="63">
        <v>271.73</v>
      </c>
      <c r="E976" s="63">
        <v>38.340000000000003</v>
      </c>
    </row>
    <row r="977" spans="2:5" x14ac:dyDescent="0.2">
      <c r="B977" s="64">
        <v>43635</v>
      </c>
      <c r="C977" s="63">
        <v>29.71</v>
      </c>
      <c r="D977" s="63">
        <v>269.22000000000003</v>
      </c>
      <c r="E977" s="63">
        <v>38.119999999999997</v>
      </c>
    </row>
    <row r="978" spans="2:5" x14ac:dyDescent="0.2">
      <c r="B978" s="64">
        <v>43634</v>
      </c>
      <c r="C978" s="63">
        <v>28.6</v>
      </c>
      <c r="D978" s="63">
        <v>268.51</v>
      </c>
      <c r="E978" s="63">
        <v>38.01</v>
      </c>
    </row>
    <row r="979" spans="2:5" x14ac:dyDescent="0.2">
      <c r="B979" s="64">
        <v>43633</v>
      </c>
      <c r="C979" s="63">
        <v>26.23</v>
      </c>
      <c r="D979" s="63">
        <v>265.86</v>
      </c>
      <c r="E979" s="63">
        <v>36.61</v>
      </c>
    </row>
    <row r="980" spans="2:5" x14ac:dyDescent="0.2">
      <c r="B980" s="64">
        <v>43630</v>
      </c>
      <c r="C980" s="63">
        <v>26.43</v>
      </c>
      <c r="D980" s="63">
        <v>265.62</v>
      </c>
      <c r="E980" s="63">
        <v>36.85</v>
      </c>
    </row>
    <row r="981" spans="2:5" x14ac:dyDescent="0.2">
      <c r="B981" s="64">
        <v>43629</v>
      </c>
      <c r="C981" s="63">
        <v>26.67</v>
      </c>
      <c r="D981" s="63">
        <v>266.02</v>
      </c>
      <c r="E981" s="63">
        <v>37.79</v>
      </c>
    </row>
    <row r="982" spans="2:5" x14ac:dyDescent="0.2">
      <c r="B982" s="64">
        <v>43628</v>
      </c>
      <c r="C982" s="63">
        <v>26.03</v>
      </c>
      <c r="D982" s="63">
        <v>264.83999999999997</v>
      </c>
      <c r="E982" s="63">
        <v>37.26</v>
      </c>
    </row>
    <row r="983" spans="2:5" x14ac:dyDescent="0.2">
      <c r="B983" s="64">
        <v>43627</v>
      </c>
      <c r="C983" s="63">
        <v>26.63</v>
      </c>
      <c r="D983" s="63">
        <v>265.33999999999997</v>
      </c>
      <c r="E983" s="63">
        <v>37.65</v>
      </c>
    </row>
    <row r="984" spans="2:5" x14ac:dyDescent="0.2">
      <c r="B984" s="64">
        <v>43626</v>
      </c>
      <c r="C984" s="63">
        <v>26.06</v>
      </c>
      <c r="D984" s="63">
        <v>265.39</v>
      </c>
      <c r="E984" s="63">
        <v>36.56</v>
      </c>
    </row>
    <row r="985" spans="2:5" x14ac:dyDescent="0.2">
      <c r="B985" s="64">
        <v>43623</v>
      </c>
      <c r="C985" s="63">
        <v>25.93</v>
      </c>
      <c r="D985" s="63">
        <v>264.14999999999998</v>
      </c>
      <c r="E985" s="63">
        <v>36.299999999999997</v>
      </c>
    </row>
    <row r="986" spans="2:5" x14ac:dyDescent="0.2">
      <c r="B986" s="64">
        <v>43622</v>
      </c>
      <c r="C986" s="63">
        <v>26</v>
      </c>
      <c r="D986" s="63">
        <v>261.54000000000002</v>
      </c>
      <c r="E986" s="63">
        <v>36.090000000000003</v>
      </c>
    </row>
    <row r="987" spans="2:5" x14ac:dyDescent="0.2">
      <c r="B987" s="64">
        <v>43621</v>
      </c>
      <c r="C987" s="63">
        <v>26.2</v>
      </c>
      <c r="D987" s="63">
        <v>259.85000000000002</v>
      </c>
      <c r="E987" s="63">
        <v>35.99</v>
      </c>
    </row>
    <row r="988" spans="2:5" x14ac:dyDescent="0.2">
      <c r="B988" s="64">
        <v>43620</v>
      </c>
      <c r="C988" s="63">
        <v>26.5</v>
      </c>
      <c r="D988" s="63">
        <v>257.67</v>
      </c>
      <c r="E988" s="63">
        <v>36.65</v>
      </c>
    </row>
    <row r="989" spans="2:5" x14ac:dyDescent="0.2">
      <c r="B989" s="64">
        <v>43619</v>
      </c>
      <c r="C989" s="63">
        <v>26.21</v>
      </c>
      <c r="D989" s="63">
        <v>252.12</v>
      </c>
      <c r="E989" s="63">
        <v>35.869999999999997</v>
      </c>
    </row>
    <row r="990" spans="2:5" x14ac:dyDescent="0.2">
      <c r="B990" s="64">
        <v>43616</v>
      </c>
      <c r="C990" s="63">
        <v>25.15</v>
      </c>
      <c r="D990" s="63">
        <v>252.87</v>
      </c>
      <c r="E990" s="63">
        <v>35.119999999999997</v>
      </c>
    </row>
    <row r="991" spans="2:5" x14ac:dyDescent="0.2">
      <c r="B991" s="64">
        <v>43615</v>
      </c>
      <c r="C991" s="63">
        <v>25.57</v>
      </c>
      <c r="D991" s="63">
        <v>256.3</v>
      </c>
      <c r="E991" s="63">
        <v>35.839700000000001</v>
      </c>
    </row>
    <row r="992" spans="2:5" x14ac:dyDescent="0.2">
      <c r="B992" s="64">
        <v>43614</v>
      </c>
      <c r="C992" s="63">
        <v>26.72</v>
      </c>
      <c r="D992" s="63">
        <v>255.59</v>
      </c>
      <c r="E992" s="63">
        <v>36.119999999999997</v>
      </c>
    </row>
    <row r="993" spans="2:5" x14ac:dyDescent="0.2">
      <c r="B993" s="64">
        <v>43613</v>
      </c>
      <c r="C993" s="63">
        <v>27.21</v>
      </c>
      <c r="D993" s="63">
        <v>257.36</v>
      </c>
      <c r="E993" s="63">
        <v>36.44</v>
      </c>
    </row>
    <row r="994" spans="2:5" x14ac:dyDescent="0.2">
      <c r="B994" s="64">
        <v>43609</v>
      </c>
      <c r="C994" s="63">
        <v>27.15</v>
      </c>
      <c r="D994" s="63">
        <v>259.69</v>
      </c>
      <c r="E994" s="63">
        <v>36.299999999999997</v>
      </c>
    </row>
    <row r="995" spans="2:5" x14ac:dyDescent="0.2">
      <c r="B995" s="64">
        <v>43608</v>
      </c>
      <c r="C995" s="63">
        <v>27.2</v>
      </c>
      <c r="D995" s="63">
        <v>259.24</v>
      </c>
      <c r="E995" s="63">
        <v>36.049999999999997</v>
      </c>
    </row>
    <row r="996" spans="2:5" x14ac:dyDescent="0.2">
      <c r="B996" s="64">
        <v>43607</v>
      </c>
      <c r="C996" s="63">
        <v>29.05</v>
      </c>
      <c r="D996" s="63">
        <v>262.31</v>
      </c>
      <c r="E996" s="63">
        <v>36.82</v>
      </c>
    </row>
    <row r="997" spans="2:5" x14ac:dyDescent="0.2">
      <c r="B997" s="64">
        <v>43606</v>
      </c>
      <c r="C997" s="63">
        <v>30.33</v>
      </c>
      <c r="D997" s="63">
        <v>263.02999999999997</v>
      </c>
      <c r="E997" s="63">
        <v>37.4</v>
      </c>
    </row>
    <row r="998" spans="2:5" x14ac:dyDescent="0.2">
      <c r="B998" s="64">
        <v>43605</v>
      </c>
      <c r="C998" s="63">
        <v>29.64</v>
      </c>
      <c r="D998" s="63">
        <v>260.82</v>
      </c>
      <c r="E998" s="63">
        <v>36.619999999999997</v>
      </c>
    </row>
    <row r="999" spans="2:5" x14ac:dyDescent="0.2">
      <c r="B999" s="64">
        <v>43602</v>
      </c>
      <c r="C999" s="63">
        <v>30.02</v>
      </c>
      <c r="D999" s="63">
        <v>262.61</v>
      </c>
      <c r="E999" s="63">
        <v>37.020000000000003</v>
      </c>
    </row>
    <row r="1000" spans="2:5" x14ac:dyDescent="0.2">
      <c r="B1000" s="64">
        <v>43601</v>
      </c>
      <c r="C1000" s="63">
        <v>30.92</v>
      </c>
      <c r="D1000" s="63">
        <v>264.20999999999998</v>
      </c>
      <c r="E1000" s="63">
        <v>37.17</v>
      </c>
    </row>
    <row r="1001" spans="2:5" x14ac:dyDescent="0.2">
      <c r="B1001" s="64">
        <v>43600</v>
      </c>
      <c r="C1001" s="63">
        <v>31.08</v>
      </c>
      <c r="D1001" s="63">
        <v>261.81</v>
      </c>
      <c r="E1001" s="63">
        <v>37.051000000000002</v>
      </c>
    </row>
    <row r="1002" spans="2:5" x14ac:dyDescent="0.2">
      <c r="B1002" s="64">
        <v>43599</v>
      </c>
      <c r="C1002" s="63">
        <v>31.28</v>
      </c>
      <c r="D1002" s="63">
        <v>260.27</v>
      </c>
      <c r="E1002" s="63">
        <v>37.020000000000003</v>
      </c>
    </row>
    <row r="1003" spans="2:5" x14ac:dyDescent="0.2">
      <c r="B1003" s="64">
        <v>43598</v>
      </c>
      <c r="C1003" s="63">
        <v>30.92</v>
      </c>
      <c r="D1003" s="63">
        <v>258.02999999999997</v>
      </c>
      <c r="E1003" s="63">
        <v>36.3795</v>
      </c>
    </row>
    <row r="1004" spans="2:5" x14ac:dyDescent="0.2">
      <c r="B1004" s="64">
        <v>43595</v>
      </c>
      <c r="C1004" s="63">
        <v>32.409999999999997</v>
      </c>
      <c r="D1004" s="63">
        <v>264.52</v>
      </c>
      <c r="E1004" s="63">
        <v>37.96</v>
      </c>
    </row>
    <row r="1005" spans="2:5" x14ac:dyDescent="0.2">
      <c r="B1005" s="64">
        <v>43594</v>
      </c>
      <c r="C1005" s="63">
        <v>32.42</v>
      </c>
      <c r="D1005" s="63">
        <v>263.29000000000002</v>
      </c>
      <c r="E1005" s="63">
        <v>37.76</v>
      </c>
    </row>
    <row r="1006" spans="2:5" x14ac:dyDescent="0.2">
      <c r="B1006" s="64">
        <v>43593</v>
      </c>
      <c r="C1006" s="63">
        <v>32.619999999999997</v>
      </c>
      <c r="D1006" s="63">
        <v>264.10000000000002</v>
      </c>
      <c r="E1006" s="63">
        <v>37.92</v>
      </c>
    </row>
    <row r="1007" spans="2:5" x14ac:dyDescent="0.2">
      <c r="B1007" s="64">
        <v>43592</v>
      </c>
      <c r="C1007" s="63">
        <v>32.19</v>
      </c>
      <c r="D1007" s="63">
        <v>264.62</v>
      </c>
      <c r="E1007" s="63">
        <v>38.109200000000001</v>
      </c>
    </row>
    <row r="1008" spans="2:5" x14ac:dyDescent="0.2">
      <c r="B1008" s="64">
        <v>43591</v>
      </c>
      <c r="C1008" s="63">
        <v>32.590000000000003</v>
      </c>
      <c r="D1008" s="63">
        <v>268.98</v>
      </c>
      <c r="E1008" s="63">
        <v>38.619999999999997</v>
      </c>
    </row>
    <row r="1009" spans="2:5" x14ac:dyDescent="0.2">
      <c r="B1009" s="64">
        <v>43588</v>
      </c>
      <c r="C1009" s="63">
        <v>33.1</v>
      </c>
      <c r="D1009" s="63">
        <v>270.05</v>
      </c>
      <c r="E1009" s="63">
        <v>39.15</v>
      </c>
    </row>
    <row r="1010" spans="2:5" x14ac:dyDescent="0.2">
      <c r="B1010" s="64">
        <v>43587</v>
      </c>
      <c r="C1010" s="63">
        <v>31.73</v>
      </c>
      <c r="D1010" s="63">
        <v>267.51</v>
      </c>
      <c r="E1010" s="63">
        <v>37.619999999999997</v>
      </c>
    </row>
    <row r="1011" spans="2:5" x14ac:dyDescent="0.2">
      <c r="B1011" s="64">
        <v>43586</v>
      </c>
      <c r="C1011" s="63">
        <v>31.49</v>
      </c>
      <c r="D1011" s="63">
        <v>268.04000000000002</v>
      </c>
      <c r="E1011" s="63">
        <v>37.68</v>
      </c>
    </row>
    <row r="1012" spans="2:5" x14ac:dyDescent="0.2">
      <c r="B1012" s="64">
        <v>43585</v>
      </c>
      <c r="C1012" s="63">
        <v>31.68</v>
      </c>
      <c r="D1012" s="63">
        <v>270.01</v>
      </c>
      <c r="E1012" s="63">
        <v>38.57</v>
      </c>
    </row>
    <row r="1013" spans="2:5" x14ac:dyDescent="0.2">
      <c r="B1013" s="64">
        <v>43584</v>
      </c>
      <c r="C1013" s="63">
        <v>31.98</v>
      </c>
      <c r="D1013" s="63">
        <v>269.83999999999997</v>
      </c>
      <c r="E1013" s="63">
        <v>38.81</v>
      </c>
    </row>
    <row r="1014" spans="2:5" x14ac:dyDescent="0.2">
      <c r="B1014" s="64">
        <v>43581</v>
      </c>
      <c r="C1014" s="63">
        <v>31.58</v>
      </c>
      <c r="D1014" s="63">
        <v>269.5</v>
      </c>
      <c r="E1014" s="63">
        <v>38.687800000000003</v>
      </c>
    </row>
    <row r="1015" spans="2:5" x14ac:dyDescent="0.2">
      <c r="B1015" s="64">
        <v>43580</v>
      </c>
      <c r="C1015" s="63">
        <v>31.59</v>
      </c>
      <c r="D1015" s="63">
        <v>268.27</v>
      </c>
      <c r="E1015" s="63">
        <v>38.619999999999997</v>
      </c>
    </row>
    <row r="1016" spans="2:5" x14ac:dyDescent="0.2">
      <c r="B1016" s="64">
        <v>43579</v>
      </c>
      <c r="C1016" s="63">
        <v>32.479999999999997</v>
      </c>
      <c r="D1016" s="63">
        <v>268.37</v>
      </c>
      <c r="E1016" s="63">
        <v>38.9833</v>
      </c>
    </row>
    <row r="1017" spans="2:5" x14ac:dyDescent="0.2">
      <c r="B1017" s="64">
        <v>43578</v>
      </c>
      <c r="C1017" s="63">
        <v>32.82</v>
      </c>
      <c r="D1017" s="63">
        <v>268.89999999999998</v>
      </c>
      <c r="E1017" s="63">
        <v>39.880000000000003</v>
      </c>
    </row>
    <row r="1018" spans="2:5" x14ac:dyDescent="0.2">
      <c r="B1018" s="64">
        <v>43577</v>
      </c>
      <c r="C1018" s="63">
        <v>32.28</v>
      </c>
      <c r="D1018" s="63">
        <v>266.60000000000002</v>
      </c>
      <c r="E1018" s="63">
        <v>39.719299999999997</v>
      </c>
    </row>
    <row r="1019" spans="2:5" x14ac:dyDescent="0.2">
      <c r="B1019" s="64">
        <v>43573</v>
      </c>
      <c r="C1019" s="63">
        <v>33.96</v>
      </c>
      <c r="D1019" s="63">
        <v>266.33999999999997</v>
      </c>
      <c r="E1019" s="63">
        <v>40.270000000000003</v>
      </c>
    </row>
    <row r="1020" spans="2:5" x14ac:dyDescent="0.2">
      <c r="B1020" s="64">
        <v>43572</v>
      </c>
      <c r="C1020" s="63">
        <v>34.159999999999997</v>
      </c>
      <c r="D1020" s="63">
        <v>265.83999999999997</v>
      </c>
      <c r="E1020" s="63">
        <v>40.590000000000003</v>
      </c>
    </row>
    <row r="1021" spans="2:5" x14ac:dyDescent="0.2">
      <c r="B1021" s="64">
        <v>43571</v>
      </c>
      <c r="C1021" s="63">
        <v>34.06</v>
      </c>
      <c r="D1021" s="63">
        <v>266.49</v>
      </c>
      <c r="E1021" s="63">
        <v>40.676699999999997</v>
      </c>
    </row>
    <row r="1022" spans="2:5" x14ac:dyDescent="0.2">
      <c r="B1022" s="64">
        <v>43570</v>
      </c>
      <c r="C1022" s="63">
        <v>33.659999999999997</v>
      </c>
      <c r="D1022" s="63">
        <v>266.3</v>
      </c>
      <c r="E1022" s="63">
        <v>40.611800000000002</v>
      </c>
    </row>
    <row r="1023" spans="2:5" x14ac:dyDescent="0.2">
      <c r="B1023" s="64">
        <v>43567</v>
      </c>
      <c r="C1023" s="63">
        <v>33.869999999999997</v>
      </c>
      <c r="D1023" s="63">
        <v>266.48</v>
      </c>
      <c r="E1023" s="63">
        <v>40.607999999999997</v>
      </c>
    </row>
    <row r="1024" spans="2:5" x14ac:dyDescent="0.2">
      <c r="B1024" s="64">
        <v>43566</v>
      </c>
      <c r="C1024" s="63">
        <v>33.799999999999997</v>
      </c>
      <c r="D1024" s="63">
        <v>264.69</v>
      </c>
      <c r="E1024" s="63">
        <v>40.51</v>
      </c>
    </row>
    <row r="1025" spans="2:5" x14ac:dyDescent="0.2">
      <c r="B1025" s="64">
        <v>43565</v>
      </c>
      <c r="C1025" s="63">
        <v>34.67</v>
      </c>
      <c r="D1025" s="63">
        <v>264.74</v>
      </c>
      <c r="E1025" s="63">
        <v>41.21</v>
      </c>
    </row>
    <row r="1026" spans="2:5" x14ac:dyDescent="0.2">
      <c r="B1026" s="64">
        <v>43564</v>
      </c>
      <c r="C1026" s="63">
        <v>34.68</v>
      </c>
      <c r="D1026" s="63">
        <v>263.83</v>
      </c>
      <c r="E1026" s="63">
        <v>41.21</v>
      </c>
    </row>
    <row r="1027" spans="2:5" x14ac:dyDescent="0.2">
      <c r="B1027" s="64">
        <v>43563</v>
      </c>
      <c r="C1027" s="63">
        <v>35.840000000000003</v>
      </c>
      <c r="D1027" s="63">
        <v>265.24</v>
      </c>
      <c r="E1027" s="63">
        <v>42.17</v>
      </c>
    </row>
    <row r="1028" spans="2:5" x14ac:dyDescent="0.2">
      <c r="B1028" s="64">
        <v>43560</v>
      </c>
      <c r="C1028" s="63">
        <v>35.81</v>
      </c>
      <c r="D1028" s="63">
        <v>265.01</v>
      </c>
      <c r="E1028" s="63">
        <v>41.96</v>
      </c>
    </row>
    <row r="1029" spans="2:5" x14ac:dyDescent="0.2">
      <c r="B1029" s="64">
        <v>43559</v>
      </c>
      <c r="C1029" s="63">
        <v>35.229999999999997</v>
      </c>
      <c r="D1029" s="63">
        <v>263.74</v>
      </c>
      <c r="E1029" s="63">
        <v>41.716700000000003</v>
      </c>
    </row>
    <row r="1030" spans="2:5" x14ac:dyDescent="0.2">
      <c r="B1030" s="64">
        <v>43558</v>
      </c>
      <c r="C1030" s="63">
        <v>35.43</v>
      </c>
      <c r="D1030" s="63">
        <v>263.11</v>
      </c>
      <c r="E1030" s="63">
        <v>41.44</v>
      </c>
    </row>
    <row r="1031" spans="2:5" x14ac:dyDescent="0.2">
      <c r="B1031" s="64">
        <v>43557</v>
      </c>
      <c r="C1031" s="63">
        <v>35.39</v>
      </c>
      <c r="D1031" s="63">
        <v>262.62</v>
      </c>
      <c r="E1031" s="63">
        <v>41.19</v>
      </c>
    </row>
    <row r="1032" spans="2:5" x14ac:dyDescent="0.2">
      <c r="B1032" s="64">
        <v>43556</v>
      </c>
      <c r="C1032" s="63">
        <v>35.67</v>
      </c>
      <c r="D1032" s="63">
        <v>262.52999999999997</v>
      </c>
      <c r="E1032" s="63">
        <v>41.34</v>
      </c>
    </row>
    <row r="1033" spans="2:5" x14ac:dyDescent="0.2">
      <c r="B1033" s="64">
        <v>43553</v>
      </c>
      <c r="C1033" s="63">
        <v>35.270000000000003</v>
      </c>
      <c r="D1033" s="63">
        <v>259.54000000000002</v>
      </c>
      <c r="E1033" s="63">
        <v>39.99</v>
      </c>
    </row>
    <row r="1034" spans="2:5" x14ac:dyDescent="0.2">
      <c r="B1034" s="64">
        <v>43552</v>
      </c>
      <c r="C1034" s="63">
        <v>34.67</v>
      </c>
      <c r="D1034" s="63">
        <v>257.88</v>
      </c>
      <c r="E1034" s="63">
        <v>39.369999999999997</v>
      </c>
    </row>
    <row r="1035" spans="2:5" x14ac:dyDescent="0.2">
      <c r="B1035" s="64">
        <v>43551</v>
      </c>
      <c r="C1035" s="63">
        <v>34.64</v>
      </c>
      <c r="D1035" s="63">
        <v>256.88</v>
      </c>
      <c r="E1035" s="63">
        <v>39.1</v>
      </c>
    </row>
    <row r="1036" spans="2:5" x14ac:dyDescent="0.2">
      <c r="B1036" s="64">
        <v>43550</v>
      </c>
      <c r="C1036" s="63">
        <v>34.21</v>
      </c>
      <c r="D1036" s="63">
        <v>258.08</v>
      </c>
      <c r="E1036" s="63">
        <v>39.479999999999997</v>
      </c>
    </row>
    <row r="1037" spans="2:5" x14ac:dyDescent="0.2">
      <c r="B1037" s="64">
        <v>43549</v>
      </c>
      <c r="C1037" s="63">
        <v>34.03</v>
      </c>
      <c r="D1037" s="63">
        <v>256.23</v>
      </c>
      <c r="E1037" s="63">
        <v>39.01</v>
      </c>
    </row>
    <row r="1038" spans="2:5" x14ac:dyDescent="0.2">
      <c r="B1038" s="64">
        <v>43546</v>
      </c>
      <c r="C1038" s="63">
        <v>33.97</v>
      </c>
      <c r="D1038" s="63">
        <v>256.45999999999998</v>
      </c>
      <c r="E1038" s="63">
        <v>38.82</v>
      </c>
    </row>
    <row r="1039" spans="2:5" x14ac:dyDescent="0.2">
      <c r="B1039" s="64">
        <v>43545</v>
      </c>
      <c r="C1039" s="63">
        <v>35.799999999999997</v>
      </c>
      <c r="D1039" s="63">
        <v>261.43</v>
      </c>
      <c r="E1039" s="63">
        <v>40.54</v>
      </c>
    </row>
    <row r="1040" spans="2:5" x14ac:dyDescent="0.2">
      <c r="B1040" s="64">
        <v>43544</v>
      </c>
      <c r="C1040" s="63">
        <v>35.18</v>
      </c>
      <c r="D1040" s="63">
        <v>259.93</v>
      </c>
      <c r="E1040" s="63">
        <v>40.369799999999998</v>
      </c>
    </row>
    <row r="1041" spans="2:5" x14ac:dyDescent="0.2">
      <c r="B1041" s="64">
        <v>43543</v>
      </c>
      <c r="C1041" s="63">
        <v>35.46</v>
      </c>
      <c r="D1041" s="63">
        <v>260.86</v>
      </c>
      <c r="E1041" s="63">
        <v>40.409999999999997</v>
      </c>
    </row>
    <row r="1042" spans="2:5" x14ac:dyDescent="0.2">
      <c r="B1042" s="64">
        <v>43542</v>
      </c>
      <c r="C1042" s="63">
        <v>34.950000000000003</v>
      </c>
      <c r="D1042" s="63">
        <v>260.77999999999997</v>
      </c>
      <c r="E1042" s="63">
        <v>40.390500000000003</v>
      </c>
    </row>
    <row r="1043" spans="2:5" x14ac:dyDescent="0.2">
      <c r="B1043" s="64">
        <v>43539</v>
      </c>
      <c r="C1043" s="63">
        <v>35.119999999999997</v>
      </c>
      <c r="D1043" s="63">
        <v>259.85000000000002</v>
      </c>
      <c r="E1043" s="63">
        <v>39.75</v>
      </c>
    </row>
    <row r="1044" spans="2:5" x14ac:dyDescent="0.2">
      <c r="B1044" s="64">
        <v>43538</v>
      </c>
      <c r="C1044" s="63">
        <v>35.119999999999997</v>
      </c>
      <c r="D1044" s="63">
        <v>258.58999999999997</v>
      </c>
      <c r="E1044" s="63">
        <v>39.546500000000002</v>
      </c>
    </row>
    <row r="1045" spans="2:5" x14ac:dyDescent="0.2">
      <c r="B1045" s="64">
        <v>43537</v>
      </c>
      <c r="C1045" s="63">
        <v>36.5</v>
      </c>
      <c r="D1045" s="63">
        <v>258.68</v>
      </c>
      <c r="E1045" s="63">
        <v>40.075499999999998</v>
      </c>
    </row>
    <row r="1046" spans="2:5" x14ac:dyDescent="0.2">
      <c r="B1046" s="64">
        <v>43536</v>
      </c>
      <c r="C1046" s="63">
        <v>36.35</v>
      </c>
      <c r="D1046" s="63">
        <v>256.93</v>
      </c>
      <c r="E1046" s="63">
        <v>39.554600000000001</v>
      </c>
    </row>
    <row r="1047" spans="2:5" x14ac:dyDescent="0.2">
      <c r="B1047" s="64">
        <v>43535</v>
      </c>
      <c r="C1047" s="63">
        <v>35.67</v>
      </c>
      <c r="D1047" s="63">
        <v>256.02</v>
      </c>
      <c r="E1047" s="63">
        <v>39.4</v>
      </c>
    </row>
    <row r="1048" spans="2:5" x14ac:dyDescent="0.2">
      <c r="B1048" s="64">
        <v>43532</v>
      </c>
      <c r="C1048" s="63">
        <v>34.659999999999997</v>
      </c>
      <c r="D1048" s="63">
        <v>252.34</v>
      </c>
      <c r="E1048" s="63">
        <v>38.382899999999999</v>
      </c>
    </row>
    <row r="1049" spans="2:5" x14ac:dyDescent="0.2">
      <c r="B1049" s="64">
        <v>43531</v>
      </c>
      <c r="C1049" s="63">
        <v>36.03</v>
      </c>
      <c r="D1049" s="63">
        <v>252.85</v>
      </c>
      <c r="E1049" s="63">
        <v>39.03</v>
      </c>
    </row>
    <row r="1050" spans="2:5" x14ac:dyDescent="0.2">
      <c r="B1050" s="64">
        <v>43530</v>
      </c>
      <c r="C1050" s="63">
        <v>36.64</v>
      </c>
      <c r="D1050" s="63">
        <v>254.9</v>
      </c>
      <c r="E1050" s="63">
        <v>39.666200000000003</v>
      </c>
    </row>
    <row r="1051" spans="2:5" x14ac:dyDescent="0.2">
      <c r="B1051" s="64">
        <v>43529</v>
      </c>
      <c r="C1051" s="63">
        <v>37.71</v>
      </c>
      <c r="D1051" s="63">
        <v>256.54000000000002</v>
      </c>
      <c r="E1051" s="63">
        <v>40.26</v>
      </c>
    </row>
    <row r="1052" spans="2:5" x14ac:dyDescent="0.2">
      <c r="B1052" s="64">
        <v>43528</v>
      </c>
      <c r="C1052" s="63">
        <v>37.97</v>
      </c>
      <c r="D1052" s="63">
        <v>256.83999999999997</v>
      </c>
      <c r="E1052" s="63">
        <v>40.2879</v>
      </c>
    </row>
    <row r="1053" spans="2:5" x14ac:dyDescent="0.2">
      <c r="B1053" s="64">
        <v>43525</v>
      </c>
      <c r="C1053" s="63">
        <v>37.869999999999997</v>
      </c>
      <c r="D1053" s="63">
        <v>257.83</v>
      </c>
      <c r="E1053" s="63">
        <v>40.22</v>
      </c>
    </row>
    <row r="1054" spans="2:5" x14ac:dyDescent="0.2">
      <c r="B1054" s="64">
        <v>43524</v>
      </c>
      <c r="C1054" s="63">
        <v>37.32</v>
      </c>
      <c r="D1054" s="63">
        <v>256.07</v>
      </c>
      <c r="E1054" s="63">
        <v>40.07</v>
      </c>
    </row>
    <row r="1055" spans="2:5" x14ac:dyDescent="0.2">
      <c r="B1055" s="64">
        <v>43523</v>
      </c>
      <c r="C1055" s="63">
        <v>37.950000000000003</v>
      </c>
      <c r="D1055" s="63">
        <v>256.67</v>
      </c>
      <c r="E1055" s="63">
        <v>40.51</v>
      </c>
    </row>
    <row r="1056" spans="2:5" x14ac:dyDescent="0.2">
      <c r="B1056" s="64">
        <v>43522</v>
      </c>
      <c r="C1056" s="63">
        <v>38.32</v>
      </c>
      <c r="D1056" s="63">
        <v>256.8</v>
      </c>
      <c r="E1056" s="63">
        <v>40.82</v>
      </c>
    </row>
    <row r="1057" spans="2:5" x14ac:dyDescent="0.2">
      <c r="B1057" s="64">
        <v>43521</v>
      </c>
      <c r="C1057" s="63">
        <v>38.85</v>
      </c>
      <c r="D1057" s="63">
        <v>256.99</v>
      </c>
      <c r="E1057" s="63">
        <v>41.07</v>
      </c>
    </row>
    <row r="1058" spans="2:5" x14ac:dyDescent="0.2">
      <c r="B1058" s="64">
        <v>43518</v>
      </c>
      <c r="C1058" s="63">
        <v>39.06</v>
      </c>
      <c r="D1058" s="63">
        <v>256.61</v>
      </c>
      <c r="E1058" s="63">
        <v>40.74</v>
      </c>
    </row>
    <row r="1059" spans="2:5" x14ac:dyDescent="0.2">
      <c r="B1059" s="64">
        <v>43517</v>
      </c>
      <c r="C1059" s="63">
        <v>38.590000000000003</v>
      </c>
      <c r="D1059" s="63">
        <v>255.08</v>
      </c>
      <c r="E1059" s="63">
        <v>40.17</v>
      </c>
    </row>
    <row r="1060" spans="2:5" x14ac:dyDescent="0.2">
      <c r="B1060" s="64">
        <v>43516</v>
      </c>
      <c r="C1060" s="63">
        <v>39.04</v>
      </c>
      <c r="D1060" s="63">
        <v>256.01</v>
      </c>
      <c r="E1060" s="63">
        <v>40.090000000000003</v>
      </c>
    </row>
    <row r="1061" spans="2:5" x14ac:dyDescent="0.2">
      <c r="B1061" s="64">
        <v>43515</v>
      </c>
      <c r="C1061" s="63">
        <v>37.26</v>
      </c>
      <c r="D1061" s="63">
        <v>255.42</v>
      </c>
      <c r="E1061" s="63">
        <v>39.42</v>
      </c>
    </row>
    <row r="1062" spans="2:5" x14ac:dyDescent="0.2">
      <c r="B1062" s="64">
        <v>43511</v>
      </c>
      <c r="C1062" s="63">
        <v>37.090000000000003</v>
      </c>
      <c r="D1062" s="63">
        <v>254.98</v>
      </c>
      <c r="E1062" s="63">
        <v>39.270000000000003</v>
      </c>
    </row>
    <row r="1063" spans="2:5" x14ac:dyDescent="0.2">
      <c r="B1063" s="64">
        <v>43510</v>
      </c>
      <c r="C1063" s="63">
        <v>36.76</v>
      </c>
      <c r="D1063" s="63">
        <v>252.2</v>
      </c>
      <c r="E1063" s="63">
        <v>38.955399999999997</v>
      </c>
    </row>
    <row r="1064" spans="2:5" x14ac:dyDescent="0.2">
      <c r="B1064" s="64">
        <v>43509</v>
      </c>
      <c r="C1064" s="63">
        <v>36.89</v>
      </c>
      <c r="D1064" s="63">
        <v>252.76</v>
      </c>
      <c r="E1064" s="63">
        <v>39.020000000000003</v>
      </c>
    </row>
    <row r="1065" spans="2:5" x14ac:dyDescent="0.2">
      <c r="B1065" s="64">
        <v>43508</v>
      </c>
      <c r="C1065" s="63">
        <v>37</v>
      </c>
      <c r="D1065" s="63">
        <v>252</v>
      </c>
      <c r="E1065" s="63">
        <v>38.950000000000003</v>
      </c>
    </row>
    <row r="1066" spans="2:5" x14ac:dyDescent="0.2">
      <c r="B1066" s="64">
        <v>43507</v>
      </c>
      <c r="C1066" s="63">
        <v>36.200000000000003</v>
      </c>
      <c r="D1066" s="63">
        <v>248.78</v>
      </c>
      <c r="E1066" s="63">
        <v>38.15</v>
      </c>
    </row>
    <row r="1067" spans="2:5" x14ac:dyDescent="0.2">
      <c r="B1067" s="64">
        <v>43504</v>
      </c>
      <c r="C1067" s="63">
        <v>35.76</v>
      </c>
      <c r="D1067" s="63">
        <v>248.65</v>
      </c>
      <c r="E1067" s="63">
        <v>38.08</v>
      </c>
    </row>
    <row r="1068" spans="2:5" x14ac:dyDescent="0.2">
      <c r="B1068" s="64">
        <v>43503</v>
      </c>
      <c r="C1068" s="63">
        <v>36</v>
      </c>
      <c r="D1068" s="63">
        <v>248.33</v>
      </c>
      <c r="E1068" s="63">
        <v>38.28</v>
      </c>
    </row>
    <row r="1069" spans="2:5" x14ac:dyDescent="0.2">
      <c r="B1069" s="64">
        <v>43502</v>
      </c>
      <c r="C1069" s="63">
        <v>36.96</v>
      </c>
      <c r="D1069" s="63">
        <v>250.79</v>
      </c>
      <c r="E1069" s="63">
        <v>38.840000000000003</v>
      </c>
    </row>
    <row r="1070" spans="2:5" x14ac:dyDescent="0.2">
      <c r="B1070" s="64">
        <v>43501</v>
      </c>
      <c r="C1070" s="63">
        <v>36.85</v>
      </c>
      <c r="D1070" s="63">
        <v>251.1</v>
      </c>
      <c r="E1070" s="63">
        <v>39.119999999999997</v>
      </c>
    </row>
    <row r="1071" spans="2:5" x14ac:dyDescent="0.2">
      <c r="B1071" s="64">
        <v>43500</v>
      </c>
      <c r="C1071" s="63">
        <v>37.51</v>
      </c>
      <c r="D1071" s="63">
        <v>249.99</v>
      </c>
      <c r="E1071" s="63">
        <v>39.200000000000003</v>
      </c>
    </row>
    <row r="1072" spans="2:5" x14ac:dyDescent="0.2">
      <c r="B1072" s="64">
        <v>43497</v>
      </c>
      <c r="C1072" s="63">
        <v>37.15</v>
      </c>
      <c r="D1072" s="63">
        <v>248.22</v>
      </c>
      <c r="E1072" s="63">
        <v>39.17</v>
      </c>
    </row>
    <row r="1073" spans="2:5" x14ac:dyDescent="0.2">
      <c r="B1073" s="64">
        <v>43496</v>
      </c>
      <c r="C1073" s="63">
        <v>36.590000000000003</v>
      </c>
      <c r="D1073" s="63">
        <v>248.01</v>
      </c>
      <c r="E1073" s="63">
        <v>39.67</v>
      </c>
    </row>
    <row r="1074" spans="2:5" x14ac:dyDescent="0.2">
      <c r="B1074" s="64">
        <v>43495</v>
      </c>
      <c r="C1074" s="63">
        <v>36.86</v>
      </c>
      <c r="D1074" s="63">
        <v>245.96</v>
      </c>
      <c r="E1074" s="63">
        <v>39.520000000000003</v>
      </c>
    </row>
    <row r="1075" spans="2:5" x14ac:dyDescent="0.2">
      <c r="B1075" s="64">
        <v>43494</v>
      </c>
      <c r="C1075" s="63">
        <v>35.89</v>
      </c>
      <c r="D1075" s="63">
        <v>242.13</v>
      </c>
      <c r="E1075" s="63">
        <v>38.049999999999997</v>
      </c>
    </row>
    <row r="1076" spans="2:5" x14ac:dyDescent="0.2">
      <c r="B1076" s="64">
        <v>43493</v>
      </c>
      <c r="C1076" s="63">
        <v>35.549999999999997</v>
      </c>
      <c r="D1076" s="63">
        <v>242.43</v>
      </c>
      <c r="E1076" s="63">
        <v>37.68</v>
      </c>
    </row>
    <row r="1077" spans="2:5" x14ac:dyDescent="0.2">
      <c r="B1077" s="64">
        <v>43490</v>
      </c>
      <c r="C1077" s="63">
        <v>35.44</v>
      </c>
      <c r="D1077" s="63">
        <v>244.32</v>
      </c>
      <c r="E1077" s="63">
        <v>38.826900000000002</v>
      </c>
    </row>
    <row r="1078" spans="2:5" x14ac:dyDescent="0.2">
      <c r="B1078" s="64">
        <v>43489</v>
      </c>
      <c r="C1078" s="63">
        <v>34.71</v>
      </c>
      <c r="D1078" s="63">
        <v>242.26</v>
      </c>
      <c r="E1078" s="63">
        <v>38.07</v>
      </c>
    </row>
    <row r="1079" spans="2:5" x14ac:dyDescent="0.2">
      <c r="B1079" s="64">
        <v>43488</v>
      </c>
      <c r="C1079" s="63">
        <v>34.82</v>
      </c>
      <c r="D1079" s="63">
        <v>242.02</v>
      </c>
      <c r="E1079" s="63">
        <v>37.93</v>
      </c>
    </row>
    <row r="1080" spans="2:5" x14ac:dyDescent="0.2">
      <c r="B1080" s="64">
        <v>43487</v>
      </c>
      <c r="C1080" s="63">
        <v>34.909999999999997</v>
      </c>
      <c r="D1080" s="63">
        <v>241.66</v>
      </c>
      <c r="E1080" s="63">
        <v>37.700000000000003</v>
      </c>
    </row>
    <row r="1081" spans="2:5" x14ac:dyDescent="0.2">
      <c r="B1081" s="64">
        <v>43483</v>
      </c>
      <c r="C1081" s="63">
        <v>34.299999999999997</v>
      </c>
      <c r="D1081" s="63">
        <v>244.92</v>
      </c>
      <c r="E1081" s="63">
        <v>38.549999999999997</v>
      </c>
    </row>
    <row r="1082" spans="2:5" x14ac:dyDescent="0.2">
      <c r="B1082" s="64">
        <v>43482</v>
      </c>
      <c r="C1082" s="63">
        <v>33.619999999999997</v>
      </c>
      <c r="D1082" s="63">
        <v>241.67</v>
      </c>
      <c r="E1082" s="63">
        <v>38.030500000000004</v>
      </c>
    </row>
    <row r="1083" spans="2:5" x14ac:dyDescent="0.2">
      <c r="B1083" s="64">
        <v>43481</v>
      </c>
      <c r="C1083" s="63">
        <v>33.35</v>
      </c>
      <c r="D1083" s="63">
        <v>239.88</v>
      </c>
      <c r="E1083" s="63">
        <v>37.507899999999999</v>
      </c>
    </row>
    <row r="1084" spans="2:5" x14ac:dyDescent="0.2">
      <c r="B1084" s="64">
        <v>43480</v>
      </c>
      <c r="C1084" s="63">
        <v>32.770000000000003</v>
      </c>
      <c r="D1084" s="63">
        <v>239.35</v>
      </c>
      <c r="E1084" s="63">
        <v>37.1</v>
      </c>
    </row>
    <row r="1085" spans="2:5" x14ac:dyDescent="0.2">
      <c r="B1085" s="64">
        <v>43479</v>
      </c>
      <c r="C1085" s="63">
        <v>33.020000000000003</v>
      </c>
      <c r="D1085" s="63">
        <v>236.58</v>
      </c>
      <c r="E1085" s="63">
        <v>37.33</v>
      </c>
    </row>
    <row r="1086" spans="2:5" x14ac:dyDescent="0.2">
      <c r="B1086" s="64">
        <v>43476</v>
      </c>
      <c r="C1086" s="63">
        <v>33.49</v>
      </c>
      <c r="D1086" s="63">
        <v>237.89</v>
      </c>
      <c r="E1086" s="63">
        <v>37.61</v>
      </c>
    </row>
    <row r="1087" spans="2:5" x14ac:dyDescent="0.2">
      <c r="B1087" s="64">
        <v>43475</v>
      </c>
      <c r="C1087" s="63">
        <v>33.4</v>
      </c>
      <c r="D1087" s="63">
        <v>238</v>
      </c>
      <c r="E1087" s="63">
        <v>37.82</v>
      </c>
    </row>
    <row r="1088" spans="2:5" x14ac:dyDescent="0.2">
      <c r="B1088" s="64">
        <v>43474</v>
      </c>
      <c r="C1088" s="63">
        <v>33.1</v>
      </c>
      <c r="D1088" s="63">
        <v>237.01</v>
      </c>
      <c r="E1088" s="63">
        <v>37.89</v>
      </c>
    </row>
    <row r="1089" spans="2:5" x14ac:dyDescent="0.2">
      <c r="B1089" s="64">
        <v>43473</v>
      </c>
      <c r="C1089" s="63">
        <v>32.93</v>
      </c>
      <c r="D1089" s="63">
        <v>235.92</v>
      </c>
      <c r="E1089" s="63">
        <v>37.18</v>
      </c>
    </row>
    <row r="1090" spans="2:5" x14ac:dyDescent="0.2">
      <c r="B1090" s="64">
        <v>43472</v>
      </c>
      <c r="C1090" s="63">
        <v>31.87</v>
      </c>
      <c r="D1090" s="63">
        <v>233.65</v>
      </c>
      <c r="E1090" s="63">
        <v>36.670200000000001</v>
      </c>
    </row>
    <row r="1091" spans="2:5" x14ac:dyDescent="0.2">
      <c r="B1091" s="64">
        <v>43469</v>
      </c>
      <c r="C1091" s="63">
        <v>31.54</v>
      </c>
      <c r="D1091" s="63">
        <v>231.91</v>
      </c>
      <c r="E1091" s="63">
        <v>36.6</v>
      </c>
    </row>
    <row r="1092" spans="2:5" x14ac:dyDescent="0.2">
      <c r="B1092" s="64">
        <v>43468</v>
      </c>
      <c r="C1092" s="63">
        <v>29.96</v>
      </c>
      <c r="D1092" s="63">
        <v>224.5</v>
      </c>
      <c r="E1092" s="63">
        <v>34.36</v>
      </c>
    </row>
    <row r="1093" spans="2:5" x14ac:dyDescent="0.2">
      <c r="B1093" s="64">
        <v>43467</v>
      </c>
      <c r="C1093" s="63">
        <v>30.45</v>
      </c>
      <c r="D1093" s="63">
        <v>229.99</v>
      </c>
      <c r="E1093" s="63">
        <v>35.28</v>
      </c>
    </row>
    <row r="1094" spans="2:5" x14ac:dyDescent="0.2">
      <c r="B1094" s="64">
        <v>43465</v>
      </c>
      <c r="C1094" s="63">
        <v>30.04</v>
      </c>
      <c r="D1094" s="63">
        <v>229.81</v>
      </c>
      <c r="E1094" s="63">
        <v>34.840000000000003</v>
      </c>
    </row>
    <row r="1095" spans="2:5" x14ac:dyDescent="0.2">
      <c r="B1095" s="64">
        <v>43462</v>
      </c>
      <c r="C1095" s="63">
        <v>29.87</v>
      </c>
      <c r="D1095" s="63">
        <v>227.76</v>
      </c>
      <c r="E1095" s="63">
        <v>34.79</v>
      </c>
    </row>
    <row r="1096" spans="2:5" x14ac:dyDescent="0.2">
      <c r="B1096" s="64">
        <v>43461</v>
      </c>
      <c r="C1096" s="63">
        <v>29.96</v>
      </c>
      <c r="D1096" s="63">
        <v>228.05</v>
      </c>
      <c r="E1096" s="63">
        <v>34.82</v>
      </c>
    </row>
    <row r="1097" spans="2:5" x14ac:dyDescent="0.2">
      <c r="B1097" s="64">
        <v>43460</v>
      </c>
      <c r="C1097" s="63">
        <v>30.12</v>
      </c>
      <c r="D1097" s="63">
        <v>225.95</v>
      </c>
      <c r="E1097" s="63">
        <v>35.08</v>
      </c>
    </row>
    <row r="1098" spans="2:5" x14ac:dyDescent="0.2">
      <c r="B1098" s="64">
        <v>43458</v>
      </c>
      <c r="C1098" s="63">
        <v>29.05</v>
      </c>
      <c r="D1098" s="63">
        <v>215.07</v>
      </c>
      <c r="E1098" s="63">
        <v>33.83</v>
      </c>
    </row>
    <row r="1099" spans="2:5" x14ac:dyDescent="0.2">
      <c r="B1099" s="64">
        <v>43455</v>
      </c>
      <c r="C1099" s="63">
        <v>30.12</v>
      </c>
      <c r="D1099" s="63">
        <v>221.16</v>
      </c>
      <c r="E1099" s="63">
        <v>34.42</v>
      </c>
    </row>
    <row r="1100" spans="2:5" x14ac:dyDescent="0.2">
      <c r="B1100" s="64">
        <v>43454</v>
      </c>
      <c r="C1100" s="63">
        <v>30.09</v>
      </c>
      <c r="D1100" s="63">
        <v>225.65</v>
      </c>
      <c r="E1100" s="63">
        <v>34.840000000000003</v>
      </c>
    </row>
    <row r="1101" spans="2:5" x14ac:dyDescent="0.2">
      <c r="B1101" s="64">
        <v>43453</v>
      </c>
      <c r="C1101" s="63">
        <v>30.97</v>
      </c>
      <c r="D1101" s="63">
        <v>229.42</v>
      </c>
      <c r="E1101" s="63">
        <v>37.152099999999997</v>
      </c>
    </row>
    <row r="1102" spans="2:5" x14ac:dyDescent="0.2">
      <c r="B1102" s="64">
        <v>43452</v>
      </c>
      <c r="C1102" s="63">
        <v>31.88</v>
      </c>
      <c r="D1102" s="63">
        <v>233.14</v>
      </c>
      <c r="E1102" s="63">
        <v>38.090000000000003</v>
      </c>
    </row>
    <row r="1103" spans="2:5" x14ac:dyDescent="0.2">
      <c r="B1103" s="64">
        <v>43451</v>
      </c>
      <c r="C1103" s="63">
        <v>31.39</v>
      </c>
      <c r="D1103" s="63">
        <v>233.23</v>
      </c>
      <c r="E1103" s="63">
        <v>37.68</v>
      </c>
    </row>
    <row r="1104" spans="2:5" x14ac:dyDescent="0.2">
      <c r="B1104" s="64">
        <v>43448</v>
      </c>
      <c r="C1104" s="63">
        <v>32.200000000000003</v>
      </c>
      <c r="D1104" s="63">
        <v>239.38</v>
      </c>
      <c r="E1104" s="63">
        <v>37.852400000000003</v>
      </c>
    </row>
    <row r="1105" spans="2:5" x14ac:dyDescent="0.2">
      <c r="B1105" s="64">
        <v>43447</v>
      </c>
      <c r="C1105" s="63">
        <v>32.380000000000003</v>
      </c>
      <c r="D1105" s="63">
        <v>243.88</v>
      </c>
      <c r="E1105" s="63">
        <v>38.49</v>
      </c>
    </row>
    <row r="1106" spans="2:5" x14ac:dyDescent="0.2">
      <c r="B1106" s="64">
        <v>43446</v>
      </c>
      <c r="C1106" s="63">
        <v>32</v>
      </c>
      <c r="D1106" s="63">
        <v>243.96</v>
      </c>
      <c r="E1106" s="63">
        <v>38.36</v>
      </c>
    </row>
    <row r="1107" spans="2:5" x14ac:dyDescent="0.2">
      <c r="B1107" s="64">
        <v>43445</v>
      </c>
      <c r="C1107" s="63">
        <v>31.26</v>
      </c>
      <c r="D1107" s="63">
        <v>242.62</v>
      </c>
      <c r="E1107" s="63">
        <v>38.049999999999997</v>
      </c>
    </row>
    <row r="1108" spans="2:5" x14ac:dyDescent="0.2">
      <c r="B1108" s="64">
        <v>43444</v>
      </c>
      <c r="C1108" s="63">
        <v>31.81</v>
      </c>
      <c r="D1108" s="63">
        <v>242.55</v>
      </c>
      <c r="E1108" s="63">
        <v>37.9</v>
      </c>
    </row>
    <row r="1109" spans="2:5" x14ac:dyDescent="0.2">
      <c r="B1109" s="64">
        <v>43441</v>
      </c>
      <c r="C1109" s="63">
        <v>32.31</v>
      </c>
      <c r="D1109" s="63">
        <v>242.26</v>
      </c>
      <c r="E1109" s="63">
        <v>38.6</v>
      </c>
    </row>
    <row r="1110" spans="2:5" x14ac:dyDescent="0.2">
      <c r="B1110" s="64">
        <v>43440</v>
      </c>
      <c r="C1110" s="63">
        <v>33.14</v>
      </c>
      <c r="D1110" s="63">
        <v>248.02</v>
      </c>
      <c r="E1110" s="63">
        <v>39.520000000000003</v>
      </c>
    </row>
    <row r="1111" spans="2:5" x14ac:dyDescent="0.2">
      <c r="B1111" s="64">
        <v>43438</v>
      </c>
      <c r="C1111" s="63">
        <v>34.72</v>
      </c>
      <c r="D1111" s="63">
        <v>248.65</v>
      </c>
      <c r="E1111" s="63">
        <v>40.19</v>
      </c>
    </row>
    <row r="1112" spans="2:5" x14ac:dyDescent="0.2">
      <c r="B1112" s="64">
        <v>43437</v>
      </c>
      <c r="C1112" s="63">
        <v>35.68</v>
      </c>
      <c r="D1112" s="63">
        <v>256.61</v>
      </c>
      <c r="E1112" s="63">
        <v>41.39</v>
      </c>
    </row>
    <row r="1113" spans="2:5" x14ac:dyDescent="0.2">
      <c r="B1113" s="64">
        <v>43434</v>
      </c>
      <c r="C1113" s="63">
        <v>35.200000000000003</v>
      </c>
      <c r="D1113" s="63">
        <v>253.48</v>
      </c>
      <c r="E1113" s="63">
        <v>40.11</v>
      </c>
    </row>
    <row r="1114" spans="2:5" x14ac:dyDescent="0.2">
      <c r="B1114" s="64">
        <v>43433</v>
      </c>
      <c r="C1114" s="63">
        <v>34.979999999999997</v>
      </c>
      <c r="D1114" s="63">
        <v>251.81</v>
      </c>
      <c r="E1114" s="63">
        <v>40.049999999999997</v>
      </c>
    </row>
    <row r="1115" spans="2:5" x14ac:dyDescent="0.2">
      <c r="B1115" s="64">
        <v>43432</v>
      </c>
      <c r="C1115" s="63">
        <v>35.049999999999997</v>
      </c>
      <c r="D1115" s="63">
        <v>252.33</v>
      </c>
      <c r="E1115" s="63">
        <v>40.049999999999997</v>
      </c>
    </row>
    <row r="1116" spans="2:5" x14ac:dyDescent="0.2">
      <c r="B1116" s="64">
        <v>43431</v>
      </c>
      <c r="C1116" s="63">
        <v>33.69</v>
      </c>
      <c r="D1116" s="63">
        <v>246.57</v>
      </c>
      <c r="E1116" s="63">
        <v>38.83</v>
      </c>
    </row>
    <row r="1117" spans="2:5" x14ac:dyDescent="0.2">
      <c r="B1117" s="64">
        <v>43430</v>
      </c>
      <c r="C1117" s="63">
        <v>37</v>
      </c>
      <c r="D1117" s="63">
        <v>245.8</v>
      </c>
      <c r="E1117" s="63">
        <v>39.78</v>
      </c>
    </row>
    <row r="1118" spans="2:5" x14ac:dyDescent="0.2">
      <c r="B1118" s="64">
        <v>43427</v>
      </c>
      <c r="C1118" s="63">
        <v>37.44</v>
      </c>
      <c r="D1118" s="63">
        <v>242.01</v>
      </c>
      <c r="E1118" s="63">
        <v>40.22</v>
      </c>
    </row>
    <row r="1119" spans="2:5" x14ac:dyDescent="0.2">
      <c r="B1119" s="64">
        <v>43425</v>
      </c>
      <c r="C1119" s="63">
        <v>38.479999999999997</v>
      </c>
      <c r="D1119" s="63">
        <v>243.58</v>
      </c>
      <c r="E1119" s="63">
        <v>41.74</v>
      </c>
    </row>
    <row r="1120" spans="2:5" x14ac:dyDescent="0.2">
      <c r="B1120" s="64">
        <v>43424</v>
      </c>
      <c r="C1120" s="63">
        <v>37.96</v>
      </c>
      <c r="D1120" s="63">
        <v>242.77</v>
      </c>
      <c r="E1120" s="63">
        <v>41.1</v>
      </c>
    </row>
    <row r="1121" spans="2:5" x14ac:dyDescent="0.2">
      <c r="B1121" s="64">
        <v>43423</v>
      </c>
      <c r="C1121" s="63">
        <v>39.75</v>
      </c>
      <c r="D1121" s="63">
        <v>247.32</v>
      </c>
      <c r="E1121" s="63">
        <v>42.72</v>
      </c>
    </row>
    <row r="1122" spans="2:5" x14ac:dyDescent="0.2">
      <c r="B1122" s="64">
        <v>43420</v>
      </c>
      <c r="C1122" s="63">
        <v>39.69</v>
      </c>
      <c r="D1122" s="63">
        <v>251.49</v>
      </c>
      <c r="E1122" s="63">
        <v>43.3</v>
      </c>
    </row>
    <row r="1123" spans="2:5" x14ac:dyDescent="0.2">
      <c r="B1123" s="64">
        <v>43419</v>
      </c>
      <c r="C1123" s="63">
        <v>40</v>
      </c>
      <c r="D1123" s="63">
        <v>250.85</v>
      </c>
      <c r="E1123" s="63">
        <v>43.03</v>
      </c>
    </row>
    <row r="1124" spans="2:5" x14ac:dyDescent="0.2">
      <c r="B1124" s="64">
        <v>43418</v>
      </c>
      <c r="C1124" s="63">
        <v>39.24</v>
      </c>
      <c r="D1124" s="63">
        <v>248.28</v>
      </c>
      <c r="E1124" s="63">
        <v>42.11</v>
      </c>
    </row>
    <row r="1125" spans="2:5" x14ac:dyDescent="0.2">
      <c r="B1125" s="64">
        <v>43417</v>
      </c>
      <c r="C1125" s="63">
        <v>40.28</v>
      </c>
      <c r="D1125" s="63">
        <v>249.99</v>
      </c>
      <c r="E1125" s="63">
        <v>42.44</v>
      </c>
    </row>
    <row r="1126" spans="2:5" x14ac:dyDescent="0.2">
      <c r="B1126" s="64">
        <v>43416</v>
      </c>
      <c r="C1126" s="63">
        <v>39.909999999999997</v>
      </c>
      <c r="D1126" s="63">
        <v>250.41</v>
      </c>
      <c r="E1126" s="63">
        <v>42.33</v>
      </c>
    </row>
    <row r="1127" spans="2:5" x14ac:dyDescent="0.2">
      <c r="B1127" s="64">
        <v>43413</v>
      </c>
      <c r="C1127" s="63">
        <v>40.28</v>
      </c>
      <c r="D1127" s="63">
        <v>255.34</v>
      </c>
      <c r="E1127" s="63">
        <v>43.08</v>
      </c>
    </row>
    <row r="1128" spans="2:5" x14ac:dyDescent="0.2">
      <c r="B1128" s="64">
        <v>43412</v>
      </c>
      <c r="C1128" s="63">
        <v>41.07</v>
      </c>
      <c r="D1128" s="63">
        <v>257.72000000000003</v>
      </c>
      <c r="E1128" s="63">
        <v>43.97</v>
      </c>
    </row>
    <row r="1129" spans="2:5" x14ac:dyDescent="0.2">
      <c r="B1129" s="64">
        <v>43411</v>
      </c>
      <c r="C1129" s="63">
        <v>41.69</v>
      </c>
      <c r="D1129" s="63">
        <v>258.16000000000003</v>
      </c>
      <c r="E1129" s="63">
        <v>44.6</v>
      </c>
    </row>
    <row r="1130" spans="2:5" x14ac:dyDescent="0.2">
      <c r="B1130" s="64">
        <v>43410</v>
      </c>
      <c r="C1130" s="63">
        <v>41.23</v>
      </c>
      <c r="D1130" s="63">
        <v>252.82</v>
      </c>
      <c r="E1130" s="63">
        <v>44.38</v>
      </c>
    </row>
    <row r="1131" spans="2:5" x14ac:dyDescent="0.2">
      <c r="B1131" s="64">
        <v>43409</v>
      </c>
      <c r="C1131" s="63">
        <v>40.840000000000003</v>
      </c>
      <c r="D1131" s="63">
        <v>251.23</v>
      </c>
      <c r="E1131" s="63">
        <v>44.33</v>
      </c>
    </row>
    <row r="1132" spans="2:5" x14ac:dyDescent="0.2">
      <c r="B1132" s="64">
        <v>43406</v>
      </c>
      <c r="C1132" s="63">
        <v>40.86</v>
      </c>
      <c r="D1132" s="63">
        <v>249.81</v>
      </c>
      <c r="E1132" s="63">
        <v>44.17</v>
      </c>
    </row>
    <row r="1133" spans="2:5" x14ac:dyDescent="0.2">
      <c r="B1133" s="64">
        <v>43405</v>
      </c>
      <c r="C1133" s="63">
        <v>40.47</v>
      </c>
      <c r="D1133" s="63">
        <v>251.37</v>
      </c>
      <c r="E1133" s="63">
        <v>43.64</v>
      </c>
    </row>
    <row r="1134" spans="2:5" x14ac:dyDescent="0.2">
      <c r="B1134" s="64">
        <v>43404</v>
      </c>
      <c r="C1134" s="63">
        <v>39.6</v>
      </c>
      <c r="D1134" s="63">
        <v>248.79</v>
      </c>
      <c r="E1134" s="63">
        <v>42.65</v>
      </c>
    </row>
    <row r="1135" spans="2:5" x14ac:dyDescent="0.2">
      <c r="B1135" s="64">
        <v>43403</v>
      </c>
      <c r="C1135" s="63">
        <v>39</v>
      </c>
      <c r="D1135" s="63">
        <v>246.21</v>
      </c>
      <c r="E1135" s="63">
        <v>41.39</v>
      </c>
    </row>
    <row r="1136" spans="2:5" x14ac:dyDescent="0.2">
      <c r="B1136" s="64">
        <v>43402</v>
      </c>
      <c r="C1136" s="63">
        <v>38.590000000000003</v>
      </c>
      <c r="D1136" s="63">
        <v>242.5</v>
      </c>
      <c r="E1136" s="63">
        <v>40.950000000000003</v>
      </c>
    </row>
    <row r="1137" spans="2:5" x14ac:dyDescent="0.2">
      <c r="B1137" s="64">
        <v>43399</v>
      </c>
      <c r="C1137" s="63">
        <v>38.369999999999997</v>
      </c>
      <c r="D1137" s="63">
        <v>243.76</v>
      </c>
      <c r="E1137" s="63">
        <v>41.58</v>
      </c>
    </row>
    <row r="1138" spans="2:5" x14ac:dyDescent="0.2">
      <c r="B1138" s="64">
        <v>43398</v>
      </c>
      <c r="C1138" s="63">
        <v>39.56</v>
      </c>
      <c r="D1138" s="63">
        <v>248.15</v>
      </c>
      <c r="E1138" s="63">
        <v>41.8</v>
      </c>
    </row>
    <row r="1139" spans="2:5" x14ac:dyDescent="0.2">
      <c r="B1139" s="64">
        <v>43397</v>
      </c>
      <c r="C1139" s="63">
        <v>38.590000000000003</v>
      </c>
      <c r="D1139" s="63">
        <v>243.78</v>
      </c>
      <c r="E1139" s="63">
        <v>40.75</v>
      </c>
    </row>
    <row r="1140" spans="2:5" x14ac:dyDescent="0.2">
      <c r="B1140" s="64">
        <v>43396</v>
      </c>
      <c r="C1140" s="63">
        <v>40.68</v>
      </c>
      <c r="D1140" s="63">
        <v>251.28</v>
      </c>
      <c r="E1140" s="63">
        <v>42.99</v>
      </c>
    </row>
    <row r="1141" spans="2:5" x14ac:dyDescent="0.2">
      <c r="B1141" s="64">
        <v>43395</v>
      </c>
      <c r="C1141" s="63">
        <v>41.5</v>
      </c>
      <c r="D1141" s="63">
        <v>252.8</v>
      </c>
      <c r="E1141" s="63">
        <v>43.85</v>
      </c>
    </row>
    <row r="1142" spans="2:5" x14ac:dyDescent="0.2">
      <c r="B1142" s="64">
        <v>43392</v>
      </c>
      <c r="C1142" s="63">
        <v>41.03</v>
      </c>
      <c r="D1142" s="63">
        <v>253.85</v>
      </c>
      <c r="E1142" s="63">
        <v>43.37</v>
      </c>
    </row>
    <row r="1143" spans="2:5" x14ac:dyDescent="0.2">
      <c r="B1143" s="64">
        <v>43391</v>
      </c>
      <c r="C1143" s="63">
        <v>41.32</v>
      </c>
      <c r="D1143" s="63">
        <v>254.05</v>
      </c>
      <c r="E1143" s="63">
        <v>43.46</v>
      </c>
    </row>
    <row r="1144" spans="2:5" x14ac:dyDescent="0.2">
      <c r="B1144" s="64">
        <v>43390</v>
      </c>
      <c r="C1144" s="63">
        <v>40.549999999999997</v>
      </c>
      <c r="D1144" s="63">
        <v>257.67</v>
      </c>
      <c r="E1144" s="63">
        <v>44.81</v>
      </c>
    </row>
    <row r="1145" spans="2:5" x14ac:dyDescent="0.2">
      <c r="B1145" s="64">
        <v>43389</v>
      </c>
      <c r="C1145" s="63">
        <v>40.26</v>
      </c>
      <c r="D1145" s="63">
        <v>257.58</v>
      </c>
      <c r="E1145" s="63">
        <v>44.4</v>
      </c>
    </row>
    <row r="1146" spans="2:5" x14ac:dyDescent="0.2">
      <c r="B1146" s="64">
        <v>43388</v>
      </c>
      <c r="C1146" s="63">
        <v>40.67</v>
      </c>
      <c r="D1146" s="63">
        <v>252.21</v>
      </c>
      <c r="E1146" s="63">
        <v>43.99</v>
      </c>
    </row>
    <row r="1147" spans="2:5" x14ac:dyDescent="0.2">
      <c r="B1147" s="64">
        <v>43385</v>
      </c>
      <c r="C1147" s="63">
        <v>42.39</v>
      </c>
      <c r="D1147" s="63">
        <v>253.6</v>
      </c>
      <c r="E1147" s="63">
        <v>44.2</v>
      </c>
    </row>
    <row r="1148" spans="2:5" x14ac:dyDescent="0.2">
      <c r="B1148" s="64">
        <v>43384</v>
      </c>
      <c r="C1148" s="63">
        <v>42.33</v>
      </c>
      <c r="D1148" s="63">
        <v>250.22</v>
      </c>
      <c r="E1148" s="63">
        <v>43.46</v>
      </c>
    </row>
    <row r="1149" spans="2:5" x14ac:dyDescent="0.2">
      <c r="B1149" s="64">
        <v>43383</v>
      </c>
      <c r="C1149" s="63">
        <v>43.36</v>
      </c>
      <c r="D1149" s="63">
        <v>255.6</v>
      </c>
      <c r="E1149" s="63">
        <v>43.8</v>
      </c>
    </row>
    <row r="1150" spans="2:5" x14ac:dyDescent="0.2">
      <c r="B1150" s="64">
        <v>43382</v>
      </c>
      <c r="C1150" s="63">
        <v>44.83</v>
      </c>
      <c r="D1150" s="63">
        <v>264.13</v>
      </c>
      <c r="E1150" s="63">
        <v>45.462000000000003</v>
      </c>
    </row>
    <row r="1151" spans="2:5" x14ac:dyDescent="0.2">
      <c r="B1151" s="64">
        <v>43381</v>
      </c>
      <c r="C1151" s="63">
        <v>45.14</v>
      </c>
      <c r="D1151" s="63">
        <v>264.47000000000003</v>
      </c>
      <c r="E1151" s="63">
        <v>45.27</v>
      </c>
    </row>
    <row r="1152" spans="2:5" x14ac:dyDescent="0.2">
      <c r="B1152" s="64">
        <v>43378</v>
      </c>
      <c r="C1152" s="63">
        <v>45.41</v>
      </c>
      <c r="D1152" s="63">
        <v>264.54000000000002</v>
      </c>
      <c r="E1152" s="63">
        <v>45.26</v>
      </c>
    </row>
    <row r="1153" spans="2:5" x14ac:dyDescent="0.2">
      <c r="B1153" s="64">
        <v>43377</v>
      </c>
      <c r="C1153" s="63">
        <v>45.75</v>
      </c>
      <c r="D1153" s="63">
        <v>266.04000000000002</v>
      </c>
      <c r="E1153" s="63">
        <v>45.81</v>
      </c>
    </row>
    <row r="1154" spans="2:5" x14ac:dyDescent="0.2">
      <c r="B1154" s="64">
        <v>43376</v>
      </c>
      <c r="C1154" s="63">
        <v>46.18</v>
      </c>
      <c r="D1154" s="63">
        <v>268.24</v>
      </c>
      <c r="E1154" s="63">
        <v>46.56</v>
      </c>
    </row>
    <row r="1155" spans="2:5" x14ac:dyDescent="0.2">
      <c r="B1155" s="64">
        <v>43375</v>
      </c>
      <c r="C1155" s="63">
        <v>46.01</v>
      </c>
      <c r="D1155" s="63">
        <v>268.01</v>
      </c>
      <c r="E1155" s="63">
        <v>46.38</v>
      </c>
    </row>
    <row r="1156" spans="2:5" x14ac:dyDescent="0.2">
      <c r="B1156" s="64">
        <v>43374</v>
      </c>
      <c r="C1156" s="63">
        <v>45.69</v>
      </c>
      <c r="D1156" s="63">
        <v>268.04000000000002</v>
      </c>
      <c r="E1156" s="63">
        <v>46.1</v>
      </c>
    </row>
    <row r="1157" spans="2:5" x14ac:dyDescent="0.2">
      <c r="B1157" s="64">
        <v>43371</v>
      </c>
      <c r="C1157" s="63">
        <v>45.19</v>
      </c>
      <c r="D1157" s="63">
        <v>267.05</v>
      </c>
      <c r="E1157" s="63">
        <v>45.85</v>
      </c>
    </row>
    <row r="1158" spans="2:5" x14ac:dyDescent="0.2">
      <c r="B1158" s="64">
        <v>43370</v>
      </c>
      <c r="C1158" s="63">
        <v>45.53</v>
      </c>
      <c r="D1158" s="63">
        <v>267.08</v>
      </c>
      <c r="E1158" s="63">
        <v>46.06</v>
      </c>
    </row>
    <row r="1159" spans="2:5" x14ac:dyDescent="0.2">
      <c r="B1159" s="64">
        <v>43369</v>
      </c>
      <c r="C1159" s="63">
        <v>45.58</v>
      </c>
      <c r="D1159" s="63">
        <v>266.33999999999997</v>
      </c>
      <c r="E1159" s="63">
        <v>46.14</v>
      </c>
    </row>
    <row r="1160" spans="2:5" x14ac:dyDescent="0.2">
      <c r="B1160" s="64">
        <v>43368</v>
      </c>
      <c r="C1160" s="63">
        <v>46</v>
      </c>
      <c r="D1160" s="63">
        <v>268.33</v>
      </c>
      <c r="E1160" s="63">
        <v>46.58</v>
      </c>
    </row>
    <row r="1161" spans="2:5" x14ac:dyDescent="0.2">
      <c r="B1161" s="64">
        <v>43367</v>
      </c>
      <c r="C1161" s="63">
        <v>45.45</v>
      </c>
      <c r="D1161" s="63">
        <v>268.66000000000003</v>
      </c>
      <c r="E1161" s="63">
        <v>45.51</v>
      </c>
    </row>
    <row r="1162" spans="2:5" x14ac:dyDescent="0.2">
      <c r="B1162" s="64">
        <v>43364</v>
      </c>
      <c r="C1162" s="63">
        <v>45.6</v>
      </c>
      <c r="D1162" s="63">
        <v>269.56</v>
      </c>
      <c r="E1162" s="63">
        <v>45.93</v>
      </c>
    </row>
    <row r="1163" spans="2:5" x14ac:dyDescent="0.2">
      <c r="B1163" s="64">
        <v>43363</v>
      </c>
      <c r="C1163" s="63">
        <v>46.35</v>
      </c>
      <c r="D1163" s="63">
        <v>269.75</v>
      </c>
      <c r="E1163" s="63">
        <v>46.01</v>
      </c>
    </row>
    <row r="1164" spans="2:5" x14ac:dyDescent="0.2">
      <c r="B1164" s="64">
        <v>43362</v>
      </c>
      <c r="C1164" s="63">
        <v>47.2</v>
      </c>
      <c r="D1164" s="63">
        <v>267.60000000000002</v>
      </c>
      <c r="E1164" s="63">
        <v>45.36</v>
      </c>
    </row>
    <row r="1165" spans="2:5" x14ac:dyDescent="0.2">
      <c r="B1165" s="64">
        <v>43361</v>
      </c>
      <c r="C1165" s="63">
        <v>46.91</v>
      </c>
      <c r="D1165" s="63">
        <v>267.3</v>
      </c>
      <c r="E1165" s="63">
        <v>44.93</v>
      </c>
    </row>
    <row r="1166" spans="2:5" x14ac:dyDescent="0.2">
      <c r="B1166" s="64">
        <v>43360</v>
      </c>
      <c r="C1166" s="63">
        <v>47.21</v>
      </c>
      <c r="D1166" s="63">
        <v>265.85000000000002</v>
      </c>
      <c r="E1166" s="63">
        <v>43.934399999999997</v>
      </c>
    </row>
    <row r="1167" spans="2:5" x14ac:dyDescent="0.2">
      <c r="B1167" s="64">
        <v>43357</v>
      </c>
      <c r="C1167" s="63">
        <v>46.82</v>
      </c>
      <c r="D1167" s="63">
        <v>267.36</v>
      </c>
      <c r="E1167" s="63">
        <v>43.6</v>
      </c>
    </row>
    <row r="1168" spans="2:5" x14ac:dyDescent="0.2">
      <c r="B1168" s="64">
        <v>43356</v>
      </c>
      <c r="C1168" s="63">
        <v>47.05</v>
      </c>
      <c r="D1168" s="63">
        <v>267.22000000000003</v>
      </c>
      <c r="E1168" s="63">
        <v>42.99</v>
      </c>
    </row>
    <row r="1169" spans="2:5" x14ac:dyDescent="0.2">
      <c r="B1169" s="64">
        <v>43355</v>
      </c>
      <c r="C1169" s="63">
        <v>47.07</v>
      </c>
      <c r="D1169" s="63">
        <v>265.70999999999998</v>
      </c>
      <c r="E1169" s="63">
        <v>42.96</v>
      </c>
    </row>
    <row r="1170" spans="2:5" x14ac:dyDescent="0.2">
      <c r="B1170" s="64">
        <v>43354</v>
      </c>
      <c r="C1170" s="63">
        <v>46.19</v>
      </c>
      <c r="D1170" s="63">
        <v>265.68</v>
      </c>
      <c r="E1170" s="63">
        <v>41.98</v>
      </c>
    </row>
    <row r="1171" spans="2:5" x14ac:dyDescent="0.2">
      <c r="B1171" s="64">
        <v>43353</v>
      </c>
      <c r="C1171" s="63">
        <v>46.19</v>
      </c>
      <c r="D1171" s="63">
        <v>264.68</v>
      </c>
      <c r="E1171" s="63">
        <v>42.45</v>
      </c>
    </row>
    <row r="1172" spans="2:5" x14ac:dyDescent="0.2">
      <c r="B1172" s="64">
        <v>43350</v>
      </c>
      <c r="C1172" s="63">
        <v>46.71</v>
      </c>
      <c r="D1172" s="63">
        <v>264.18</v>
      </c>
      <c r="E1172" s="63">
        <v>42.9</v>
      </c>
    </row>
    <row r="1173" spans="2:5" x14ac:dyDescent="0.2">
      <c r="B1173" s="64">
        <v>43349</v>
      </c>
      <c r="C1173" s="63">
        <v>47.36</v>
      </c>
      <c r="D1173" s="63">
        <v>264.82</v>
      </c>
      <c r="E1173" s="63">
        <v>43.09</v>
      </c>
    </row>
    <row r="1174" spans="2:5" x14ac:dyDescent="0.2">
      <c r="B1174" s="64">
        <v>43348</v>
      </c>
      <c r="C1174" s="63">
        <v>46.8</v>
      </c>
      <c r="D1174" s="63">
        <v>265.60000000000002</v>
      </c>
      <c r="E1174" s="63">
        <v>43</v>
      </c>
    </row>
    <row r="1175" spans="2:5" x14ac:dyDescent="0.2">
      <c r="B1175" s="64">
        <v>43347</v>
      </c>
      <c r="C1175" s="63">
        <v>45.55</v>
      </c>
      <c r="D1175" s="63">
        <v>266.35000000000002</v>
      </c>
      <c r="E1175" s="63">
        <v>42.77</v>
      </c>
    </row>
    <row r="1176" spans="2:5" x14ac:dyDescent="0.2">
      <c r="B1176" s="64">
        <v>43343</v>
      </c>
      <c r="C1176" s="63">
        <v>45.73</v>
      </c>
      <c r="D1176" s="63">
        <v>266.72000000000003</v>
      </c>
      <c r="E1176" s="63">
        <v>44.09</v>
      </c>
    </row>
    <row r="1177" spans="2:5" x14ac:dyDescent="0.2">
      <c r="B1177" s="64">
        <v>43342</v>
      </c>
      <c r="C1177" s="63">
        <v>45.63</v>
      </c>
      <c r="D1177" s="63">
        <v>266.70999999999998</v>
      </c>
      <c r="E1177" s="63">
        <v>43.84</v>
      </c>
    </row>
    <row r="1178" spans="2:5" x14ac:dyDescent="0.2">
      <c r="B1178" s="64">
        <v>43341</v>
      </c>
      <c r="C1178" s="63">
        <v>46.3</v>
      </c>
      <c r="D1178" s="63">
        <v>267.8</v>
      </c>
      <c r="E1178" s="63">
        <v>45.13</v>
      </c>
    </row>
    <row r="1179" spans="2:5" x14ac:dyDescent="0.2">
      <c r="B1179" s="64">
        <v>43340</v>
      </c>
      <c r="C1179" s="63">
        <v>45.79</v>
      </c>
      <c r="D1179" s="63">
        <v>266.33999999999997</v>
      </c>
      <c r="E1179" s="63">
        <v>44.99</v>
      </c>
    </row>
    <row r="1180" spans="2:5" x14ac:dyDescent="0.2">
      <c r="B1180" s="64">
        <v>43339</v>
      </c>
      <c r="C1180" s="63">
        <v>45.9</v>
      </c>
      <c r="D1180" s="63">
        <v>266.19</v>
      </c>
      <c r="E1180" s="63">
        <v>45.09</v>
      </c>
    </row>
    <row r="1181" spans="2:5" x14ac:dyDescent="0.2">
      <c r="B1181" s="64">
        <v>43336</v>
      </c>
      <c r="C1181" s="63">
        <v>44.75</v>
      </c>
      <c r="D1181" s="63">
        <v>264.2</v>
      </c>
      <c r="E1181" s="63">
        <v>44.36</v>
      </c>
    </row>
    <row r="1182" spans="2:5" x14ac:dyDescent="0.2">
      <c r="B1182" s="64">
        <v>43335</v>
      </c>
      <c r="C1182" s="63">
        <v>44.07</v>
      </c>
      <c r="D1182" s="63">
        <v>262.55</v>
      </c>
      <c r="E1182" s="63">
        <v>43.3</v>
      </c>
    </row>
    <row r="1183" spans="2:5" x14ac:dyDescent="0.2">
      <c r="B1183" s="64">
        <v>43334</v>
      </c>
      <c r="C1183" s="63">
        <v>45.29</v>
      </c>
      <c r="D1183" s="63">
        <v>262.93</v>
      </c>
      <c r="E1183" s="63">
        <v>44.4</v>
      </c>
    </row>
    <row r="1184" spans="2:5" x14ac:dyDescent="0.2">
      <c r="B1184" s="64">
        <v>43333</v>
      </c>
      <c r="C1184" s="63">
        <v>45.1</v>
      </c>
      <c r="D1184" s="63">
        <v>263.01</v>
      </c>
      <c r="E1184" s="63">
        <v>43.99</v>
      </c>
    </row>
    <row r="1185" spans="2:5" x14ac:dyDescent="0.2">
      <c r="B1185" s="64">
        <v>43332</v>
      </c>
      <c r="C1185" s="63">
        <v>44.87</v>
      </c>
      <c r="D1185" s="63">
        <v>262.44</v>
      </c>
      <c r="E1185" s="63">
        <v>44.1</v>
      </c>
    </row>
    <row r="1186" spans="2:5" x14ac:dyDescent="0.2">
      <c r="B1186" s="64">
        <v>43329</v>
      </c>
      <c r="C1186" s="63">
        <v>43.73</v>
      </c>
      <c r="D1186" s="63">
        <v>261.86</v>
      </c>
      <c r="E1186" s="63">
        <v>43.49</v>
      </c>
    </row>
    <row r="1187" spans="2:5" x14ac:dyDescent="0.2">
      <c r="B1187" s="64">
        <v>43328</v>
      </c>
      <c r="C1187" s="63">
        <v>43.39</v>
      </c>
      <c r="D1187" s="63">
        <v>260.99</v>
      </c>
      <c r="E1187" s="63">
        <v>42.93</v>
      </c>
    </row>
    <row r="1188" spans="2:5" x14ac:dyDescent="0.2">
      <c r="B1188" s="64">
        <v>43327</v>
      </c>
      <c r="C1188" s="63">
        <v>42.54</v>
      </c>
      <c r="D1188" s="63">
        <v>258.89</v>
      </c>
      <c r="E1188" s="63">
        <v>42.7</v>
      </c>
    </row>
    <row r="1189" spans="2:5" x14ac:dyDescent="0.2">
      <c r="B1189" s="64">
        <v>43326</v>
      </c>
      <c r="C1189" s="63">
        <v>43.6</v>
      </c>
      <c r="D1189" s="63">
        <v>260.81</v>
      </c>
      <c r="E1189" s="63">
        <v>44.34</v>
      </c>
    </row>
    <row r="1190" spans="2:5" x14ac:dyDescent="0.2">
      <c r="B1190" s="64">
        <v>43325</v>
      </c>
      <c r="C1190" s="63">
        <v>43.68</v>
      </c>
      <c r="D1190" s="63">
        <v>259.14</v>
      </c>
      <c r="E1190" s="63">
        <v>44.34</v>
      </c>
    </row>
    <row r="1191" spans="2:5" x14ac:dyDescent="0.2">
      <c r="B1191" s="64">
        <v>43322</v>
      </c>
      <c r="C1191" s="63">
        <v>43.61</v>
      </c>
      <c r="D1191" s="63">
        <v>260.12</v>
      </c>
      <c r="E1191" s="63">
        <v>44.85</v>
      </c>
    </row>
    <row r="1192" spans="2:5" x14ac:dyDescent="0.2">
      <c r="B1192" s="64">
        <v>43321</v>
      </c>
      <c r="C1192" s="63">
        <v>44.3</v>
      </c>
      <c r="D1192" s="63">
        <v>261.89999999999998</v>
      </c>
      <c r="E1192" s="63">
        <v>45.76</v>
      </c>
    </row>
    <row r="1193" spans="2:5" x14ac:dyDescent="0.2">
      <c r="B1193" s="64">
        <v>43320</v>
      </c>
      <c r="C1193" s="63">
        <v>44.91</v>
      </c>
      <c r="D1193" s="63">
        <v>262.23</v>
      </c>
      <c r="E1193" s="63">
        <v>46.44</v>
      </c>
    </row>
    <row r="1194" spans="2:5" x14ac:dyDescent="0.2">
      <c r="B1194" s="64">
        <v>43319</v>
      </c>
      <c r="C1194" s="63">
        <v>45.11</v>
      </c>
      <c r="D1194" s="63">
        <v>262.37</v>
      </c>
      <c r="E1194" s="63">
        <v>46.57</v>
      </c>
    </row>
    <row r="1195" spans="2:5" x14ac:dyDescent="0.2">
      <c r="B1195" s="64">
        <v>43318</v>
      </c>
      <c r="C1195" s="63">
        <v>44.37</v>
      </c>
      <c r="D1195" s="63">
        <v>261.64</v>
      </c>
      <c r="E1195" s="63">
        <v>46.5</v>
      </c>
    </row>
    <row r="1196" spans="2:5" x14ac:dyDescent="0.2">
      <c r="B1196" s="64">
        <v>43315</v>
      </c>
      <c r="C1196" s="63">
        <v>44.24</v>
      </c>
      <c r="D1196" s="63">
        <v>260.66000000000003</v>
      </c>
      <c r="E1196" s="63">
        <v>46.94</v>
      </c>
    </row>
    <row r="1197" spans="2:5" x14ac:dyDescent="0.2">
      <c r="B1197" s="64">
        <v>43314</v>
      </c>
      <c r="C1197" s="63">
        <v>44.62</v>
      </c>
      <c r="D1197" s="63">
        <v>259.39</v>
      </c>
      <c r="E1197" s="63">
        <v>46.32</v>
      </c>
    </row>
    <row r="1198" spans="2:5" x14ac:dyDescent="0.2">
      <c r="B1198" s="64">
        <v>43313</v>
      </c>
      <c r="C1198" s="63">
        <v>45.82</v>
      </c>
      <c r="D1198" s="63">
        <v>258.08</v>
      </c>
      <c r="E1198" s="63">
        <v>47.3</v>
      </c>
    </row>
    <row r="1199" spans="2:5" x14ac:dyDescent="0.2">
      <c r="B1199" s="64">
        <v>43312</v>
      </c>
      <c r="C1199" s="63">
        <v>47.09</v>
      </c>
      <c r="D1199" s="63">
        <v>258.39999999999998</v>
      </c>
      <c r="E1199" s="63">
        <v>47.89</v>
      </c>
    </row>
    <row r="1200" spans="2:5" x14ac:dyDescent="0.2">
      <c r="B1200" s="64">
        <v>43311</v>
      </c>
      <c r="C1200" s="63">
        <v>47.56</v>
      </c>
      <c r="D1200" s="63">
        <v>257.10000000000002</v>
      </c>
      <c r="E1200" s="63">
        <v>48</v>
      </c>
    </row>
    <row r="1201" spans="2:5" x14ac:dyDescent="0.2">
      <c r="B1201" s="64">
        <v>43308</v>
      </c>
      <c r="C1201" s="63">
        <v>47.99</v>
      </c>
      <c r="D1201" s="63">
        <v>258.58999999999997</v>
      </c>
      <c r="E1201" s="63">
        <v>48.07</v>
      </c>
    </row>
    <row r="1202" spans="2:5" x14ac:dyDescent="0.2">
      <c r="B1202" s="64">
        <v>43307</v>
      </c>
      <c r="C1202" s="63">
        <v>48.43</v>
      </c>
      <c r="D1202" s="63">
        <v>260.27999999999997</v>
      </c>
      <c r="E1202" s="63">
        <v>47.9</v>
      </c>
    </row>
    <row r="1203" spans="2:5" x14ac:dyDescent="0.2">
      <c r="B1203" s="64">
        <v>43306</v>
      </c>
      <c r="C1203" s="63">
        <v>49.6</v>
      </c>
      <c r="D1203" s="63">
        <v>261.05</v>
      </c>
      <c r="E1203" s="63">
        <v>48.39</v>
      </c>
    </row>
    <row r="1204" spans="2:5" x14ac:dyDescent="0.2">
      <c r="B1204" s="64">
        <v>43305</v>
      </c>
      <c r="C1204" s="63">
        <v>49.12</v>
      </c>
      <c r="D1204" s="63">
        <v>258.68</v>
      </c>
      <c r="E1204" s="63">
        <v>48.02</v>
      </c>
    </row>
    <row r="1205" spans="2:5" x14ac:dyDescent="0.2">
      <c r="B1205" s="64">
        <v>43304</v>
      </c>
      <c r="C1205" s="63">
        <v>47.79</v>
      </c>
      <c r="D1205" s="63">
        <v>257.47000000000003</v>
      </c>
      <c r="E1205" s="63">
        <v>46.67</v>
      </c>
    </row>
    <row r="1206" spans="2:5" x14ac:dyDescent="0.2">
      <c r="B1206" s="64">
        <v>43301</v>
      </c>
      <c r="C1206" s="63">
        <v>46.96</v>
      </c>
      <c r="D1206" s="63">
        <v>256.98</v>
      </c>
      <c r="E1206" s="63">
        <v>46.04</v>
      </c>
    </row>
    <row r="1207" spans="2:5" x14ac:dyDescent="0.2">
      <c r="B1207" s="64">
        <v>43300</v>
      </c>
      <c r="C1207" s="63">
        <v>46.66</v>
      </c>
      <c r="D1207" s="63">
        <v>257.22000000000003</v>
      </c>
      <c r="E1207" s="63">
        <v>45.83</v>
      </c>
    </row>
    <row r="1208" spans="2:5" x14ac:dyDescent="0.2">
      <c r="B1208" s="64">
        <v>43299</v>
      </c>
      <c r="C1208" s="63">
        <v>47.91</v>
      </c>
      <c r="D1208" s="63">
        <v>258.2</v>
      </c>
      <c r="E1208" s="63">
        <v>46.75</v>
      </c>
    </row>
    <row r="1209" spans="2:5" x14ac:dyDescent="0.2">
      <c r="B1209" s="64">
        <v>43298</v>
      </c>
      <c r="C1209" s="63">
        <v>46.8</v>
      </c>
      <c r="D1209" s="63">
        <v>257.73</v>
      </c>
      <c r="E1209" s="63">
        <v>46.22</v>
      </c>
    </row>
    <row r="1210" spans="2:5" x14ac:dyDescent="0.2">
      <c r="B1210" s="64">
        <v>43297</v>
      </c>
      <c r="C1210" s="63">
        <v>46.85</v>
      </c>
      <c r="D1210" s="63">
        <v>256.63</v>
      </c>
      <c r="E1210" s="63">
        <v>45.6</v>
      </c>
    </row>
    <row r="1211" spans="2:5" x14ac:dyDescent="0.2">
      <c r="B1211" s="64">
        <v>43294</v>
      </c>
      <c r="C1211" s="63">
        <v>47.27</v>
      </c>
      <c r="D1211" s="63">
        <v>256.79000000000002</v>
      </c>
      <c r="E1211" s="63">
        <v>45.93</v>
      </c>
    </row>
    <row r="1212" spans="2:5" x14ac:dyDescent="0.2">
      <c r="B1212" s="64">
        <v>43293</v>
      </c>
      <c r="C1212" s="63">
        <v>46.8</v>
      </c>
      <c r="D1212" s="63">
        <v>256.57</v>
      </c>
      <c r="E1212" s="63">
        <v>45.92</v>
      </c>
    </row>
    <row r="1213" spans="2:5" x14ac:dyDescent="0.2">
      <c r="B1213" s="64">
        <v>43292</v>
      </c>
      <c r="C1213" s="63">
        <v>46.74</v>
      </c>
      <c r="D1213" s="63">
        <v>254.39</v>
      </c>
      <c r="E1213" s="63">
        <v>45.39</v>
      </c>
    </row>
    <row r="1214" spans="2:5" x14ac:dyDescent="0.2">
      <c r="B1214" s="64">
        <v>43291</v>
      </c>
      <c r="C1214" s="63">
        <v>47.41</v>
      </c>
      <c r="D1214" s="63">
        <v>256.14</v>
      </c>
      <c r="E1214" s="63">
        <v>46.81</v>
      </c>
    </row>
    <row r="1215" spans="2:5" x14ac:dyDescent="0.2">
      <c r="B1215" s="64">
        <v>43290</v>
      </c>
      <c r="C1215" s="63">
        <v>46.81</v>
      </c>
      <c r="D1215" s="63">
        <v>255.25</v>
      </c>
      <c r="E1215" s="63">
        <v>46.7</v>
      </c>
    </row>
    <row r="1216" spans="2:5" x14ac:dyDescent="0.2">
      <c r="B1216" s="64">
        <v>43287</v>
      </c>
      <c r="C1216" s="63">
        <v>46.39</v>
      </c>
      <c r="D1216" s="63">
        <v>253.01</v>
      </c>
      <c r="E1216" s="63">
        <v>45.93</v>
      </c>
    </row>
    <row r="1217" spans="2:5" x14ac:dyDescent="0.2">
      <c r="B1217" s="64">
        <v>43286</v>
      </c>
      <c r="C1217" s="63">
        <v>46.69</v>
      </c>
      <c r="D1217" s="63">
        <v>250.92</v>
      </c>
      <c r="E1217" s="63">
        <v>45.41</v>
      </c>
    </row>
    <row r="1218" spans="2:5" x14ac:dyDescent="0.2">
      <c r="B1218" s="64">
        <v>43284</v>
      </c>
      <c r="C1218" s="63">
        <v>45.22</v>
      </c>
      <c r="D1218" s="63">
        <v>248.79</v>
      </c>
      <c r="E1218" s="63">
        <v>44.79</v>
      </c>
    </row>
    <row r="1219" spans="2:5" x14ac:dyDescent="0.2">
      <c r="B1219" s="64">
        <v>43283</v>
      </c>
      <c r="C1219" s="63">
        <v>46.16</v>
      </c>
      <c r="D1219" s="63">
        <v>249.8</v>
      </c>
      <c r="E1219" s="63">
        <v>44.93</v>
      </c>
    </row>
    <row r="1220" spans="2:5" x14ac:dyDescent="0.2">
      <c r="B1220" s="64">
        <v>43280</v>
      </c>
      <c r="C1220" s="63">
        <v>45.95</v>
      </c>
      <c r="D1220" s="63">
        <v>249.51</v>
      </c>
      <c r="E1220" s="63">
        <v>45.28</v>
      </c>
    </row>
    <row r="1221" spans="2:5" x14ac:dyDescent="0.2">
      <c r="B1221" s="64">
        <v>43279</v>
      </c>
      <c r="C1221" s="63">
        <v>45.89</v>
      </c>
      <c r="D1221" s="63">
        <v>248.88</v>
      </c>
      <c r="E1221" s="63">
        <v>45.17</v>
      </c>
    </row>
    <row r="1222" spans="2:5" x14ac:dyDescent="0.2">
      <c r="B1222" s="64">
        <v>43278</v>
      </c>
      <c r="C1222" s="63">
        <v>45.74</v>
      </c>
      <c r="D1222" s="63">
        <v>248.53</v>
      </c>
      <c r="E1222" s="63">
        <v>45.08</v>
      </c>
    </row>
    <row r="1223" spans="2:5" x14ac:dyDescent="0.2">
      <c r="B1223" s="64">
        <v>43277</v>
      </c>
      <c r="C1223" s="63">
        <v>46.9</v>
      </c>
      <c r="D1223" s="63">
        <v>250.61</v>
      </c>
      <c r="E1223" s="63">
        <v>45.85</v>
      </c>
    </row>
    <row r="1224" spans="2:5" x14ac:dyDescent="0.2">
      <c r="B1224" s="64">
        <v>43276</v>
      </c>
      <c r="C1224" s="63">
        <v>46.52</v>
      </c>
      <c r="D1224" s="63">
        <v>250.06</v>
      </c>
      <c r="E1224" s="63">
        <v>45.53</v>
      </c>
    </row>
    <row r="1225" spans="2:5" x14ac:dyDescent="0.2">
      <c r="B1225" s="64">
        <v>43273</v>
      </c>
      <c r="C1225" s="63">
        <v>47.9</v>
      </c>
      <c r="D1225" s="63">
        <v>253.57</v>
      </c>
      <c r="E1225" s="63">
        <v>47.02</v>
      </c>
    </row>
    <row r="1226" spans="2:5" x14ac:dyDescent="0.2">
      <c r="B1226" s="64">
        <v>43272</v>
      </c>
      <c r="C1226" s="63">
        <v>46.51</v>
      </c>
      <c r="D1226" s="63">
        <v>253.12</v>
      </c>
      <c r="E1226" s="63">
        <v>46.11</v>
      </c>
    </row>
    <row r="1227" spans="2:5" x14ac:dyDescent="0.2">
      <c r="B1227" s="64">
        <v>43271</v>
      </c>
      <c r="C1227" s="63">
        <v>46.95</v>
      </c>
      <c r="D1227" s="63">
        <v>254.71</v>
      </c>
      <c r="E1227" s="63">
        <v>47.05</v>
      </c>
    </row>
    <row r="1228" spans="2:5" x14ac:dyDescent="0.2">
      <c r="B1228" s="64">
        <v>43270</v>
      </c>
      <c r="C1228" s="63">
        <v>46.48</v>
      </c>
      <c r="D1228" s="63">
        <v>254.25</v>
      </c>
      <c r="E1228" s="63">
        <v>46.41</v>
      </c>
    </row>
    <row r="1229" spans="2:5" x14ac:dyDescent="0.2">
      <c r="B1229" s="64">
        <v>43269</v>
      </c>
      <c r="C1229" s="63">
        <v>47.48</v>
      </c>
      <c r="D1229" s="63">
        <v>255.22</v>
      </c>
      <c r="E1229" s="63">
        <v>47.46</v>
      </c>
    </row>
    <row r="1230" spans="2:5" x14ac:dyDescent="0.2">
      <c r="B1230" s="64">
        <v>43266</v>
      </c>
      <c r="C1230" s="63">
        <v>46.76</v>
      </c>
      <c r="D1230" s="63">
        <v>255.83</v>
      </c>
      <c r="E1230" s="63">
        <v>47.36</v>
      </c>
    </row>
    <row r="1231" spans="2:5" x14ac:dyDescent="0.2">
      <c r="B1231" s="64">
        <v>43265</v>
      </c>
      <c r="C1231" s="63">
        <v>49.01</v>
      </c>
      <c r="D1231" s="63">
        <v>256.05</v>
      </c>
      <c r="E1231" s="63">
        <v>48.65</v>
      </c>
    </row>
    <row r="1232" spans="2:5" x14ac:dyDescent="0.2">
      <c r="B1232" s="64">
        <v>43264</v>
      </c>
      <c r="C1232" s="63">
        <v>49.18</v>
      </c>
      <c r="D1232" s="63">
        <v>255.31</v>
      </c>
      <c r="E1232" s="63">
        <v>48.9</v>
      </c>
    </row>
    <row r="1233" spans="2:5" x14ac:dyDescent="0.2">
      <c r="B1233" s="64">
        <v>43263</v>
      </c>
      <c r="C1233" s="63">
        <v>49.78</v>
      </c>
      <c r="D1233" s="63">
        <v>256.33</v>
      </c>
      <c r="E1233" s="63">
        <v>49.15</v>
      </c>
    </row>
    <row r="1234" spans="2:5" x14ac:dyDescent="0.2">
      <c r="B1234" s="64">
        <v>43262</v>
      </c>
      <c r="C1234" s="63">
        <v>50.17</v>
      </c>
      <c r="D1234" s="63">
        <v>255.9</v>
      </c>
      <c r="E1234" s="63">
        <v>49.09</v>
      </c>
    </row>
    <row r="1235" spans="2:5" x14ac:dyDescent="0.2">
      <c r="B1235" s="64">
        <v>43259</v>
      </c>
      <c r="C1235" s="63">
        <v>50.74</v>
      </c>
      <c r="D1235" s="63">
        <v>255.57</v>
      </c>
      <c r="E1235" s="63">
        <v>48.89</v>
      </c>
    </row>
    <row r="1236" spans="2:5" x14ac:dyDescent="0.2">
      <c r="B1236" s="64">
        <v>43258</v>
      </c>
      <c r="C1236" s="63">
        <v>50.27</v>
      </c>
      <c r="D1236" s="63">
        <v>254.77</v>
      </c>
      <c r="E1236" s="63">
        <v>48.88</v>
      </c>
    </row>
    <row r="1237" spans="2:5" x14ac:dyDescent="0.2">
      <c r="B1237" s="64">
        <v>43257</v>
      </c>
      <c r="C1237" s="63">
        <v>50.76</v>
      </c>
      <c r="D1237" s="63">
        <v>254.89</v>
      </c>
      <c r="E1237" s="63">
        <v>50.22</v>
      </c>
    </row>
    <row r="1238" spans="2:5" x14ac:dyDescent="0.2">
      <c r="B1238" s="64">
        <v>43256</v>
      </c>
      <c r="C1238" s="63">
        <v>50.13</v>
      </c>
      <c r="D1238" s="63">
        <v>252.87</v>
      </c>
      <c r="E1238" s="63">
        <v>49.27</v>
      </c>
    </row>
    <row r="1239" spans="2:5" x14ac:dyDescent="0.2">
      <c r="B1239" s="64">
        <v>43255</v>
      </c>
      <c r="C1239" s="63">
        <v>49.8</v>
      </c>
      <c r="D1239" s="63">
        <v>252.52</v>
      </c>
      <c r="E1239" s="63">
        <v>49.03</v>
      </c>
    </row>
    <row r="1240" spans="2:5" x14ac:dyDescent="0.2">
      <c r="B1240" s="64">
        <v>43252</v>
      </c>
      <c r="C1240" s="63">
        <v>49.97</v>
      </c>
      <c r="D1240" s="63">
        <v>251.41</v>
      </c>
      <c r="E1240" s="63">
        <v>48.65</v>
      </c>
    </row>
    <row r="1241" spans="2:5" x14ac:dyDescent="0.2">
      <c r="B1241" s="64">
        <v>43251</v>
      </c>
      <c r="C1241" s="63">
        <v>49.43</v>
      </c>
      <c r="D1241" s="63">
        <v>248.79</v>
      </c>
      <c r="E1241" s="63">
        <v>47.83</v>
      </c>
    </row>
    <row r="1242" spans="2:5" x14ac:dyDescent="0.2">
      <c r="B1242" s="64">
        <v>43250</v>
      </c>
      <c r="C1242" s="63">
        <v>49.89</v>
      </c>
      <c r="D1242" s="63">
        <v>250.41</v>
      </c>
      <c r="E1242" s="63">
        <v>48.09</v>
      </c>
    </row>
    <row r="1243" spans="2:5" x14ac:dyDescent="0.2">
      <c r="B1243" s="64">
        <v>43249</v>
      </c>
      <c r="C1243" s="63">
        <v>48.66</v>
      </c>
      <c r="D1243" s="63">
        <v>247.15</v>
      </c>
      <c r="E1243" s="63">
        <v>47.17</v>
      </c>
    </row>
    <row r="1244" spans="2:5" x14ac:dyDescent="0.2">
      <c r="B1244" s="64">
        <v>43245</v>
      </c>
      <c r="C1244" s="63">
        <v>49.44</v>
      </c>
      <c r="D1244" s="63">
        <v>250.04</v>
      </c>
      <c r="E1244" s="63">
        <v>48.52</v>
      </c>
    </row>
    <row r="1245" spans="2:5" x14ac:dyDescent="0.2">
      <c r="B1245" s="64">
        <v>43244</v>
      </c>
      <c r="C1245" s="63">
        <v>49.79</v>
      </c>
      <c r="D1245" s="63">
        <v>250.67</v>
      </c>
      <c r="E1245" s="63">
        <v>49.34</v>
      </c>
    </row>
    <row r="1246" spans="2:5" x14ac:dyDescent="0.2">
      <c r="B1246" s="64">
        <v>43243</v>
      </c>
      <c r="C1246" s="63">
        <v>49.77</v>
      </c>
      <c r="D1246" s="63">
        <v>251.15</v>
      </c>
      <c r="E1246" s="63">
        <v>49.53</v>
      </c>
    </row>
    <row r="1247" spans="2:5" x14ac:dyDescent="0.2">
      <c r="B1247" s="64">
        <v>43242</v>
      </c>
      <c r="C1247" s="63">
        <v>50.42</v>
      </c>
      <c r="D1247" s="63">
        <v>250.37</v>
      </c>
      <c r="E1247" s="63">
        <v>50.4</v>
      </c>
    </row>
    <row r="1248" spans="2:5" x14ac:dyDescent="0.2">
      <c r="B1248" s="64">
        <v>43241</v>
      </c>
      <c r="C1248" s="63">
        <v>50.46</v>
      </c>
      <c r="D1248" s="63">
        <v>251.09</v>
      </c>
      <c r="E1248" s="63">
        <v>50.34</v>
      </c>
    </row>
    <row r="1249" spans="2:5" x14ac:dyDescent="0.2">
      <c r="B1249" s="64">
        <v>43238</v>
      </c>
      <c r="C1249" s="63">
        <v>50.86</v>
      </c>
      <c r="D1249" s="63">
        <v>249.26</v>
      </c>
      <c r="E1249" s="63">
        <v>50.73</v>
      </c>
    </row>
    <row r="1250" spans="2:5" x14ac:dyDescent="0.2">
      <c r="B1250" s="64">
        <v>43237</v>
      </c>
      <c r="C1250" s="63">
        <v>51.38</v>
      </c>
      <c r="D1250" s="63">
        <v>249.88</v>
      </c>
      <c r="E1250" s="63">
        <v>51.51</v>
      </c>
    </row>
    <row r="1251" spans="2:5" x14ac:dyDescent="0.2">
      <c r="B1251" s="64">
        <v>43236</v>
      </c>
      <c r="C1251" s="63">
        <v>50.94</v>
      </c>
      <c r="D1251" s="63">
        <v>250.09</v>
      </c>
      <c r="E1251" s="63">
        <v>51.59</v>
      </c>
    </row>
    <row r="1252" spans="2:5" x14ac:dyDescent="0.2">
      <c r="B1252" s="64">
        <v>43235</v>
      </c>
      <c r="C1252" s="63">
        <v>49.45</v>
      </c>
      <c r="D1252" s="63">
        <v>249.03</v>
      </c>
      <c r="E1252" s="63">
        <v>50.49</v>
      </c>
    </row>
    <row r="1253" spans="2:5" x14ac:dyDescent="0.2">
      <c r="B1253" s="64">
        <v>43234</v>
      </c>
      <c r="C1253" s="63">
        <v>48.56</v>
      </c>
      <c r="D1253" s="63">
        <v>250.75</v>
      </c>
      <c r="E1253" s="63">
        <v>50.43</v>
      </c>
    </row>
    <row r="1254" spans="2:5" x14ac:dyDescent="0.2">
      <c r="B1254" s="64">
        <v>43231</v>
      </c>
      <c r="C1254" s="63">
        <v>48.23</v>
      </c>
      <c r="D1254" s="63">
        <v>250.47</v>
      </c>
      <c r="E1254" s="63">
        <v>50.26</v>
      </c>
    </row>
    <row r="1255" spans="2:5" x14ac:dyDescent="0.2">
      <c r="B1255" s="64">
        <v>43230</v>
      </c>
      <c r="C1255" s="63">
        <v>47.78</v>
      </c>
      <c r="D1255" s="63">
        <v>249.86</v>
      </c>
      <c r="E1255" s="63">
        <v>50.15</v>
      </c>
    </row>
    <row r="1256" spans="2:5" x14ac:dyDescent="0.2">
      <c r="B1256" s="64">
        <v>43229</v>
      </c>
      <c r="C1256" s="63">
        <v>46.92</v>
      </c>
      <c r="D1256" s="63">
        <v>247.54</v>
      </c>
      <c r="E1256" s="63">
        <v>49.26</v>
      </c>
    </row>
    <row r="1257" spans="2:5" x14ac:dyDescent="0.2">
      <c r="B1257" s="64">
        <v>43228</v>
      </c>
      <c r="C1257" s="63">
        <v>46.5</v>
      </c>
      <c r="D1257" s="63">
        <v>245.16</v>
      </c>
      <c r="E1257" s="63">
        <v>48.8</v>
      </c>
    </row>
    <row r="1258" spans="2:5" x14ac:dyDescent="0.2">
      <c r="B1258" s="64">
        <v>43227</v>
      </c>
      <c r="C1258" s="63">
        <v>46.4</v>
      </c>
      <c r="D1258" s="63">
        <v>245.17</v>
      </c>
      <c r="E1258" s="63">
        <v>49.08</v>
      </c>
    </row>
    <row r="1259" spans="2:5" x14ac:dyDescent="0.2">
      <c r="B1259" s="64">
        <v>43224</v>
      </c>
      <c r="C1259" s="63">
        <v>46.18</v>
      </c>
      <c r="D1259" s="63">
        <v>244.41</v>
      </c>
      <c r="E1259" s="63">
        <v>49.13</v>
      </c>
    </row>
    <row r="1260" spans="2:5" x14ac:dyDescent="0.2">
      <c r="B1260" s="64">
        <v>43223</v>
      </c>
      <c r="C1260" s="63">
        <v>44.72</v>
      </c>
      <c r="D1260" s="63">
        <v>241.21</v>
      </c>
      <c r="E1260" s="63">
        <v>48.57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Model</vt:lpstr>
      <vt:lpstr>DCF</vt:lpstr>
      <vt:lpstr>Comparables</vt:lpstr>
      <vt:lpstr>Sheet1</vt:lpstr>
      <vt:lpstr>Sheet2</vt:lpstr>
      <vt:lpstr>Dashboard</vt:lpstr>
      <vt:lpstr>Price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2023-10-09T21:33:34Z</cp:lastPrinted>
  <dcterms:created xsi:type="dcterms:W3CDTF">2023-03-13T19:59:10Z</dcterms:created>
  <dcterms:modified xsi:type="dcterms:W3CDTF">2023-10-10T14:30:55Z</dcterms:modified>
</cp:coreProperties>
</file>