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7715" windowHeight="7740"/>
  </bookViews>
  <sheets>
    <sheet name="Main" sheetId="2" r:id="rId1"/>
    <sheet name="HTC" sheetId="1" r:id="rId2"/>
    <sheet name="Sony Ericsson" sheetId="3" r:id="rId3"/>
    <sheet name="Motorola" sheetId="4" r:id="rId4"/>
    <sheet name="Samsung" sheetId="5" r:id="rId5"/>
  </sheets>
  <calcPr calcId="125725"/>
</workbook>
</file>

<file path=xl/calcChain.xml><?xml version="1.0" encoding="utf-8"?>
<calcChain xmlns="http://schemas.openxmlformats.org/spreadsheetml/2006/main">
  <c r="J15" i="2"/>
  <c r="J16"/>
  <c r="F11"/>
  <c r="G11"/>
  <c r="H11"/>
  <c r="I11"/>
  <c r="J11"/>
  <c r="E11"/>
  <c r="E5"/>
  <c r="H9"/>
  <c r="F6"/>
  <c r="G6"/>
  <c r="H6"/>
  <c r="I6"/>
  <c r="J6"/>
  <c r="E6"/>
  <c r="J10"/>
  <c r="I10"/>
  <c r="H10"/>
  <c r="G10"/>
  <c r="F10"/>
  <c r="E10"/>
  <c r="F4"/>
  <c r="G4"/>
  <c r="H4"/>
  <c r="I4"/>
  <c r="J4"/>
  <c r="E4"/>
  <c r="F12"/>
  <c r="G12"/>
  <c r="H12"/>
  <c r="I12"/>
  <c r="J12"/>
  <c r="E12"/>
  <c r="F16"/>
  <c r="G16"/>
  <c r="H16"/>
  <c r="I16"/>
  <c r="E16"/>
  <c r="F5"/>
  <c r="G5"/>
  <c r="H5"/>
  <c r="I5"/>
  <c r="J5"/>
  <c r="F8"/>
  <c r="G8"/>
  <c r="H8"/>
  <c r="I8"/>
  <c r="J8"/>
  <c r="E8"/>
  <c r="J13"/>
  <c r="I13"/>
  <c r="H13"/>
  <c r="G13"/>
  <c r="F13"/>
  <c r="E13"/>
  <c r="F9"/>
  <c r="G9"/>
  <c r="I9"/>
  <c r="J9"/>
  <c r="E9"/>
  <c r="F14"/>
  <c r="G14"/>
  <c r="H14"/>
  <c r="I14"/>
  <c r="J14"/>
  <c r="E14"/>
  <c r="F3"/>
  <c r="G3"/>
  <c r="H3"/>
  <c r="I3"/>
  <c r="J3"/>
  <c r="E3"/>
  <c r="F15"/>
  <c r="G15"/>
  <c r="H15"/>
  <c r="I15"/>
  <c r="E15"/>
  <c r="F7"/>
  <c r="G7"/>
  <c r="H7"/>
  <c r="I7"/>
  <c r="J7"/>
  <c r="E7"/>
  <c r="K8" l="1"/>
  <c r="K11"/>
  <c r="K4"/>
  <c r="K15"/>
  <c r="K13"/>
  <c r="K14"/>
  <c r="K3"/>
  <c r="K5"/>
  <c r="K12"/>
  <c r="K10"/>
  <c r="K7"/>
  <c r="K16"/>
  <c r="K6"/>
  <c r="K9"/>
</calcChain>
</file>

<file path=xl/sharedStrings.xml><?xml version="1.0" encoding="utf-8"?>
<sst xmlns="http://schemas.openxmlformats.org/spreadsheetml/2006/main" count="125" uniqueCount="51">
  <si>
    <t>TickerText</t>
  </si>
  <si>
    <t>ShapeModifier</t>
  </si>
  <si>
    <t>Version</t>
  </si>
  <si>
    <t>Animation</t>
  </si>
  <si>
    <t>Sprite</t>
  </si>
  <si>
    <t>ParticleSystem</t>
  </si>
  <si>
    <t>Box2D-Physics</t>
  </si>
  <si>
    <t>1.5</t>
  </si>
  <si>
    <t>VanillaEclair 4.0</t>
  </si>
  <si>
    <t>1.6</t>
  </si>
  <si>
    <t>Model</t>
  </si>
  <si>
    <t>Manufacturer</t>
  </si>
  <si>
    <t>HTC</t>
  </si>
  <si>
    <t>Hero</t>
  </si>
  <si>
    <t>Tattoo</t>
  </si>
  <si>
    <t>Dream (G1)</t>
  </si>
  <si>
    <t>Sony Ericsson</t>
  </si>
  <si>
    <t>x10i</t>
  </si>
  <si>
    <t>Motorola</t>
  </si>
  <si>
    <t>Milestone/Droid</t>
  </si>
  <si>
    <t>2.1</t>
  </si>
  <si>
    <t>Samsung</t>
  </si>
  <si>
    <t>Galaxy S</t>
  </si>
  <si>
    <t>Nexus One</t>
  </si>
  <si>
    <t>2.2</t>
  </si>
  <si>
    <t>Test-Version</t>
  </si>
  <si>
    <t>Desire</t>
  </si>
  <si>
    <t>1.1.3</t>
  </si>
  <si>
    <t>1.1.4</t>
  </si>
  <si>
    <t>Legend</t>
  </si>
  <si>
    <t>1.1.1</t>
  </si>
  <si>
    <t>1.0.9</t>
  </si>
  <si>
    <t>myTouch3G</t>
  </si>
  <si>
    <t>1.1.0</t>
  </si>
  <si>
    <t>Droid Incredible</t>
  </si>
  <si>
    <t>Droid Incredible (1.6)</t>
  </si>
  <si>
    <t>myTouch 3G (1.6)</t>
  </si>
  <si>
    <t>Legend (2.1)</t>
  </si>
  <si>
    <t>Dream / G1  (1.6)</t>
  </si>
  <si>
    <t>Nexus One (2.1)</t>
  </si>
  <si>
    <t>Nexus One (2.2)</t>
  </si>
  <si>
    <t>Desire (2.1)</t>
  </si>
  <si>
    <t>Evo 4G / Supersonic (2.1)</t>
  </si>
  <si>
    <t>Evo 4G /Supersonic</t>
  </si>
  <si>
    <t>Galaxy S (2.1)</t>
  </si>
  <si>
    <t>Milestone/Droid (2.1)</t>
  </si>
  <si>
    <t>x10i (1.6)</t>
  </si>
  <si>
    <t>Hero (VanillaEclair 4.0)</t>
  </si>
  <si>
    <t>Tattoo (1.6)</t>
  </si>
  <si>
    <t>Hero (1.5)</t>
  </si>
  <si>
    <t>Average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</si>
</sst>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textRotation="45"/>
    </xf>
    <xf numFmtId="0" fontId="1" fillId="2" borderId="2" xfId="0" applyFont="1" applyFill="1" applyBorder="1" applyAlignment="1">
      <alignment textRotation="45"/>
    </xf>
    <xf numFmtId="0" fontId="0" fillId="0" borderId="0" xfId="0" applyBorder="1"/>
    <xf numFmtId="0" fontId="1" fillId="2" borderId="3" xfId="0" applyFont="1" applyFill="1" applyBorder="1" applyAlignment="1">
      <alignment textRotation="45"/>
    </xf>
    <xf numFmtId="0" fontId="3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0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textRotation="45"/>
    </xf>
    <xf numFmtId="49" fontId="1" fillId="0" borderId="0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textRotation="45"/>
    </xf>
    <xf numFmtId="0" fontId="0" fillId="0" borderId="11" xfId="0" applyBorder="1" applyAlignment="1">
      <alignment textRotation="45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</cellXfs>
  <cellStyles count="1">
    <cellStyle name="Standard" xfId="0" builtinId="0"/>
  </cellStyles>
  <dxfs count="225">
    <dxf>
      <numFmt numFmtId="30" formatCode="@"/>
      <alignment horizontal="center" vertical="bottom" textRotation="0" wrapText="0" indent="0" relativeIndent="255" justifyLastLine="0" shrinkToFit="0" mergeCell="0" readingOrder="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  <border diagonalUp="0" diagonalDown="0">
        <left style="thick">
          <color auto="1"/>
        </left>
        <right style="thick">
          <color auto="1"/>
        </right>
        <top/>
        <bottom/>
      </border>
    </dxf>
    <dxf>
      <numFmt numFmtId="2" formatCode="0.00"/>
    </dxf>
    <dxf>
      <numFmt numFmtId="2" formatCode="0.00"/>
      <border diagonalUp="0" diagonalDown="0">
        <left/>
        <right style="medium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diagonalUp="0" diagonalDown="0">
        <left style="medium">
          <color indexed="64"/>
        </left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  <border diagonalUp="0" diagonalDown="0">
        <left style="medium">
          <color indexed="64"/>
        </left>
        <right/>
        <top/>
        <bottom/>
      </border>
    </dxf>
    <dxf>
      <border>
        <bottom style="thin">
          <color indexed="64"/>
        </bottom>
        <vertical/>
        <horizontal/>
      </border>
    </dxf>
    <dxf>
      <alignment horizontal="general" vertical="bottom" textRotation="45" wrapText="0" indent="0" relativeIndent="0" justifyLastLine="0" shrinkToFit="0" mergeCell="0" readingOrder="0"/>
      <border diagonalUp="0" diagonalDown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Benchmark" displayName="Benchmark" ref="B2:K16" headerRowDxfId="224" headerRowBorderDxfId="223">
  <autoFilter ref="B2:K16">
    <filterColumn colId="1"/>
    <filterColumn colId="2"/>
    <filterColumn colId="9"/>
  </autoFilter>
  <sortState ref="B3:K16">
    <sortCondition descending="1" ref="K2:K16"/>
  </sortState>
  <tableColumns count="10">
    <tableColumn id="1" name="Manufacturer" totalsRowLabel="Ergebnis" dataDxfId="222" totalsRowDxfId="221"/>
    <tableColumn id="9" name="Model" dataDxfId="220" totalsRowDxfId="219"/>
    <tableColumn id="8" name="Version" dataDxfId="218" totalsRowDxfId="217"/>
    <tableColumn id="2" name="Sprite" totalsRowFunction="average" dataDxfId="216" totalsRowDxfId="215">
      <calculatedColumnFormula>SUBTOTAL(101,HTC_Hero_1.5[Sprite])</calculatedColumnFormula>
    </tableColumn>
    <tableColumn id="3" name="Animation" totalsRowFunction="average" dataDxfId="214" totalsRowDxfId="213"/>
    <tableColumn id="4" name="ShapeModifier" totalsRowFunction="average" dataDxfId="212" totalsRowDxfId="211"/>
    <tableColumn id="5" name="TickerText" totalsRowFunction="average" dataDxfId="210" totalsRowDxfId="209"/>
    <tableColumn id="6" name="ParticleSystem" totalsRowFunction="sum" dataDxfId="208" totalsRowDxfId="207"/>
    <tableColumn id="7" name="Box2D-Physics" totalsRowFunction="sum" dataDxfId="206" totalsRowDxfId="205"/>
    <tableColumn id="10" name="Average" totalsRowFunction="average" dataDxfId="204" totalsRowDxfId="203">
      <calculatedColumnFormula>IF(ISERROR(AVERAGE(Benchmark[[#This Row],[Sprite]:[Box2D-Physics]])),"?",(AVERAGE(Benchmark[[#This Row],[Sprite]:[Box2D-Physics]])))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4" name="HTC_myTouch3G_1.6" displayName="HTC_myTouch3G_1.6" ref="A39:G39" headerRowCount="0" totalsRowShown="0" headerRowDxfId="84" dataDxfId="82" headerRowBorderDxfId="83" tableBorderDxfId="81">
  <tableColumns count="7">
    <tableColumn id="7" name="Test-Version" headerRowDxfId="80" dataDxfId="79"/>
    <tableColumn id="1" name="Sprite" headerRowDxfId="78" dataDxfId="77"/>
    <tableColumn id="2" name="Animation" headerRowDxfId="76" dataDxfId="75"/>
    <tableColumn id="3" name="ShapeModifier" headerRowDxfId="74" dataDxfId="73"/>
    <tableColumn id="4" name="TickerText" headerRowDxfId="72" dataDxfId="71"/>
    <tableColumn id="5" name="ParticleSystem" headerRowDxfId="70" dataDxfId="69"/>
    <tableColumn id="6" name="Box2D-Physics" headerRowDxfId="68" dataDxfId="67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15" name="HTC_Droid_Incredible_2.1" displayName="HTC_Droid_Incredible_2.1" ref="A42:G42" headerRowCount="0" totalsRowShown="0" headerRowDxfId="66" dataDxfId="64" headerRowBorderDxfId="65" tableBorderDxfId="63">
  <tableColumns count="7">
    <tableColumn id="7" name="Test-Version" headerRowDxfId="62" dataDxfId="61"/>
    <tableColumn id="1" name="Sprite" headerRowDxfId="60" dataDxfId="59"/>
    <tableColumn id="2" name="Animation" headerRowDxfId="58" dataDxfId="57"/>
    <tableColumn id="3" name="ShapeModifier" headerRowDxfId="56" dataDxfId="55"/>
    <tableColumn id="4" name="TickerText" headerRowDxfId="54" dataDxfId="53"/>
    <tableColumn id="5" name="ParticleSystem" headerRowDxfId="52" dataDxfId="51"/>
    <tableColumn id="6" name="Box2D-Physics" headerRowDxfId="50" dataDxfId="49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HTC_Evo_4G_Supersonic_2.1" displayName="HTC_Evo_4G_Supersonic_2.1" ref="A45:G45" headerRowCount="0" totalsRowShown="0" headerRowDxfId="48" dataDxfId="46" headerRowBorderDxfId="47" tableBorderDxfId="45">
  <tableColumns count="7">
    <tableColumn id="7" name="Test-Version" headerRowDxfId="44" dataDxfId="43"/>
    <tableColumn id="1" name="Sprite" headerRowDxfId="42" dataDxfId="41"/>
    <tableColumn id="2" name="Animation" headerRowDxfId="40" dataDxfId="39"/>
    <tableColumn id="3" name="ShapeModifier" headerRowDxfId="38" dataDxfId="37"/>
    <tableColumn id="4" name="TickerText" headerRowDxfId="36" dataDxfId="35"/>
    <tableColumn id="5" name="ParticleSystem" headerRowDxfId="34" dataDxfId="33"/>
    <tableColumn id="6" name="Box2D-Physics" headerRowDxfId="32" dataDxfId="31"/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7" name="Sony_Ericsson_x10i_1.6" displayName="Sony_Ericsson_x10i_1.6" ref="A3:G4" totalsRowShown="0" headerRowDxfId="30" headerRowBorderDxfId="29" tableBorderDxfId="28">
  <autoFilter ref="A3:G4"/>
  <tableColumns count="7">
    <tableColumn id="7" name="Test-Version" dataDxfId="0"/>
    <tableColumn id="1" name="Sprite" dataDxfId="1"/>
    <tableColumn id="2" name="Animation" dataDxfId="27"/>
    <tableColumn id="3" name="ShapeModifier" dataDxfId="26"/>
    <tableColumn id="4" name="TickerText" dataDxfId="25"/>
    <tableColumn id="5" name="ParticleSystem" dataDxfId="24"/>
    <tableColumn id="6" name="Box2D-Physics" dataDxfId="23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id="8" name="Motorola_Droid_2.1" displayName="Motorola_Droid_2.1" ref="A3:G7" totalsRowShown="0" headerRowDxfId="22" headerRowBorderDxfId="21" tableBorderDxfId="20">
  <autoFilter ref="A3:G7"/>
  <tableColumns count="7">
    <tableColumn id="7" name="Test-Version" dataDxfId="19"/>
    <tableColumn id="1" name="Sprite" dataDxfId="18"/>
    <tableColumn id="2" name="Animation" dataDxfId="17"/>
    <tableColumn id="3" name="ShapeModifier" dataDxfId="16"/>
    <tableColumn id="4" name="TickerText" dataDxfId="15"/>
    <tableColumn id="5" name="ParticleSystem" dataDxfId="14"/>
    <tableColumn id="6" name="Box2D-Physics" dataDxfId="13"/>
  </tableColumns>
  <tableStyleInfo name="TableStyleMedium23" showFirstColumn="0" showLastColumn="0" showRowStripes="1" showColumnStripes="0"/>
</table>
</file>

<file path=xl/tables/table15.xml><?xml version="1.0" encoding="utf-8"?>
<table xmlns="http://schemas.openxmlformats.org/spreadsheetml/2006/main" id="9" name="Samsung_Galaxy_S_2.1" displayName="Samsung_Galaxy_S_2.1" ref="A3:G4" totalsRowShown="0" headerRowDxfId="12" headerRowBorderDxfId="11" tableBorderDxfId="10">
  <autoFilter ref="A3:G4"/>
  <tableColumns count="7">
    <tableColumn id="7" name="Test-Version" dataDxfId="2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3" name="HTC_Hero_1.5" displayName="HTC_Hero_1.5" ref="A3:G4" totalsRowShown="0" headerRowDxfId="202" headerRowBorderDxfId="201" tableBorderDxfId="200">
  <autoFilter ref="A3:G4"/>
  <tableColumns count="7">
    <tableColumn id="7" name="Test-Version" dataDxfId="199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HTC_Hero_VanillaEclair_4.0" displayName="HTC_Hero_VanillaEclair_4.0" ref="A7:G7" headerRowCount="0" totalsRowShown="0" headerRowDxfId="198" headerRowBorderDxfId="197" tableBorderDxfId="196">
  <tableColumns count="7">
    <tableColumn id="7" name="Test-Version" headerRowDxfId="195" dataDxfId="194"/>
    <tableColumn id="1" name="Sprite" headerRowDxfId="193" dataDxfId="192"/>
    <tableColumn id="2" name="Animation" headerRowDxfId="191" dataDxfId="190"/>
    <tableColumn id="3" name="ShapeModifier" headerRowDxfId="189" dataDxfId="188"/>
    <tableColumn id="4" name="TickerText" headerRowDxfId="187" dataDxfId="186"/>
    <tableColumn id="5" name="ParticleSystem" headerRowDxfId="185" dataDxfId="184"/>
    <tableColumn id="6" name="Box2D-Physics" headerRowDxfId="183" dataDxfId="182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5" name="HTC_Tattoo_1.6" displayName="HTC_Tattoo_1.6" ref="A10:G12" headerRowCount="0" totalsRowShown="0" headerRowDxfId="181" headerRowBorderDxfId="180" tableBorderDxfId="179">
  <tableColumns count="7">
    <tableColumn id="7" name="Test-Version" headerRowDxfId="178" dataDxfId="177"/>
    <tableColumn id="1" name="Sprite" headerRowDxfId="176" dataDxfId="175"/>
    <tableColumn id="2" name="Animation" headerRowDxfId="174" dataDxfId="173"/>
    <tableColumn id="3" name="ShapeModifier" headerRowDxfId="172" dataDxfId="171"/>
    <tableColumn id="4" name="TickerText" headerRowDxfId="170" dataDxfId="169"/>
    <tableColumn id="5" name="ParticleSystem" headerRowDxfId="168" dataDxfId="167"/>
    <tableColumn id="6" name="Box2D-Physics" headerRowDxfId="166" dataDxfId="165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6" name="HTC_Dream_1.6" displayName="HTC_Dream_1.6" ref="A15:G18" headerRowCount="0" totalsRowShown="0" headerRowDxfId="164" headerRowBorderDxfId="163" tableBorderDxfId="162">
  <tableColumns count="7">
    <tableColumn id="7" name="Test-Version" headerRowDxfId="3" dataDxfId="161"/>
    <tableColumn id="1" name="Sprite" headerRowDxfId="4" dataDxfId="160"/>
    <tableColumn id="2" name="Animation" headerRowDxfId="5" dataDxfId="159"/>
    <tableColumn id="3" name="ShapeModifier" headerRowDxfId="6" dataDxfId="158"/>
    <tableColumn id="4" name="TickerText" headerRowDxfId="7" dataDxfId="157"/>
    <tableColumn id="5" name="ParticleSystem" headerRowDxfId="8" dataDxfId="156"/>
    <tableColumn id="6" name="Box2D-Physics" headerRowDxfId="9" dataDxfId="155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10" name="HTC_Nexus_One_2.1" displayName="HTC_Nexus_One_2.1" ref="A21:G24" headerRowCount="0" totalsRowShown="0" headerRowDxfId="154" headerRowBorderDxfId="153" tableBorderDxfId="152">
  <tableColumns count="7">
    <tableColumn id="7" name="Test-Version" headerRowDxfId="151" dataDxfId="150"/>
    <tableColumn id="1" name="Sprite" headerRowDxfId="149" dataDxfId="148"/>
    <tableColumn id="2" name="Animation" headerRowDxfId="147" dataDxfId="146"/>
    <tableColumn id="3" name="ShapeModifier" headerRowDxfId="145" dataDxfId="144"/>
    <tableColumn id="4" name="TickerText" headerRowDxfId="143" dataDxfId="142"/>
    <tableColumn id="5" name="ParticleSystem" headerRowDxfId="141" dataDxfId="140"/>
    <tableColumn id="6" name="Box2D-Physics" headerRowDxfId="139" dataDxfId="138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11" name="HTC_Nexus_One_2.2" displayName="HTC_Nexus_One_2.2" ref="A27:G30" headerRowCount="0" totalsRowShown="0" headerRowDxfId="137" headerRowBorderDxfId="136" tableBorderDxfId="135">
  <tableColumns count="7">
    <tableColumn id="7" name="Test-Version" headerRowDxfId="134" dataDxfId="133"/>
    <tableColumn id="1" name="Sprite" headerRowDxfId="132" dataDxfId="131"/>
    <tableColumn id="2" name="Animation" headerRowDxfId="130" dataDxfId="129"/>
    <tableColumn id="3" name="ShapeModifier" headerRowDxfId="128" dataDxfId="127"/>
    <tableColumn id="4" name="TickerText" headerRowDxfId="126" dataDxfId="125"/>
    <tableColumn id="5" name="ParticleSystem" headerRowDxfId="124" dataDxfId="123"/>
    <tableColumn id="6" name="Box2D-Physics" headerRowDxfId="122" dataDxfId="121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12" name="HTC_Desire_2.1" displayName="HTC_Desire_2.1" ref="A33:G33" headerRowCount="0" totalsRowShown="0" headerRowDxfId="120" dataDxfId="118" headerRowBorderDxfId="119" tableBorderDxfId="117">
  <tableColumns count="7">
    <tableColumn id="7" name="Test-Version" headerRowDxfId="116" dataDxfId="115"/>
    <tableColumn id="1" name="Sprite" headerRowDxfId="114" dataDxfId="113"/>
    <tableColumn id="2" name="Animation" headerRowDxfId="112" dataDxfId="111"/>
    <tableColumn id="3" name="ShapeModifier" headerRowDxfId="110" dataDxfId="109"/>
    <tableColumn id="4" name="TickerText" headerRowDxfId="108" dataDxfId="107"/>
    <tableColumn id="5" name="ParticleSystem" headerRowDxfId="106" dataDxfId="105"/>
    <tableColumn id="6" name="Box2D-Physics" headerRowDxfId="104" dataDxfId="103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13" name="HTC_Legend_2.1" displayName="HTC_Legend_2.1" ref="A36:G36" headerRowCount="0" totalsRowShown="0" headerRowDxfId="102" dataDxfId="100" headerRowBorderDxfId="101" tableBorderDxfId="99">
  <tableColumns count="7">
    <tableColumn id="7" name="Test-Version" headerRowDxfId="98" dataDxfId="97"/>
    <tableColumn id="1" name="Sprite" headerRowDxfId="96" dataDxfId="95"/>
    <tableColumn id="2" name="Animation" headerRowDxfId="94" dataDxfId="93"/>
    <tableColumn id="3" name="ShapeModifier" headerRowDxfId="92" dataDxfId="91"/>
    <tableColumn id="4" name="TickerText" headerRowDxfId="90" dataDxfId="89"/>
    <tableColumn id="5" name="ParticleSystem" headerRowDxfId="88" dataDxfId="87"/>
    <tableColumn id="6" name="Box2D-Physics" headerRowDxfId="86" dataDxfId="8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K48"/>
  <sheetViews>
    <sheetView tabSelected="1" zoomScaleNormal="100" workbookViewId="0">
      <selection activeCell="H18" sqref="H18"/>
    </sheetView>
  </sheetViews>
  <sheetFormatPr baseColWidth="10" defaultRowHeight="15"/>
  <cols>
    <col min="1" max="1" width="3" customWidth="1"/>
    <col min="2" max="2" width="17" customWidth="1"/>
    <col min="3" max="3" width="18.5703125" customWidth="1"/>
    <col min="4" max="4" width="16" customWidth="1"/>
    <col min="5" max="11" width="14.28515625" customWidth="1"/>
  </cols>
  <sheetData>
    <row r="1" spans="2:11" ht="15.75" thickBot="1"/>
    <row r="2" spans="2:11" ht="63" thickBot="1">
      <c r="B2" s="30" t="s">
        <v>11</v>
      </c>
      <c r="C2" s="31" t="s">
        <v>10</v>
      </c>
      <c r="D2" s="32" t="s">
        <v>2</v>
      </c>
      <c r="E2" s="37" t="s">
        <v>4</v>
      </c>
      <c r="F2" s="38" t="s">
        <v>3</v>
      </c>
      <c r="G2" s="38" t="s">
        <v>1</v>
      </c>
      <c r="H2" s="38" t="s">
        <v>0</v>
      </c>
      <c r="I2" s="38" t="s">
        <v>5</v>
      </c>
      <c r="J2" s="38" t="s">
        <v>6</v>
      </c>
      <c r="K2" s="33" t="s">
        <v>50</v>
      </c>
    </row>
    <row r="3" spans="2:11">
      <c r="B3" s="25" t="s">
        <v>12</v>
      </c>
      <c r="C3" s="26" t="s">
        <v>13</v>
      </c>
      <c r="D3" s="35" t="s">
        <v>7</v>
      </c>
      <c r="E3" s="39" t="str">
        <f>IF(ISERROR(SUBTOTAL(101,HTC_Hero_1.5[Sprite])),"?",(SUBTOTAL(101,HTC_Hero_1.5[Sprite])))</f>
        <v>?</v>
      </c>
      <c r="F3" s="40" t="str">
        <f>IF(ISERROR(SUBTOTAL(101,HTC_Hero_1.5[Animation])),"?",(SUBTOTAL(101,HTC_Hero_1.5[Animation])))</f>
        <v>?</v>
      </c>
      <c r="G3" s="40" t="str">
        <f>IF(ISERROR(SUBTOTAL(101,HTC_Hero_1.5[ShapeModifier])),"?",(SUBTOTAL(101,HTC_Hero_1.5[ShapeModifier])))</f>
        <v>?</v>
      </c>
      <c r="H3" s="40" t="str">
        <f>IF(ISERROR(SUBTOTAL(101,HTC_Hero_1.5[TickerText])),"?",(SUBTOTAL(101,HTC_Hero_1.5[TickerText])))</f>
        <v>?</v>
      </c>
      <c r="I3" s="40" t="str">
        <f>IF(ISERROR(SUBTOTAL(101,HTC_Hero_1.5[ParticleSystem])),"?",(SUBTOTAL(101,HTC_Hero_1.5[ParticleSystem])))</f>
        <v>?</v>
      </c>
      <c r="J3" s="41" t="str">
        <f>IF(ISERROR(SUBTOTAL(101,HTC_Hero_1.5[Box2D-Physics])),"?",(SUBTOTAL(101,HTC_Hero_1.5[Box2D-Physics])))</f>
        <v>?</v>
      </c>
      <c r="K3" s="22" t="str">
        <f>IF(ISERROR(AVERAGE(Benchmark[[#This Row],[Sprite]:[Box2D-Physics]])),"?",(AVERAGE(Benchmark[[#This Row],[Sprite]:[Box2D-Physics]])))</f>
        <v>?</v>
      </c>
    </row>
    <row r="4" spans="2:11">
      <c r="B4" s="27" t="s">
        <v>21</v>
      </c>
      <c r="C4" s="24" t="s">
        <v>22</v>
      </c>
      <c r="D4" s="12" t="s">
        <v>20</v>
      </c>
      <c r="E4" s="42">
        <f>IF(ISERROR(SUBTOTAL(101,Samsung_Galaxy_S_2.1[Sprite])),"?",(SUBTOTAL(101,Samsung_Galaxy_S_2.1[Sprite])))</f>
        <v>25.367393</v>
      </c>
      <c r="F4" s="21">
        <f>IF(ISERROR(SUBTOTAL(101,Samsung_Galaxy_S_2.1[Animation])),"?",(SUBTOTAL(101,Samsung_Galaxy_S_2.1[Animation])))</f>
        <v>28.268608</v>
      </c>
      <c r="G4" s="21">
        <f>IF(ISERROR(SUBTOTAL(101,Samsung_Galaxy_S_2.1[ShapeModifier])),"?",(SUBTOTAL(101,Samsung_Galaxy_S_2.1[ShapeModifier])))</f>
        <v>35.899982000000001</v>
      </c>
      <c r="H4" s="21">
        <f>IF(ISERROR(SUBTOTAL(101,Samsung_Galaxy_S_2.1[TickerText])),"?",(SUBTOTAL(101,Samsung_Galaxy_S_2.1[TickerText])))</f>
        <v>25.116581</v>
      </c>
      <c r="I4" s="21">
        <f>IF(ISERROR(SUBTOTAL(101,Samsung_Galaxy_S_2.1[ParticleSystem])),"?",(SUBTOTAL(101,Samsung_Galaxy_S_2.1[ParticleSystem])))</f>
        <v>40.272410000000001</v>
      </c>
      <c r="J4" s="43">
        <f>IF(ISERROR(SUBTOTAL(101,Samsung_Galaxy_S_2.1[Box2D-Physics])),"?",(SUBTOTAL(101,Samsung_Galaxy_S_2.1[Box2D-Physics])))</f>
        <v>31.072804999999999</v>
      </c>
      <c r="K4" s="22">
        <f>IF(ISERROR(AVERAGE(Benchmark[[#This Row],[Sprite]:[Box2D-Physics]])),"?",(AVERAGE(Benchmark[[#This Row],[Sprite]:[Box2D-Physics]])))</f>
        <v>30.99962983333333</v>
      </c>
    </row>
    <row r="5" spans="2:11">
      <c r="B5" s="27" t="s">
        <v>12</v>
      </c>
      <c r="C5" s="24" t="s">
        <v>23</v>
      </c>
      <c r="D5" s="12" t="s">
        <v>24</v>
      </c>
      <c r="E5" s="42">
        <f>IF(ISERROR(SUBTOTAL(101,HTC_Nexus_One_2.2[Sprite])),"?",(SUBTOTAL(101,HTC_Nexus_One_2.2[Sprite])))</f>
        <v>15.245471999999999</v>
      </c>
      <c r="F5" s="21">
        <f>IF(ISERROR(SUBTOTAL(101,HTC_Nexus_One_2.2[Animation])),"?",(SUBTOTAL(101,HTC_Nexus_One_2.2[Animation])))</f>
        <v>16.31813</v>
      </c>
      <c r="G5" s="21">
        <f>IF(ISERROR(SUBTOTAL(101,HTC_Nexus_One_2.2[ShapeModifier])),"?",(SUBTOTAL(101,HTC_Nexus_One_2.2[ShapeModifier])))</f>
        <v>18.9580965</v>
      </c>
      <c r="H5" s="21">
        <f>IF(ISERROR(SUBTOTAL(101,HTC_Nexus_One_2.2[TickerText])),"?",(SUBTOTAL(101,HTC_Nexus_One_2.2[TickerText])))</f>
        <v>19.625256</v>
      </c>
      <c r="I5" s="21">
        <f>IF(ISERROR(SUBTOTAL(101,HTC_Nexus_One_2.2[ParticleSystem])),"?",(SUBTOTAL(101,HTC_Nexus_One_2.2[ParticleSystem])))</f>
        <v>26.366634000000001</v>
      </c>
      <c r="J5" s="43">
        <f>IF(ISERROR(SUBTOTAL(101,HTC_Nexus_One_2.2[Box2D-Physics])),"?",(SUBTOTAL(101,HTC_Nexus_One_2.2[Box2D-Physics])))</f>
        <v>25.671755600000001</v>
      </c>
      <c r="K5" s="22">
        <f>IF(ISERROR(AVERAGE(Benchmark[[#This Row],[Sprite]:[Box2D-Physics]])),"?",(AVERAGE(Benchmark[[#This Row],[Sprite]:[Box2D-Physics]])))</f>
        <v>20.364224016666665</v>
      </c>
    </row>
    <row r="6" spans="2:11">
      <c r="B6" s="27" t="s">
        <v>12</v>
      </c>
      <c r="C6" s="24" t="s">
        <v>34</v>
      </c>
      <c r="D6" s="12" t="s">
        <v>20</v>
      </c>
      <c r="E6" s="42">
        <f>IF(ISERROR(SUBTOTAL(101,HTC_Droid_Incredible_2.1[Sprite])),"?",(SUBTOTAL(101,HTC_Droid_Incredible_2.1[Sprite])))</f>
        <v>13.379421000000001</v>
      </c>
      <c r="F6" s="21">
        <f>IF(ISERROR(SUBTOTAL(101,HTC_Droid_Incredible_2.1[Animation])),"?",(SUBTOTAL(101,HTC_Droid_Incredible_2.1[Animation])))</f>
        <v>11.917116999999999</v>
      </c>
      <c r="G6" s="21">
        <f>IF(ISERROR(SUBTOTAL(101,HTC_Droid_Incredible_2.1[ShapeModifier])),"?",(SUBTOTAL(101,HTC_Droid_Incredible_2.1[ShapeModifier])))</f>
        <v>15.435746999999999</v>
      </c>
      <c r="H6" s="21">
        <f>IF(ISERROR(SUBTOTAL(101,HTC_Droid_Incredible_2.1[TickerText])),"?",(SUBTOTAL(101,HTC_Droid_Incredible_2.1[TickerText])))</f>
        <v>15.865864999999999</v>
      </c>
      <c r="I6" s="21">
        <f>IF(ISERROR(SUBTOTAL(101,HTC_Droid_Incredible_2.1[ParticleSystem])),"?",(SUBTOTAL(101,HTC_Droid_Incredible_2.1[ParticleSystem])))</f>
        <v>15.810184</v>
      </c>
      <c r="J6" s="43" t="str">
        <f>IF(ISERROR(SUBTOTAL(101,HTC_Droid_Incredible_2.1[Box2D-Physics])),"?",(SUBTOTAL(101,HTC_Droid_Incredible_2.1[Box2D-Physics])))</f>
        <v>?</v>
      </c>
      <c r="K6" s="22">
        <f>IF(ISERROR(AVERAGE(Benchmark[[#This Row],[Sprite]:[Box2D-Physics]])),"?",(AVERAGE(Benchmark[[#This Row],[Sprite]:[Box2D-Physics]])))</f>
        <v>14.481666799999999</v>
      </c>
    </row>
    <row r="7" spans="2:11">
      <c r="B7" s="27" t="s">
        <v>12</v>
      </c>
      <c r="C7" s="24" t="s">
        <v>26</v>
      </c>
      <c r="D7" s="12" t="s">
        <v>20</v>
      </c>
      <c r="E7" s="42" t="str">
        <f>IF(ISERROR(SUBTOTAL(101,HTC_Desire_2.1[Sprite])),"?",(SUBTOTAL(101,HTC_Desire_2.1[Sprite])))</f>
        <v>?</v>
      </c>
      <c r="F7" s="21">
        <f>IF(ISERROR(SUBTOTAL(101,HTC_Desire_2.1[Animation])),"?",(SUBTOTAL(101,HTC_Desire_2.1[Animation])))</f>
        <v>11.735962000000001</v>
      </c>
      <c r="G7" s="21">
        <f>IF(ISERROR(SUBTOTAL(101,HTC_Desire_2.1[ShapeModifier])),"?",(SUBTOTAL(101,HTC_Desire_2.1[ShapeModifier])))</f>
        <v>15.083520999999999</v>
      </c>
      <c r="H7" s="21" t="str">
        <f>IF(ISERROR(SUBTOTAL(101,HTC_Desire_2.1[TickerText])),"?",(SUBTOTAL(101,HTC_Desire_2.1[TickerText])))</f>
        <v>?</v>
      </c>
      <c r="I7" s="21">
        <f>IF(ISERROR(SUBTOTAL(101,HTC_Desire_2.1[ParticleSystem])),"?",(SUBTOTAL(101,HTC_Desire_2.1[ParticleSystem])))</f>
        <v>15.923451999999999</v>
      </c>
      <c r="J7" s="43" t="str">
        <f>IF(ISERROR(SUBTOTAL(101,HTC_Desire_2.1[Box2D-Physics])),"?",(SUBTOTAL(101,HTC_Desire_2.1[Box2D-Physics])))</f>
        <v>?</v>
      </c>
      <c r="K7" s="22">
        <f>IF(ISERROR(AVERAGE(Benchmark[[#This Row],[Sprite]:[Box2D-Physics]])),"?",(AVERAGE(Benchmark[[#This Row],[Sprite]:[Box2D-Physics]])))</f>
        <v>14.247644999999999</v>
      </c>
    </row>
    <row r="8" spans="2:11">
      <c r="B8" s="27" t="s">
        <v>12</v>
      </c>
      <c r="C8" s="24" t="s">
        <v>23</v>
      </c>
      <c r="D8" s="12" t="s">
        <v>20</v>
      </c>
      <c r="E8" s="42">
        <f>IF(ISERROR(SUBTOTAL(101,HTC_Nexus_One_2.1[Sprite])),"?",(SUBTOTAL(101,HTC_Nexus_One_2.1[Sprite])))</f>
        <v>14.475951250000001</v>
      </c>
      <c r="F8" s="21">
        <f>IF(ISERROR(SUBTOTAL(101,HTC_Nexus_One_2.1[Animation])),"?",(SUBTOTAL(101,HTC_Nexus_One_2.1[Animation])))</f>
        <v>11.497117699999999</v>
      </c>
      <c r="G8" s="21">
        <f>IF(ISERROR(SUBTOTAL(101,HTC_Nexus_One_2.1[ShapeModifier])),"?",(SUBTOTAL(101,HTC_Nexus_One_2.1[ShapeModifier])))</f>
        <v>15.965774333333334</v>
      </c>
      <c r="H8" s="21">
        <f>IF(ISERROR(SUBTOTAL(101,HTC_Nexus_One_2.1[TickerText])),"?",(SUBTOTAL(101,HTC_Nexus_One_2.1[TickerText])))</f>
        <v>14.288466</v>
      </c>
      <c r="I8" s="21" t="str">
        <f>IF(ISERROR(SUBTOTAL(101,HTC_Nexus_One_2.1[ParticleSystem])),"?",(SUBTOTAL(101,HTC_Nexus_One_2.1[ParticleSystem])))</f>
        <v>?</v>
      </c>
      <c r="J8" s="43" t="str">
        <f>IF(ISERROR(SUBTOTAL(101,HTC_Nexus_One_2.1[Box2D-Physics])),"?",(SUBTOTAL(101,HTC_Nexus_One_2.1[Box2D-Physics])))</f>
        <v>?</v>
      </c>
      <c r="K8" s="22">
        <f>IF(ISERROR(AVERAGE(Benchmark[[#This Row],[Sprite]:[Box2D-Physics]])),"?",(AVERAGE(Benchmark[[#This Row],[Sprite]:[Box2D-Physics]])))</f>
        <v>14.056827320833333</v>
      </c>
    </row>
    <row r="9" spans="2:11">
      <c r="B9" s="27" t="s">
        <v>12</v>
      </c>
      <c r="C9" s="24" t="s">
        <v>29</v>
      </c>
      <c r="D9" s="12" t="s">
        <v>20</v>
      </c>
      <c r="E9" s="42" t="str">
        <f>IF(ISERROR(SUBTOTAL(101,HTC_Legend_2.1[Sprite])),"?",(SUBTOTAL(101,HTC_Legend_2.1[Sprite])))</f>
        <v>?</v>
      </c>
      <c r="F9" s="21" t="str">
        <f>IF(ISERROR(SUBTOTAL(101,HTC_Legend_2.1[Animation])),"?",(SUBTOTAL(101,HTC_Legend_2.1[Animation])))</f>
        <v>?</v>
      </c>
      <c r="G9" s="21">
        <f>IF(ISERROR(SUBTOTAL(101,HTC_Legend_2.1[ShapeModifier])),"?",(SUBTOTAL(101,HTC_Legend_2.1[ShapeModifier])))</f>
        <v>9.7283609999999996</v>
      </c>
      <c r="H9" s="21">
        <f>IF(ISERROR(SUBTOTAL(101,HTC_Legend_2.1[TickerText])),"?",(SUBTOTAL(101,HTC_Legend_2.1[TickerText])))</f>
        <v>21.894788999999999</v>
      </c>
      <c r="I9" s="21">
        <f>IF(ISERROR(SUBTOTAL(101,HTC_Legend_2.1[ParticleSystem])),"?",(SUBTOTAL(101,HTC_Legend_2.1[ParticleSystem])))</f>
        <v>10.11773</v>
      </c>
      <c r="J9" s="43" t="str">
        <f>IF(ISERROR(SUBTOTAL(101,HTC_Legend_2.1[Box2D-Physics])),"?",(SUBTOTAL(101,HTC_Legend_2.1[Box2D-Physics])))</f>
        <v>?</v>
      </c>
      <c r="K9" s="22">
        <f>IF(ISERROR(AVERAGE(Benchmark[[#This Row],[Sprite]:[Box2D-Physics]])),"?",(AVERAGE(Benchmark[[#This Row],[Sprite]:[Box2D-Physics]])))</f>
        <v>13.913626666666666</v>
      </c>
    </row>
    <row r="10" spans="2:11">
      <c r="B10" s="27" t="s">
        <v>16</v>
      </c>
      <c r="C10" s="24" t="s">
        <v>17</v>
      </c>
      <c r="D10" s="12" t="s">
        <v>9</v>
      </c>
      <c r="E10" s="42">
        <f>IF(ISERROR(SUBTOTAL(101,Sony_Ericsson_x10i_1.6[Sprite])),"?",(SUBTOTAL(101,Sony_Ericsson_x10i_1.6[Sprite])))</f>
        <v>13.299028</v>
      </c>
      <c r="F10" s="21">
        <f>IF(ISERROR(SUBTOTAL(101,Sony_Ericsson_x10i_1.6[Animation])),"?",(SUBTOTAL(101,Sony_Ericsson_x10i_1.6[Animation])))</f>
        <v>8.7267685000000004</v>
      </c>
      <c r="G10" s="21">
        <f>IF(ISERROR(SUBTOTAL(101,Sony_Ericsson_x10i_1.6[ShapeModifier])),"?",(SUBTOTAL(101,Sony_Ericsson_x10i_1.6[ShapeModifier])))</f>
        <v>12.229005000000001</v>
      </c>
      <c r="H10" s="21" t="str">
        <f>IF(ISERROR(SUBTOTAL(101,Sony_Ericsson_x10i_1.6[TickerText])),"?",(SUBTOTAL(101,Sony_Ericsson_x10i_1.6[TickerText])))</f>
        <v>?</v>
      </c>
      <c r="I10" s="21">
        <f>IF(ISERROR(SUBTOTAL(101,Sony_Ericsson_x10i_1.6[ParticleSystem])),"?",(SUBTOTAL(101,Sony_Ericsson_x10i_1.6[ParticleSystem])))</f>
        <v>15.026707999999999</v>
      </c>
      <c r="J10" s="43" t="str">
        <f>IF(ISERROR(SUBTOTAL(101,Sony_Ericsson_x10i_1.6[Box2D-Physics])),"?",(SUBTOTAL(101,Sony_Ericsson_x10i_1.6[Box2D-Physics])))</f>
        <v>?</v>
      </c>
      <c r="K10" s="22">
        <f>IF(ISERROR(AVERAGE(Benchmark[[#This Row],[Sprite]:[Box2D-Physics]])),"?",(AVERAGE(Benchmark[[#This Row],[Sprite]:[Box2D-Physics]])))</f>
        <v>12.320377375</v>
      </c>
    </row>
    <row r="11" spans="2:11">
      <c r="B11" s="27" t="s">
        <v>12</v>
      </c>
      <c r="C11" s="24" t="s">
        <v>43</v>
      </c>
      <c r="D11" s="12" t="s">
        <v>20</v>
      </c>
      <c r="E11" s="42" t="str">
        <f>IF(ISERROR(SUBTOTAL(101,HTC_Evo_4G_Supersonic_2.1[Sprite])),"?",(SUBTOTAL(101,HTC_Evo_4G_Supersonic_2.1[Sprite])))</f>
        <v>?</v>
      </c>
      <c r="F11" s="21">
        <f>IF(ISERROR(SUBTOTAL(101,HTC_Evo_4G_Supersonic_2.1[Animation])),"?",(SUBTOTAL(101,HTC_Evo_4G_Supersonic_2.1[Animation])))</f>
        <v>11.019192</v>
      </c>
      <c r="G11" s="21">
        <f>IF(ISERROR(SUBTOTAL(101,HTC_Evo_4G_Supersonic_2.1[ShapeModifier])),"?",(SUBTOTAL(101,HTC_Evo_4G_Supersonic_2.1[ShapeModifier])))</f>
        <v>14.979018</v>
      </c>
      <c r="H11" s="21">
        <f>IF(ISERROR(SUBTOTAL(101,HTC_Evo_4G_Supersonic_2.1[TickerText])),"?",(SUBTOTAL(101,HTC_Evo_4G_Supersonic_2.1[TickerText])))</f>
        <v>10.795321</v>
      </c>
      <c r="I11" s="21" t="str">
        <f>IF(ISERROR(SUBTOTAL(101,HTC_Evo_4G_Supersonic_2.1[ParticleSystem])),"?",(SUBTOTAL(101,HTC_Evo_4G_Supersonic_2.1[ParticleSystem])))</f>
        <v>?</v>
      </c>
      <c r="J11" s="43" t="str">
        <f>IF(ISERROR(SUBTOTAL(101,HTC_Evo_4G_Supersonic_2.1[Box2D-Physics])),"?",(SUBTOTAL(101,HTC_Evo_4G_Supersonic_2.1[Box2D-Physics])))</f>
        <v>?</v>
      </c>
      <c r="K11" s="22">
        <f>IF(ISERROR(AVERAGE(Benchmark[[#This Row],[Sprite]:[Box2D-Physics]])),"?",(AVERAGE(Benchmark[[#This Row],[Sprite]:[Box2D-Physics]])))</f>
        <v>12.264510333333334</v>
      </c>
    </row>
    <row r="12" spans="2:11">
      <c r="B12" s="27" t="s">
        <v>18</v>
      </c>
      <c r="C12" s="24" t="s">
        <v>19</v>
      </c>
      <c r="D12" s="12" t="s">
        <v>20</v>
      </c>
      <c r="E12" s="42" t="str">
        <f>IF(ISERROR(SUBTOTAL(101,Motorola_Droid_2.1[Sprite])),"?",(SUBTOTAL(101,Motorola_Droid_2.1[Sprite])))</f>
        <v>?</v>
      </c>
      <c r="F12" s="21">
        <f>IF(ISERROR(SUBTOTAL(101,Motorola_Droid_2.1[Animation])),"?",(SUBTOTAL(101,Motorola_Droid_2.1[Animation])))</f>
        <v>2.8178247999999999</v>
      </c>
      <c r="G12" s="21">
        <f>IF(ISERROR(SUBTOTAL(101,Motorola_Droid_2.1[ShapeModifier])),"?",(SUBTOTAL(101,Motorola_Droid_2.1[ShapeModifier])))</f>
        <v>14.407461666666668</v>
      </c>
      <c r="H12" s="21">
        <f>IF(ISERROR(SUBTOTAL(101,Motorola_Droid_2.1[TickerText])),"?",(SUBTOTAL(101,Motorola_Droid_2.1[TickerText])))</f>
        <v>7.0465616999999998</v>
      </c>
      <c r="I12" s="21">
        <f>IF(ISERROR(SUBTOTAL(101,Motorola_Droid_2.1[ParticleSystem])),"?",(SUBTOTAL(101,Motorola_Droid_2.1[ParticleSystem])))</f>
        <v>15.621314</v>
      </c>
      <c r="J12" s="43" t="str">
        <f>IF(ISERROR(SUBTOTAL(101,Motorola_Droid_2.1[Box2D-Physics])),"?",(SUBTOTAL(101,Motorola_Droid_2.1[Box2D-Physics])))</f>
        <v>?</v>
      </c>
      <c r="K12" s="22">
        <f>IF(ISERROR(AVERAGE(Benchmark[[#This Row],[Sprite]:[Box2D-Physics]])),"?",(AVERAGE(Benchmark[[#This Row],[Sprite]:[Box2D-Physics]])))</f>
        <v>9.9732905416666657</v>
      </c>
    </row>
    <row r="13" spans="2:11">
      <c r="B13" s="27" t="s">
        <v>12</v>
      </c>
      <c r="C13" s="24" t="s">
        <v>32</v>
      </c>
      <c r="D13" s="12" t="s">
        <v>9</v>
      </c>
      <c r="E13" s="42" t="str">
        <f>IF(ISERROR(SUBTOTAL(101,HTC_myTouch3G_1.6[Sprite])),"?",(SUBTOTAL(101,HTC_myTouch3G_1.6[Sprite])))</f>
        <v>?</v>
      </c>
      <c r="F13" s="21" t="str">
        <f>IF(ISERROR(SUBTOTAL(101,HTC_myTouch3G_1.6[Animation])),"?",(SUBTOTAL(101,HTC_myTouch3G_1.6[Animation])))</f>
        <v>?</v>
      </c>
      <c r="G13" s="21" t="str">
        <f>IF(ISERROR(SUBTOTAL(101,HTC_myTouch3G_1.6[ShapeModifier])),"?",(SUBTOTAL(101,HTC_myTouch3G_1.6[ShapeModifier])))</f>
        <v>?</v>
      </c>
      <c r="H13" s="21">
        <f>IF(ISERROR(SUBTOTAL(101,HTC_myTouch3G_1.6[TickerText])),"?",(SUBTOTAL(101,HTC_myTouch3G_1.6[TickerText])))</f>
        <v>7.2027340000000004</v>
      </c>
      <c r="I13" s="21" t="str">
        <f>IF(ISERROR(SUBTOTAL(101,HTC_myTouch3G_1.6[ParticleSystem])),"?",(SUBTOTAL(101,HTC_myTouch3G_1.6[ParticleSystem])))</f>
        <v>?</v>
      </c>
      <c r="J13" s="43" t="str">
        <f>IF(ISERROR(SUBTOTAL(101,HTC_myTouch3G_1.6[Box2D-Physics])),"?",(SUBTOTAL(101,HTC_myTouch3G_1.6[Box2D-Physics])))</f>
        <v>?</v>
      </c>
      <c r="K13" s="22">
        <f>IF(ISERROR(AVERAGE(Benchmark[[#This Row],[Sprite]:[Box2D-Physics]])),"?",(AVERAGE(Benchmark[[#This Row],[Sprite]:[Box2D-Physics]])))</f>
        <v>7.2027340000000004</v>
      </c>
    </row>
    <row r="14" spans="2:11">
      <c r="B14" s="27" t="s">
        <v>12</v>
      </c>
      <c r="C14" s="24" t="s">
        <v>13</v>
      </c>
      <c r="D14" s="12" t="s">
        <v>8</v>
      </c>
      <c r="E14" s="42">
        <f>IF(ISERROR(SUBTOTAL(101,HTC_Hero_VanillaEclair_4.0[Sprite])),"?",(SUBTOTAL(101,HTC_Hero_VanillaEclair_4.0[Sprite])))</f>
        <v>5.0411853999999998</v>
      </c>
      <c r="F14" s="21">
        <f>IF(ISERROR(SUBTOTAL(101,HTC_Hero_VanillaEclair_4.0[Animation])),"?",(SUBTOTAL(101,HTC_Hero_VanillaEclair_4.0[Animation])))</f>
        <v>5.1484027000000001</v>
      </c>
      <c r="G14" s="21">
        <f>IF(ISERROR(SUBTOTAL(101,HTC_Hero_VanillaEclair_4.0[ShapeModifier])),"?",(SUBTOTAL(101,HTC_Hero_VanillaEclair_4.0[ShapeModifier])))</f>
        <v>6.4483629999999996</v>
      </c>
      <c r="H14" s="21">
        <f>IF(ISERROR(SUBTOTAL(101,HTC_Hero_VanillaEclair_4.0[TickerText])),"?",(SUBTOTAL(101,HTC_Hero_VanillaEclair_4.0[TickerText])))</f>
        <v>6.1750499999999997</v>
      </c>
      <c r="I14" s="21" t="str">
        <f>IF(ISERROR(SUBTOTAL(101,HTC_Hero_VanillaEclair_4.0[ParticleSystem])),"?",(SUBTOTAL(101,HTC_Hero_VanillaEclair_4.0[ParticleSystem])))</f>
        <v>?</v>
      </c>
      <c r="J14" s="43" t="str">
        <f>IF(ISERROR(SUBTOTAL(101,HTC_Hero_VanillaEclair_4.0[Box2D-Physics])),"?",(SUBTOTAL(101,HTC_Hero_VanillaEclair_4.0[Box2D-Physics])))</f>
        <v>?</v>
      </c>
      <c r="K14" s="22">
        <f>IF(ISERROR(AVERAGE(Benchmark[[#This Row],[Sprite]:[Box2D-Physics]])),"?",(AVERAGE(Benchmark[[#This Row],[Sprite]:[Box2D-Physics]])))</f>
        <v>5.7032502749999994</v>
      </c>
    </row>
    <row r="15" spans="2:11">
      <c r="B15" s="27" t="s">
        <v>12</v>
      </c>
      <c r="C15" s="24" t="s">
        <v>15</v>
      </c>
      <c r="D15" s="12" t="s">
        <v>9</v>
      </c>
      <c r="E15" s="42">
        <f>IF(ISERROR(SUBTOTAL(101,HTC_Dream_1.6[Sprite])),"?",(SUBTOTAL(101,HTC_Dream_1.6[Sprite])))</f>
        <v>3.8398394499999999</v>
      </c>
      <c r="F15" s="21">
        <f>IF(ISERROR(SUBTOTAL(101,HTC_Dream_1.6[Animation])),"?",(SUBTOTAL(101,HTC_Dream_1.6[Animation])))</f>
        <v>3.9055052999999997</v>
      </c>
      <c r="G15" s="21">
        <f>IF(ISERROR(SUBTOTAL(101,HTC_Dream_1.6[ShapeModifier])),"?",(SUBTOTAL(101,HTC_Dream_1.6[ShapeModifier])))</f>
        <v>5.0116149999999999</v>
      </c>
      <c r="H15" s="21">
        <f>IF(ISERROR(SUBTOTAL(101,HTC_Dream_1.6[TickerText])),"?",(SUBTOTAL(101,HTC_Dream_1.6[TickerText])))</f>
        <v>7.6490884000000001</v>
      </c>
      <c r="I15" s="21">
        <f>IF(ISERROR(SUBTOTAL(101,HTC_Dream_1.6[ParticleSystem])),"?",(SUBTOTAL(101,HTC_Dream_1.6[ParticleSystem])))</f>
        <v>5.5421003999999998</v>
      </c>
      <c r="J15" s="43">
        <f>IF(ISERROR(SUBTOTAL(101,HTC_Dream_1.6[Box2D-Physics])),"?",(SUBTOTAL(101,HTC_Dream_1.6[Box2D-Physics])))</f>
        <v>4.440436</v>
      </c>
      <c r="K15" s="22">
        <f>IF(ISERROR(AVERAGE(Benchmark[[#This Row],[Sprite]:[Box2D-Physics]])),"?",(AVERAGE(Benchmark[[#This Row],[Sprite]:[Box2D-Physics]])))</f>
        <v>5.0647640916666665</v>
      </c>
    </row>
    <row r="16" spans="2:11" ht="15.75" thickBot="1">
      <c r="B16" s="28" t="s">
        <v>12</v>
      </c>
      <c r="C16" s="29" t="s">
        <v>14</v>
      </c>
      <c r="D16" s="36" t="s">
        <v>9</v>
      </c>
      <c r="E16" s="44">
        <f>IF(ISERROR(SUBTOTAL(101,HTC_Tattoo_1.6[Sprite])),"?",(SUBTOTAL(101,HTC_Tattoo_1.6[Sprite])))</f>
        <v>3.8917103000000002</v>
      </c>
      <c r="F16" s="45">
        <f>IF(ISERROR(SUBTOTAL(101,HTC_Tattoo_1.6[Animation])),"?",(SUBTOTAL(101,HTC_Tattoo_1.6[Animation])))</f>
        <v>2.4991992000000001</v>
      </c>
      <c r="G16" s="45">
        <f>IF(ISERROR(SUBTOTAL(101,HTC_Tattoo_1.6[ShapeModifier])),"?",(SUBTOTAL(101,HTC_Tattoo_1.6[ShapeModifier])))</f>
        <v>4.9564675999999999</v>
      </c>
      <c r="H16" s="45">
        <f>IF(ISERROR(SUBTOTAL(101,HTC_Tattoo_1.6[TickerText])),"?",(SUBTOTAL(101,HTC_Tattoo_1.6[TickerText])))</f>
        <v>1.5740272</v>
      </c>
      <c r="I16" s="45">
        <f>IF(ISERROR(SUBTOTAL(101,HTC_Tattoo_1.6[ParticleSystem])),"?",(SUBTOTAL(101,HTC_Tattoo_1.6[ParticleSystem])))</f>
        <v>3.4163103000000001</v>
      </c>
      <c r="J16" s="46">
        <f>IF(ISERROR(SUBTOTAL(101,HTC_Tattoo_1.6[Box2D-Physics])),"?",(SUBTOTAL(101,HTC_Tattoo_1.6[Box2D-Physics])))</f>
        <v>4.9549089999999998</v>
      </c>
      <c r="K16" s="23">
        <f>IF(ISERROR(AVERAGE(Benchmark[[#This Row],[Sprite]:[Box2D-Physics]])),"?",(AVERAGE(Benchmark[[#This Row],[Sprite]:[Box2D-Physics]])))</f>
        <v>3.5487705999999997</v>
      </c>
    </row>
    <row r="45" spans="2:5">
      <c r="E45" s="2"/>
    </row>
    <row r="46" spans="2:5">
      <c r="B46" s="4"/>
    </row>
    <row r="48" spans="2:5">
      <c r="B48" s="4"/>
    </row>
  </sheetData>
  <conditionalFormatting sqref="E3:J16">
    <cfRule type="notContainsErrors" priority="9">
      <formula>NOT(ISERROR(E3))</formula>
    </cfRule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G45"/>
  <sheetViews>
    <sheetView zoomScaleNormal="100" workbookViewId="0">
      <selection activeCell="A15" sqref="A15:XFD15"/>
    </sheetView>
  </sheetViews>
  <sheetFormatPr baseColWidth="10" defaultRowHeight="15"/>
  <cols>
    <col min="1" max="1" width="14.28515625" customWidth="1"/>
    <col min="2" max="7" width="11.42578125" customWidth="1"/>
  </cols>
  <sheetData>
    <row r="1" spans="1:7" ht="31.5">
      <c r="A1" s="10" t="s">
        <v>12</v>
      </c>
    </row>
    <row r="2" spans="1:7" ht="23.25">
      <c r="A2" s="18" t="s">
        <v>49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/>
    </row>
    <row r="5" spans="1:7">
      <c r="A5" s="3"/>
    </row>
    <row r="6" spans="1:7" ht="23.25">
      <c r="A6" s="18" t="s">
        <v>47</v>
      </c>
      <c r="C6" s="15"/>
    </row>
    <row r="7" spans="1:7">
      <c r="A7" s="3" t="s">
        <v>30</v>
      </c>
      <c r="B7" s="1">
        <v>5.0411853999999998</v>
      </c>
      <c r="C7" s="1">
        <v>5.1484027000000001</v>
      </c>
      <c r="D7" s="1">
        <v>6.4483629999999996</v>
      </c>
      <c r="E7" s="1">
        <v>6.1750499999999997</v>
      </c>
      <c r="F7" s="1"/>
      <c r="G7" s="1"/>
    </row>
    <row r="8" spans="1:7">
      <c r="A8" s="3"/>
    </row>
    <row r="9" spans="1:7" ht="23.25">
      <c r="A9" s="18" t="s">
        <v>48</v>
      </c>
      <c r="C9" s="15"/>
    </row>
    <row r="10" spans="1:7">
      <c r="A10" s="3" t="s">
        <v>28</v>
      </c>
      <c r="B10" s="1"/>
      <c r="C10" s="1"/>
      <c r="D10" s="1"/>
      <c r="E10" s="1"/>
      <c r="F10" s="1">
        <v>3.4163103000000001</v>
      </c>
      <c r="G10" s="1">
        <v>4.9549089999999998</v>
      </c>
    </row>
    <row r="11" spans="1:7">
      <c r="A11" s="3" t="s">
        <v>30</v>
      </c>
      <c r="B11" s="1"/>
      <c r="C11" s="1"/>
      <c r="D11" s="1"/>
      <c r="E11" s="1">
        <v>1.5740272</v>
      </c>
      <c r="F11" s="1"/>
      <c r="G11" s="1"/>
    </row>
    <row r="12" spans="1:7">
      <c r="A12" s="3" t="s">
        <v>31</v>
      </c>
      <c r="B12" s="1">
        <v>3.8917103000000002</v>
      </c>
      <c r="C12" s="1">
        <v>2.4991992000000001</v>
      </c>
      <c r="D12" s="1">
        <v>4.9564675999999999</v>
      </c>
      <c r="E12" s="1"/>
      <c r="F12" s="1"/>
      <c r="G12" s="1"/>
    </row>
    <row r="13" spans="1:7">
      <c r="A13" s="3"/>
    </row>
    <row r="14" spans="1:7" ht="23.25">
      <c r="A14" s="19" t="s">
        <v>38</v>
      </c>
      <c r="C14" s="34"/>
      <c r="D14" s="8"/>
      <c r="E14" s="8"/>
      <c r="F14" s="8"/>
      <c r="G14" s="8"/>
    </row>
    <row r="15" spans="1:7">
      <c r="A15" s="3" t="s">
        <v>28</v>
      </c>
      <c r="B15" s="1"/>
      <c r="C15" s="1"/>
      <c r="D15" s="1"/>
      <c r="E15" s="1"/>
      <c r="F15" s="1">
        <v>5.5421003999999998</v>
      </c>
      <c r="G15" s="1">
        <v>4.440436</v>
      </c>
    </row>
    <row r="16" spans="1:7">
      <c r="A16" s="3" t="s">
        <v>30</v>
      </c>
      <c r="B16" s="1">
        <v>3.4784402999999999</v>
      </c>
      <c r="C16" s="1">
        <v>3.5970689999999998</v>
      </c>
      <c r="D16" s="1"/>
      <c r="E16" s="1"/>
      <c r="F16" s="1"/>
      <c r="G16" s="1"/>
    </row>
    <row r="17" spans="1:7">
      <c r="A17" s="3" t="s">
        <v>30</v>
      </c>
      <c r="B17" s="1"/>
      <c r="C17" s="1"/>
      <c r="D17" s="1"/>
      <c r="E17" s="1">
        <v>7.6490884000000001</v>
      </c>
      <c r="F17" s="1"/>
      <c r="G17" s="1"/>
    </row>
    <row r="18" spans="1:7">
      <c r="A18" s="3" t="s">
        <v>31</v>
      </c>
      <c r="B18" s="1">
        <v>4.2012385999999999</v>
      </c>
      <c r="C18" s="1">
        <v>4.2139416000000001</v>
      </c>
      <c r="D18" s="1">
        <v>5.0116149999999999</v>
      </c>
      <c r="E18" s="1"/>
      <c r="F18" s="1"/>
      <c r="G18" s="1"/>
    </row>
    <row r="19" spans="1:7">
      <c r="A19" s="12"/>
      <c r="B19" s="8"/>
      <c r="C19" s="8"/>
      <c r="D19" s="8"/>
      <c r="E19" s="8"/>
      <c r="F19" s="8"/>
      <c r="G19" s="8"/>
    </row>
    <row r="20" spans="1:7" ht="23.25">
      <c r="A20" s="18" t="s">
        <v>39</v>
      </c>
      <c r="C20" s="15"/>
    </row>
    <row r="21" spans="1:7">
      <c r="A21" s="3" t="s">
        <v>30</v>
      </c>
      <c r="B21" s="1">
        <v>16.069790000000001</v>
      </c>
      <c r="C21" s="1">
        <v>13.283298500000001</v>
      </c>
      <c r="D21" s="1">
        <v>16.816400000000002</v>
      </c>
      <c r="E21" s="1">
        <v>16.152923999999999</v>
      </c>
      <c r="F21" s="1"/>
      <c r="G21" s="1"/>
    </row>
    <row r="22" spans="1:7">
      <c r="A22" s="3" t="s">
        <v>30</v>
      </c>
      <c r="B22" s="1"/>
      <c r="C22" s="1">
        <v>7.4547276</v>
      </c>
      <c r="D22" s="1">
        <v>13.132629</v>
      </c>
      <c r="E22" s="1">
        <v>8.4898179999999996</v>
      </c>
      <c r="F22" s="1"/>
      <c r="G22" s="1"/>
    </row>
    <row r="23" spans="1:7">
      <c r="A23" s="3" t="s">
        <v>31</v>
      </c>
      <c r="B23" s="1">
        <v>12.8821125</v>
      </c>
      <c r="C23" s="1">
        <v>13.753327000000001</v>
      </c>
      <c r="D23" s="1">
        <v>17.948294000000001</v>
      </c>
      <c r="E23" s="1"/>
      <c r="F23" s="1"/>
      <c r="G23" s="1"/>
    </row>
    <row r="24" spans="1:7">
      <c r="A24" s="3" t="s">
        <v>30</v>
      </c>
      <c r="B24" s="1"/>
      <c r="C24" s="1"/>
      <c r="D24" s="1"/>
      <c r="E24" s="1">
        <v>18.222656000000001</v>
      </c>
      <c r="F24" s="1"/>
      <c r="G24" s="1"/>
    </row>
    <row r="25" spans="1:7">
      <c r="A25" s="3"/>
    </row>
    <row r="26" spans="1:7" ht="23.25">
      <c r="A26" s="18" t="s">
        <v>40</v>
      </c>
      <c r="C26" s="15"/>
    </row>
    <row r="27" spans="1:7">
      <c r="A27" s="3" t="s">
        <v>28</v>
      </c>
      <c r="B27" s="1"/>
      <c r="C27" s="1"/>
      <c r="D27" s="1"/>
      <c r="E27" s="1"/>
      <c r="F27" s="1">
        <v>26.366634000000001</v>
      </c>
      <c r="G27" s="1">
        <v>25.671755600000001</v>
      </c>
    </row>
    <row r="28" spans="1:7">
      <c r="A28" s="3" t="s">
        <v>30</v>
      </c>
      <c r="B28" s="1"/>
      <c r="C28" s="1"/>
      <c r="D28" s="1"/>
      <c r="E28" s="1">
        <v>19.625256</v>
      </c>
      <c r="F28" s="1"/>
      <c r="G28" s="1"/>
    </row>
    <row r="29" spans="1:7">
      <c r="A29" s="3" t="s">
        <v>33</v>
      </c>
      <c r="B29" s="1"/>
      <c r="C29" s="1"/>
      <c r="D29" s="1">
        <v>19.663094999999998</v>
      </c>
      <c r="E29" s="1"/>
      <c r="F29" s="1"/>
      <c r="G29" s="1"/>
    </row>
    <row r="30" spans="1:7">
      <c r="A30" s="3" t="s">
        <v>31</v>
      </c>
      <c r="B30" s="1">
        <v>15.245471999999999</v>
      </c>
      <c r="C30" s="1">
        <v>16.31813</v>
      </c>
      <c r="D30" s="1">
        <v>18.253098000000001</v>
      </c>
      <c r="E30" s="1"/>
      <c r="F30" s="1"/>
      <c r="G30" s="1"/>
    </row>
    <row r="31" spans="1:7">
      <c r="A31" s="12"/>
      <c r="B31" s="8"/>
      <c r="C31" s="8"/>
      <c r="D31" s="8"/>
      <c r="E31" s="8"/>
      <c r="F31" s="8"/>
      <c r="G31" s="8"/>
    </row>
    <row r="32" spans="1:7" ht="23.25">
      <c r="A32" s="18" t="s">
        <v>41</v>
      </c>
      <c r="C32" s="15"/>
    </row>
    <row r="33" spans="1:7">
      <c r="A33" s="13" t="s">
        <v>27</v>
      </c>
      <c r="B33" s="16"/>
      <c r="C33" s="17">
        <v>11.735962000000001</v>
      </c>
      <c r="D33" s="17">
        <v>15.083520999999999</v>
      </c>
      <c r="E33" s="16"/>
      <c r="F33" s="17">
        <v>15.923451999999999</v>
      </c>
      <c r="G33" s="16"/>
    </row>
    <row r="34" spans="1:7">
      <c r="A34" s="4"/>
    </row>
    <row r="35" spans="1:7" ht="23.25">
      <c r="A35" s="18" t="s">
        <v>37</v>
      </c>
      <c r="C35" s="15"/>
    </row>
    <row r="36" spans="1:7">
      <c r="A36" s="13" t="s">
        <v>27</v>
      </c>
      <c r="B36" s="16"/>
      <c r="C36" s="17"/>
      <c r="D36" s="17">
        <v>9.7283609999999996</v>
      </c>
      <c r="E36" s="17">
        <v>21.894788999999999</v>
      </c>
      <c r="F36" s="16">
        <v>10.11773</v>
      </c>
      <c r="G36" s="16"/>
    </row>
    <row r="38" spans="1:7" ht="23.25">
      <c r="A38" s="18" t="s">
        <v>36</v>
      </c>
      <c r="C38" s="15"/>
    </row>
    <row r="39" spans="1:7">
      <c r="A39" s="3" t="s">
        <v>30</v>
      </c>
      <c r="B39" s="16"/>
      <c r="C39" s="17"/>
      <c r="D39" s="17"/>
      <c r="E39" s="17">
        <v>7.2027340000000004</v>
      </c>
      <c r="F39" s="16"/>
      <c r="G39" s="16"/>
    </row>
    <row r="41" spans="1:7" ht="23.25">
      <c r="A41" s="18" t="s">
        <v>35</v>
      </c>
      <c r="C41" s="15"/>
    </row>
    <row r="42" spans="1:7">
      <c r="A42" s="3" t="s">
        <v>27</v>
      </c>
      <c r="B42" s="16">
        <v>13.379421000000001</v>
      </c>
      <c r="C42" s="17">
        <v>11.917116999999999</v>
      </c>
      <c r="D42" s="17">
        <v>15.435746999999999</v>
      </c>
      <c r="E42" s="17">
        <v>15.865864999999999</v>
      </c>
      <c r="F42" s="16">
        <v>15.810184</v>
      </c>
      <c r="G42" s="16"/>
    </row>
    <row r="44" spans="1:7" ht="23.25">
      <c r="A44" s="18" t="s">
        <v>42</v>
      </c>
      <c r="C44" s="15"/>
    </row>
    <row r="45" spans="1:7">
      <c r="A45" s="3" t="s">
        <v>28</v>
      </c>
      <c r="B45" s="16"/>
      <c r="C45" s="17">
        <v>11.019192</v>
      </c>
      <c r="D45" s="17">
        <v>14.979018</v>
      </c>
      <c r="E45" s="17">
        <v>10.795321</v>
      </c>
      <c r="F45" s="16"/>
      <c r="G45" s="16"/>
    </row>
  </sheetData>
  <pageMargins left="0.7" right="0.7" top="0.78740157499999996" bottom="0.78740157499999996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4"/>
  <sheetViews>
    <sheetView zoomScaleNormal="100" workbookViewId="0">
      <selection activeCell="A4" sqref="A4"/>
    </sheetView>
  </sheetViews>
  <sheetFormatPr baseColWidth="10" defaultRowHeight="15"/>
  <cols>
    <col min="1" max="1" width="14.28515625" customWidth="1"/>
    <col min="2" max="2" width="14" customWidth="1"/>
  </cols>
  <sheetData>
    <row r="1" spans="1:7" ht="31.5">
      <c r="A1" s="10" t="s">
        <v>16</v>
      </c>
    </row>
    <row r="2" spans="1:7" ht="23.25">
      <c r="A2" s="14" t="s">
        <v>46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 t="s">
        <v>27</v>
      </c>
      <c r="B4" s="1">
        <v>13.299028</v>
      </c>
      <c r="C4" s="1">
        <v>8.7267685000000004</v>
      </c>
      <c r="D4" s="1">
        <v>12.229005000000001</v>
      </c>
      <c r="E4" s="1"/>
      <c r="F4" s="1">
        <v>15.026707999999999</v>
      </c>
      <c r="G4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G7"/>
  <sheetViews>
    <sheetView zoomScaleNormal="100" workbookViewId="0">
      <selection activeCell="C2" sqref="C2"/>
    </sheetView>
  </sheetViews>
  <sheetFormatPr baseColWidth="10" defaultRowHeight="15"/>
  <cols>
    <col min="1" max="1" width="14.28515625" customWidth="1"/>
  </cols>
  <sheetData>
    <row r="1" spans="1:7" ht="33.75">
      <c r="A1" s="11" t="s">
        <v>18</v>
      </c>
    </row>
    <row r="2" spans="1:7" ht="23.25">
      <c r="A2" s="18" t="s">
        <v>45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 t="s">
        <v>27</v>
      </c>
      <c r="B4" s="1"/>
      <c r="C4" s="1"/>
      <c r="D4" s="1">
        <v>20.46621</v>
      </c>
      <c r="E4" s="1"/>
      <c r="F4" s="1">
        <v>15.621314</v>
      </c>
      <c r="G4" s="1"/>
    </row>
    <row r="5" spans="1:7">
      <c r="A5" s="3" t="s">
        <v>30</v>
      </c>
      <c r="B5" s="1"/>
      <c r="C5" s="1"/>
      <c r="D5" s="1"/>
      <c r="E5" s="1">
        <v>7.0465616999999998</v>
      </c>
      <c r="F5" s="1"/>
      <c r="G5" s="1"/>
    </row>
    <row r="6" spans="1:7">
      <c r="A6" s="3" t="s">
        <v>31</v>
      </c>
      <c r="B6" s="1"/>
      <c r="C6" s="1"/>
      <c r="D6" s="1">
        <v>10.263685000000001</v>
      </c>
      <c r="E6" s="1"/>
      <c r="F6" s="1"/>
      <c r="G6" s="1"/>
    </row>
    <row r="7" spans="1:7">
      <c r="A7" s="3" t="s">
        <v>31</v>
      </c>
      <c r="B7" s="1"/>
      <c r="C7" s="1">
        <v>2.8178247999999999</v>
      </c>
      <c r="D7" s="1">
        <v>12.49249</v>
      </c>
      <c r="E7" s="1"/>
      <c r="F7" s="1"/>
      <c r="G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G4"/>
  <sheetViews>
    <sheetView zoomScaleNormal="100" workbookViewId="0">
      <selection activeCell="A4" sqref="A4"/>
    </sheetView>
  </sheetViews>
  <sheetFormatPr baseColWidth="10" defaultRowHeight="15"/>
  <cols>
    <col min="1" max="1" width="14.28515625" customWidth="1"/>
  </cols>
  <sheetData>
    <row r="1" spans="1:7" ht="31.5">
      <c r="A1" s="5" t="s">
        <v>21</v>
      </c>
    </row>
    <row r="2" spans="1:7" ht="26.25">
      <c r="A2" s="20" t="s">
        <v>44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 t="s">
        <v>28</v>
      </c>
      <c r="B4">
        <v>25.367393</v>
      </c>
      <c r="C4">
        <v>28.268608</v>
      </c>
      <c r="D4">
        <v>35.899982000000001</v>
      </c>
      <c r="E4">
        <v>25.116581</v>
      </c>
      <c r="F4">
        <v>40.272410000000001</v>
      </c>
      <c r="G4">
        <v>31.072804999999999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</vt:lpstr>
      <vt:lpstr>HTC</vt:lpstr>
      <vt:lpstr>Sony Ericsson</vt:lpstr>
      <vt:lpstr>Motorola</vt:lpstr>
      <vt:lpstr>Samsung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2010-06-30T15:01:38Z</dcterms:created>
  <dcterms:modified xsi:type="dcterms:W3CDTF">2010-06-30T20:02:11Z</dcterms:modified>
</cp:coreProperties>
</file>