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Ibrahim.Adeniran\Documents\My Briefcase\My Portfolio Files\"/>
    </mc:Choice>
  </mc:AlternateContent>
  <xr:revisionPtr revIDLastSave="0" documentId="13_ncr:1_{79284098-9E64-45F7-92A1-30139172CFB4}" xr6:coauthVersionLast="47" xr6:coauthVersionMax="47" xr10:uidLastSave="{00000000-0000-0000-0000-000000000000}"/>
  <bookViews>
    <workbookView xWindow="36135" yWindow="1635" windowWidth="21450" windowHeight="13890" tabRatio="695" xr2:uid="{00000000-000D-0000-FFFF-FFFF00000000}"/>
  </bookViews>
  <sheets>
    <sheet name="Dashboard" sheetId="4" r:id="rId1"/>
    <sheet name="Raw Data for Dashboard" sheetId="1" r:id="rId2"/>
    <sheet name="Pivot Table" sheetId="2" r:id="rId3"/>
    <sheet name="Charts" sheetId="3" r:id="rId4"/>
  </sheets>
  <definedNames>
    <definedName name="_xlnm._FilterDatabase" localSheetId="1" hidden="1">'Raw Data for Dashboard'!$A$1:$I$79</definedName>
    <definedName name="Slicer_Month">#N/A</definedName>
    <definedName name="Slicer_Payment_Method">#N/A</definedName>
  </definedNames>
  <calcPr calcId="191029"/>
  <pivotCaches>
    <pivotCache cacheId="7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2" l="1"/>
  <c r="F7" i="2"/>
  <c r="H7" i="2" s="1"/>
  <c r="E7" i="2"/>
  <c r="G7" i="2" s="1"/>
  <c r="F6" i="2"/>
  <c r="F5" i="2"/>
  <c r="H5" i="2" s="1"/>
  <c r="E5" i="2"/>
  <c r="G5" i="2" s="1"/>
  <c r="F4" i="2"/>
  <c r="F9" i="2" s="1"/>
  <c r="B4" i="2"/>
  <c r="E4" i="2" s="1"/>
  <c r="A4" i="2" a="1"/>
  <c r="A4" i="2" s="1"/>
  <c r="K26" i="1"/>
  <c r="K53" i="1"/>
  <c r="K79" i="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G4" i="2" l="1"/>
  <c r="E6" i="2"/>
  <c r="G6" i="2" s="1"/>
  <c r="E8" i="2"/>
  <c r="G8" i="2" s="1"/>
  <c r="H4" i="2"/>
  <c r="J4" i="2"/>
  <c r="J3" i="1"/>
  <c r="J4" i="1" s="1"/>
  <c r="J5" i="1" s="1"/>
  <c r="J6" i="1" s="1"/>
  <c r="J7" i="1" s="1"/>
  <c r="J8" i="1" s="1"/>
  <c r="J9" i="1" s="1"/>
  <c r="J10" i="1" s="1"/>
  <c r="J11" i="1" s="1"/>
  <c r="J12" i="1" s="1"/>
  <c r="J13" i="1" s="1"/>
  <c r="J14" i="1" s="1"/>
  <c r="J15" i="1" s="1"/>
  <c r="J16" i="1" s="1"/>
  <c r="J17" i="1" s="1"/>
  <c r="J18" i="1" s="1"/>
  <c r="J19" i="1" s="1"/>
  <c r="J20" i="1" s="1"/>
  <c r="J21" i="1" s="1"/>
  <c r="J22" i="1" s="1"/>
  <c r="J23" i="1" s="1"/>
  <c r="J24" i="1" s="1"/>
  <c r="J25" i="1" s="1"/>
  <c r="J26" i="1" s="1"/>
  <c r="J27" i="1" s="1"/>
  <c r="J28" i="1" s="1"/>
  <c r="J29" i="1" s="1"/>
  <c r="J30" i="1" s="1"/>
  <c r="J31" i="1" s="1"/>
  <c r="J32" i="1" s="1"/>
  <c r="J33" i="1" s="1"/>
  <c r="J34" i="1" s="1"/>
  <c r="J35" i="1" s="1"/>
  <c r="J36" i="1" s="1"/>
  <c r="J37" i="1" s="1"/>
  <c r="J38" i="1" s="1"/>
  <c r="J39" i="1" s="1"/>
  <c r="J40" i="1" s="1"/>
  <c r="J41" i="1" s="1"/>
  <c r="J42" i="1" s="1"/>
  <c r="J43" i="1" s="1"/>
  <c r="J44" i="1" s="1"/>
  <c r="J45" i="1" s="1"/>
  <c r="J46" i="1" s="1"/>
  <c r="J47" i="1" s="1"/>
  <c r="J48" i="1" s="1"/>
  <c r="J49" i="1" s="1"/>
  <c r="J50" i="1" s="1"/>
  <c r="J51" i="1" s="1"/>
  <c r="J52" i="1" s="1"/>
  <c r="J53" i="1" s="1"/>
  <c r="J54" i="1" s="1"/>
  <c r="J55" i="1" s="1"/>
  <c r="J56" i="1" s="1"/>
  <c r="J57" i="1" s="1"/>
  <c r="J58" i="1" s="1"/>
  <c r="J59" i="1" s="1"/>
  <c r="J60" i="1" s="1"/>
  <c r="J61" i="1" s="1"/>
  <c r="J62" i="1" s="1"/>
  <c r="J63" i="1" s="1"/>
  <c r="J64" i="1" s="1"/>
  <c r="J65" i="1" s="1"/>
  <c r="J66" i="1" s="1"/>
  <c r="J67" i="1" s="1"/>
  <c r="J68" i="1" s="1"/>
  <c r="J69" i="1" s="1"/>
  <c r="J70" i="1" s="1"/>
  <c r="J71" i="1" s="1"/>
  <c r="J72" i="1" s="1"/>
  <c r="J73" i="1" s="1"/>
  <c r="J74" i="1" s="1"/>
  <c r="J75" i="1" s="1"/>
  <c r="J76" i="1" s="1"/>
  <c r="J77" i="1" s="1"/>
  <c r="J78" i="1" s="1"/>
  <c r="J79" i="1" s="1"/>
  <c r="H6" i="2" l="1"/>
  <c r="E9" i="2"/>
  <c r="H8" i="2"/>
  <c r="G9" i="2" l="1"/>
  <c r="H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<sst xmlns="http://schemas.openxmlformats.org/spreadsheetml/2006/main" count="373" uniqueCount="81">
  <si>
    <t>Date</t>
  </si>
  <si>
    <t>Description</t>
  </si>
  <si>
    <t>Category</t>
  </si>
  <si>
    <t>Fund Class</t>
  </si>
  <si>
    <t>Payment Method</t>
  </si>
  <si>
    <t>Amount</t>
  </si>
  <si>
    <t>Salary</t>
  </si>
  <si>
    <t>Income</t>
  </si>
  <si>
    <t>Credit Card</t>
  </si>
  <si>
    <t>Date night with Amiyah</t>
  </si>
  <si>
    <t>Flexing</t>
  </si>
  <si>
    <t>Expenses</t>
  </si>
  <si>
    <t>Lunch at Shiro</t>
  </si>
  <si>
    <t>Food &amp; Drinks</t>
  </si>
  <si>
    <t>Cash</t>
  </si>
  <si>
    <t>10Alytics Training</t>
  </si>
  <si>
    <t>Personal Development</t>
  </si>
  <si>
    <t>Breakfast at KFC</t>
  </si>
  <si>
    <t>Lunch at Chicken Republic</t>
  </si>
  <si>
    <t>Tennis Racket</t>
  </si>
  <si>
    <t>Night at club</t>
  </si>
  <si>
    <t>Coffee at Starbucks</t>
  </si>
  <si>
    <t>Petrol for car</t>
  </si>
  <si>
    <t>Housing &amp; Utilities</t>
  </si>
  <si>
    <t>Gym subscription</t>
  </si>
  <si>
    <t>McDonald's brunch</t>
  </si>
  <si>
    <t>Spotify subscription</t>
  </si>
  <si>
    <t>Lunch at Buzz</t>
  </si>
  <si>
    <t>Mainland Block Party</t>
  </si>
  <si>
    <t>2 shirts and 4 trousers</t>
  </si>
  <si>
    <t>Clothing</t>
  </si>
  <si>
    <t>House Rent</t>
  </si>
  <si>
    <t>Internet and Phone Subscription</t>
  </si>
  <si>
    <t>Coffee at Buzz</t>
  </si>
  <si>
    <t>Movie at cinema</t>
  </si>
  <si>
    <t>Grocery shopping</t>
  </si>
  <si>
    <t>Microsoft Office Purchase</t>
  </si>
  <si>
    <t>Breakfast at Chicken Republic</t>
  </si>
  <si>
    <t>Deodorant and Perfume purchase</t>
  </si>
  <si>
    <t>Birthday party</t>
  </si>
  <si>
    <t>Udemy course</t>
  </si>
  <si>
    <t>Sneakers purchase</t>
  </si>
  <si>
    <t>Business School Training</t>
  </si>
  <si>
    <t>New books purchase</t>
  </si>
  <si>
    <t>Shawarma at Yaba - Lunch</t>
  </si>
  <si>
    <t>Christmas bonus</t>
  </si>
  <si>
    <t>Interest from Investment</t>
  </si>
  <si>
    <t>Davido's concert</t>
  </si>
  <si>
    <t>Games Night contribution</t>
  </si>
  <si>
    <t>Boat cruise</t>
  </si>
  <si>
    <t>Christmas house decoration</t>
  </si>
  <si>
    <t>Apple watch purchase</t>
  </si>
  <si>
    <t>Dinner at Eko Hotel</t>
  </si>
  <si>
    <t>Lunch at Kapadoccia</t>
  </si>
  <si>
    <t>Laptop Repair</t>
  </si>
  <si>
    <t>Balance</t>
  </si>
  <si>
    <t>Row Labels</t>
  </si>
  <si>
    <t>Grand Total</t>
  </si>
  <si>
    <t>Sum of Amount</t>
  </si>
  <si>
    <t>Oct</t>
  </si>
  <si>
    <t>Nov</t>
  </si>
  <si>
    <t>Dec</t>
  </si>
  <si>
    <t>Categories</t>
  </si>
  <si>
    <t>Budget</t>
  </si>
  <si>
    <t>BUDGETING</t>
  </si>
  <si>
    <t>Allocation</t>
  </si>
  <si>
    <t>Actual</t>
  </si>
  <si>
    <t>Variance</t>
  </si>
  <si>
    <t>% Variance</t>
  </si>
  <si>
    <t>Transfer</t>
  </si>
  <si>
    <t>Loan recovered</t>
  </si>
  <si>
    <t>Cashback</t>
  </si>
  <si>
    <t>Credit Card Bonus</t>
  </si>
  <si>
    <t>Year</t>
  </si>
  <si>
    <t>Month</t>
  </si>
  <si>
    <t>Monthly_Exp</t>
  </si>
  <si>
    <t>Monthly_Inc</t>
  </si>
  <si>
    <t>Exp_Categories</t>
  </si>
  <si>
    <t>Day_Date</t>
  </si>
  <si>
    <t>Sum of Balance</t>
  </si>
  <si>
    <t>Monthend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</si>
</sst>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409]d\-mmm;@"/>
  </numFmts>
  <fonts count="7" x14ac:knownFonts="1">
    <font>
      <sz val="11"/>
      <color rgb="FF000000"/>
      <name val="Arial"/>
      <scheme val="minor"/>
    </font>
    <font>
      <sz val="11"/>
      <color theme="1"/>
      <name val="Calibri"/>
      <family val="2"/>
    </font>
    <font>
      <sz val="11"/>
      <color theme="1"/>
      <name val="Calibri"/>
      <family val="2"/>
    </font>
    <font>
      <sz val="11"/>
      <color rgb="FF000000"/>
      <name val="Arial"/>
      <family val="2"/>
      <scheme val="minor"/>
    </font>
    <font>
      <sz val="11"/>
      <color theme="0"/>
      <name val="Calibri"/>
      <family val="2"/>
    </font>
    <font>
      <sz val="11"/>
      <color theme="0" tint="-0.14999847407452621"/>
      <name val="Arial"/>
      <family val="2"/>
      <scheme val="minor"/>
    </font>
    <font>
      <b/>
      <sz val="11"/>
      <color rgb="FF000000"/>
      <name val="Arial"/>
      <family val="2"/>
      <scheme val="minor"/>
    </font>
  </fonts>
  <fills count="3">
    <fill>
      <patternFill patternType="none"/>
    </fill>
    <fill>
      <patternFill patternType="gray125"/>
    </fill>
    <fill>
      <patternFill patternType="solid">
        <fgColor rgb="FFFBF5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43" fontId="3" fillId="0" borderId="0" applyFont="0" applyFill="0" applyBorder="0" applyAlignment="0" applyProtection="0"/>
    <xf numFmtId="9" fontId="3" fillId="0" borderId="0" applyFont="0" applyFill="0" applyBorder="0" applyAlignment="0" applyProtection="0"/>
  </cellStyleXfs>
  <cellXfs count="35">
    <xf numFmtId="0" fontId="0" fillId="0" borderId="0" xfId="0"/>
    <xf numFmtId="0" fontId="1" fillId="0" borderId="0" xfId="0" applyFont="1"/>
    <xf numFmtId="14" fontId="2" fillId="0" borderId="0" xfId="0" applyNumberFormat="1" applyFont="1"/>
    <xf numFmtId="164" fontId="1" fillId="0" borderId="0" xfId="1" applyNumberFormat="1" applyFont="1"/>
    <xf numFmtId="0" fontId="4" fillId="0" borderId="0" xfId="0" applyFont="1"/>
    <xf numFmtId="164" fontId="1" fillId="0" borderId="0" xfId="0" applyNumberFormat="1" applyFont="1"/>
    <xf numFmtId="0" fontId="0" fillId="0" borderId="0" xfId="0" pivotButton="1"/>
    <xf numFmtId="164" fontId="0" fillId="0" borderId="0" xfId="0" applyNumberFormat="1"/>
    <xf numFmtId="0" fontId="0" fillId="0" borderId="0" xfId="0" applyAlignment="1">
      <alignment horizontal="left"/>
    </xf>
    <xf numFmtId="164" fontId="0" fillId="0" borderId="0" xfId="1" applyNumberFormat="1" applyFont="1"/>
    <xf numFmtId="164" fontId="5" fillId="0" borderId="0" xfId="1" applyNumberFormat="1" applyFont="1"/>
    <xf numFmtId="0" fontId="6" fillId="0" borderId="1" xfId="0" applyFont="1" applyBorder="1"/>
    <xf numFmtId="9" fontId="0" fillId="0" borderId="1" xfId="2" applyFont="1" applyBorder="1" applyAlignment="1">
      <alignment horizontal="center"/>
    </xf>
    <xf numFmtId="0" fontId="0" fillId="0" borderId="1" xfId="0" applyBorder="1"/>
    <xf numFmtId="164" fontId="0" fillId="0" borderId="1" xfId="1" applyNumberFormat="1" applyFont="1" applyBorder="1"/>
    <xf numFmtId="38" fontId="0" fillId="0" borderId="1" xfId="0" applyNumberFormat="1" applyBorder="1"/>
    <xf numFmtId="164" fontId="0" fillId="0" borderId="1" xfId="0" applyNumberFormat="1" applyBorder="1"/>
    <xf numFmtId="0" fontId="6" fillId="0" borderId="6" xfId="0" applyFont="1" applyBorder="1"/>
    <xf numFmtId="9" fontId="0" fillId="0" borderId="6" xfId="2" applyFont="1" applyBorder="1" applyAlignment="1">
      <alignment horizontal="center"/>
    </xf>
    <xf numFmtId="0" fontId="6" fillId="0" borderId="8" xfId="0" applyFont="1" applyBorder="1"/>
    <xf numFmtId="164" fontId="6" fillId="0" borderId="8" xfId="0" applyNumberFormat="1" applyFont="1" applyBorder="1"/>
    <xf numFmtId="38" fontId="6" fillId="0" borderId="8" xfId="0" applyNumberFormat="1" applyFont="1" applyBorder="1"/>
    <xf numFmtId="9" fontId="6" fillId="0" borderId="9" xfId="2" applyFont="1" applyBorder="1" applyAlignment="1">
      <alignment horizontal="center"/>
    </xf>
    <xf numFmtId="0" fontId="3" fillId="0" borderId="5" xfId="0" applyFont="1" applyBorder="1"/>
    <xf numFmtId="164" fontId="0" fillId="0" borderId="5" xfId="1" applyNumberFormat="1" applyFont="1" applyBorder="1"/>
    <xf numFmtId="0" fontId="0" fillId="0" borderId="5" xfId="0" applyBorder="1"/>
    <xf numFmtId="0" fontId="0" fillId="0" borderId="7" xfId="0" applyBorder="1"/>
    <xf numFmtId="14" fontId="1" fillId="0" borderId="0" xfId="0" applyNumberFormat="1" applyFont="1"/>
    <xf numFmtId="0" fontId="0" fillId="2" borderId="0" xfId="0" applyFill="1"/>
    <xf numFmtId="165" fontId="4" fillId="0" borderId="0" xfId="0" applyNumberFormat="1" applyFont="1"/>
    <xf numFmtId="165" fontId="1" fillId="0" borderId="0" xfId="0" applyNumberFormat="1" applyFont="1"/>
    <xf numFmtId="165" fontId="0" fillId="0" borderId="0" xfId="0" applyNumberFormat="1"/>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cellXfs>
  <cellStyles count="3">
    <cellStyle name="Comma" xfId="1" builtinId="3"/>
    <cellStyle name="Normal" xfId="0" builtinId="0"/>
    <cellStyle name="Percent" xfId="2" builtinId="5"/>
  </cellStyles>
  <dxfs count="21">
    <dxf>
      <font>
        <b/>
        <i val="0"/>
        <strike val="0"/>
        <sz val="10"/>
        <color theme="0"/>
        <name val="Arial"/>
        <family val="2"/>
        <scheme val="major"/>
      </font>
      <fill>
        <patternFill>
          <fgColor rgb="FF002060"/>
          <bgColor rgb="FF002060"/>
        </patternFill>
      </fill>
      <border diagonalUp="0" diagonalDown="0">
        <left/>
        <right/>
        <top/>
        <bottom/>
        <vertical/>
        <horizontal/>
      </border>
    </dxf>
    <dxf>
      <font>
        <color rgb="FFD6BBEB"/>
      </font>
      <fill>
        <patternFill>
          <bgColor rgb="FF002060"/>
        </patternFill>
      </fill>
      <border diagonalUp="0" diagonalDown="0">
        <left style="thin">
          <color auto="1"/>
        </left>
        <right style="thin">
          <color auto="1"/>
        </right>
        <top style="thin">
          <color auto="1"/>
        </top>
        <bottom style="thin">
          <color auto="1"/>
        </bottom>
        <vertical/>
        <horizontal/>
      </border>
    </dxf>
    <dxf>
      <font>
        <color rgb="FF9C0006"/>
      </font>
    </dxf>
    <dxf>
      <font>
        <color rgb="FF9C0006"/>
      </font>
    </dxf>
    <dxf>
      <font>
        <b val="0"/>
        <i val="0"/>
        <strike val="0"/>
        <condense val="0"/>
        <extend val="0"/>
        <outline val="0"/>
        <shadow val="0"/>
        <u val="none"/>
        <vertAlign val="baseline"/>
        <sz val="11"/>
        <color theme="1"/>
        <name val="Calibri"/>
        <family val="2"/>
        <scheme val="none"/>
      </font>
      <numFmt numFmtId="165" formatCode="[$-409]d\-mmm;@"/>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64" formatCode="_(* #,##0_);_(* \(#,##0\);_(* &quot;-&quot;??_);_(@_)"/>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numFmt numFmtId="19" formatCode="m/d/yyyy"/>
    </dxf>
    <dxf>
      <font>
        <b val="0"/>
        <i val="0"/>
        <strike val="0"/>
        <condense val="0"/>
        <extend val="0"/>
        <outline val="0"/>
        <shadow val="0"/>
        <u val="none"/>
        <vertAlign val="baseline"/>
        <sz val="11"/>
        <color theme="1"/>
        <name val="Calibri"/>
        <family val="2"/>
        <scheme val="none"/>
      </font>
    </dxf>
    <dxf>
      <font>
        <b val="0"/>
        <i val="0"/>
        <strike val="0"/>
        <condense val="0"/>
        <extend val="0"/>
        <outline val="0"/>
        <shadow val="0"/>
        <u val="none"/>
        <vertAlign val="baseline"/>
        <sz val="11"/>
        <color theme="0"/>
        <name val="Calibri"/>
        <family val="2"/>
        <scheme val="none"/>
      </font>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0"/>
        <color theme="0"/>
        <name val="Arial"/>
        <family val="2"/>
        <scheme val="minor"/>
      </font>
      <fill>
        <patternFill>
          <bgColor rgb="FF002060"/>
        </patternFill>
      </fill>
      <border diagonalUp="0" diagonalDown="0">
        <left/>
        <right/>
        <top/>
        <bottom/>
        <vertical/>
        <horizontal/>
      </border>
    </dxf>
    <dxf>
      <font>
        <b/>
        <i val="0"/>
        <sz val="10"/>
        <color theme="0"/>
        <name val="Arial"/>
        <family val="2"/>
        <scheme val="minor"/>
      </font>
      <fill>
        <patternFill patternType="solid">
          <fgColor theme="0"/>
          <bgColor rgb="FF002060"/>
        </patternFill>
      </fill>
      <border diagonalUp="0" diagonalDown="0">
        <left/>
        <right/>
        <top/>
        <bottom/>
        <vertical/>
        <horizontal/>
      </border>
    </dxf>
  </dxfs>
  <tableStyles count="3" defaultTableStyle="TableStyleMedium2" defaultPivotStyle="PivotStyleLight16">
    <tableStyle name="Slicer Style 1" pivot="0" table="0" count="6" xr9:uid="{645C3EC4-5E97-4DAE-892A-2C6D55F199BD}">
      <tableStyleElement type="wholeTable" dxfId="1"/>
      <tableStyleElement type="headerRow" dxfId="0"/>
    </tableStyle>
    <tableStyle name="Timeline Style 1" pivot="0" table="0" count="8" xr9:uid="{8186E2A7-C7E7-46D0-AECC-32B7E23C09FB}">
      <tableStyleElement type="wholeTable" dxfId="20"/>
      <tableStyleElement type="headerRow" dxfId="19"/>
    </tableStyle>
    <tableStyle name="Timeline Style 2" pivot="0" table="0" count="8" xr9:uid="{520084EE-2A30-4770-A140-9F141F14F5C7}">
      <tableStyleElement type="wholeTable" dxfId="18"/>
      <tableStyleElement type="headerRow" dxfId="17"/>
    </tableStyle>
  </tableStyles>
  <colors>
    <mruColors>
      <color rgb="FFFBF5DF"/>
      <color rgb="FFD6BBEB"/>
    </mruColors>
  </colors>
  <extLst>
    <ext xmlns:x14="http://schemas.microsoft.com/office/spreadsheetml/2009/9/main" uri="{46F421CA-312F-682f-3DD2-61675219B42D}">
      <x14:dxfs count="28">
        <dxf>
          <font>
            <b/>
            <i val="0"/>
            <strike val="0"/>
            <sz val="10"/>
            <color rgb="FFD6BBEB"/>
          </font>
          <fill>
            <patternFill>
              <bgColor theme="0"/>
            </patternFill>
          </fill>
          <border>
            <left style="thin">
              <color auto="1"/>
            </left>
            <right style="thin">
              <color auto="1"/>
            </right>
            <top style="thin">
              <color auto="1"/>
            </top>
            <bottom style="thin">
              <color auto="1"/>
            </bottom>
          </border>
        </dxf>
        <dxf>
          <font>
            <b/>
            <i val="0"/>
            <sz val="10"/>
            <color rgb="FFD6BBEB"/>
            <name val="Arial"/>
            <family val="2"/>
            <scheme val="minor"/>
          </font>
          <fill>
            <patternFill>
              <bgColor rgb="FF002060"/>
            </patternFill>
          </fill>
          <border>
            <left style="thin">
              <color auto="1"/>
            </left>
            <right style="thin">
              <color auto="1"/>
            </right>
            <top style="thin">
              <color auto="1"/>
            </top>
            <bottom style="thin">
              <color auto="1"/>
            </bottom>
          </border>
        </dxf>
        <dxf>
          <font>
            <color rgb="FFD6BBEB"/>
          </font>
          <border>
            <left style="thin">
              <color auto="1"/>
            </left>
            <right style="thin">
              <color auto="1"/>
            </right>
            <top style="thin">
              <color auto="1"/>
            </top>
            <bottom style="thin">
              <color auto="1"/>
            </bottom>
          </border>
        </dxf>
        <dxf>
          <font>
            <b/>
            <i val="0"/>
            <sz val="10"/>
            <color rgb="FFD6BBEB"/>
          </font>
          <fill>
            <patternFill>
              <bgColor rgb="FFFBF5DF"/>
            </patternFill>
          </fill>
          <border>
            <left style="thin">
              <color auto="1"/>
            </left>
            <right style="thin">
              <color auto="1"/>
            </right>
            <top style="thin">
              <color auto="1"/>
            </top>
            <bottom style="thin">
              <color auto="1"/>
            </bottom>
          </border>
        </dxf>
        <dxf>
          <font>
            <b/>
            <i val="0"/>
            <strike val="0"/>
            <sz val="10"/>
            <color rgb="FFD6BBEB"/>
          </font>
          <fill>
            <patternFill>
              <bgColor theme="0"/>
            </patternFill>
          </fill>
          <border>
            <left style="thin">
              <color auto="1"/>
            </left>
            <right style="thin">
              <color auto="1"/>
            </right>
            <top style="thin">
              <color auto="1"/>
            </top>
            <bottom style="thin">
              <color auto="1"/>
            </bottom>
          </border>
        </dxf>
        <dxf>
          <font>
            <b/>
            <i val="0"/>
            <sz val="10"/>
            <color rgb="FFD6BBEB"/>
            <name val="Arial"/>
            <family val="2"/>
            <scheme val="minor"/>
          </font>
          <fill>
            <patternFill>
              <bgColor rgb="FF002060"/>
            </patternFill>
          </fill>
          <border>
            <left style="thin">
              <color auto="1"/>
            </left>
            <right style="thin">
              <color auto="1"/>
            </right>
            <top style="thin">
              <color auto="1"/>
            </top>
            <bottom style="thin">
              <color auto="1"/>
            </bottom>
          </border>
        </dxf>
        <dxf>
          <font>
            <color rgb="FFD6BBEB"/>
          </font>
          <border>
            <left style="thin">
              <color auto="1"/>
            </left>
            <right style="thin">
              <color auto="1"/>
            </right>
            <top style="thin">
              <color auto="1"/>
            </top>
            <bottom style="thin">
              <color auto="1"/>
            </bottom>
          </border>
        </dxf>
        <dxf>
          <font>
            <b/>
            <i val="0"/>
            <sz val="10"/>
            <color rgb="FFD6BBEB"/>
          </font>
          <fill>
            <patternFill>
              <bgColor rgb="FFFBF5DF"/>
            </patternFill>
          </fill>
          <border>
            <left style="thin">
              <color auto="1"/>
            </left>
            <right style="thin">
              <color auto="1"/>
            </right>
            <top style="thin">
              <color auto="1"/>
            </top>
            <bottom style="thin">
              <color auto="1"/>
            </bottom>
          </border>
        </dxf>
        <dxf>
          <font>
            <b/>
            <i val="0"/>
            <strike val="0"/>
            <sz val="10"/>
            <color rgb="FFD6BBEB"/>
          </font>
          <fill>
            <patternFill>
              <bgColor theme="0"/>
            </patternFill>
          </fill>
          <border>
            <left style="thin">
              <color auto="1"/>
            </left>
            <right style="thin">
              <color auto="1"/>
            </right>
            <top style="thin">
              <color auto="1"/>
            </top>
            <bottom style="thin">
              <color auto="1"/>
            </bottom>
          </border>
        </dxf>
        <dxf>
          <font>
            <b/>
            <i val="0"/>
            <sz val="10"/>
            <color rgb="FFD6BBEB"/>
            <name val="Arial"/>
            <family val="2"/>
            <scheme val="minor"/>
          </font>
          <fill>
            <patternFill>
              <bgColor rgb="FF002060"/>
            </patternFill>
          </fill>
          <border>
            <left style="thin">
              <color auto="1"/>
            </left>
            <right style="thin">
              <color auto="1"/>
            </right>
            <top style="thin">
              <color auto="1"/>
            </top>
            <bottom style="thin">
              <color auto="1"/>
            </bottom>
          </border>
        </dxf>
        <dxf>
          <font>
            <color rgb="FFD6BBEB"/>
          </font>
          <border>
            <left style="thin">
              <color auto="1"/>
            </left>
            <right style="thin">
              <color auto="1"/>
            </right>
            <top style="thin">
              <color auto="1"/>
            </top>
            <bottom style="thin">
              <color auto="1"/>
            </bottom>
          </border>
        </dxf>
        <dxf>
          <font>
            <b/>
            <i val="0"/>
            <sz val="10"/>
            <color rgb="FFD6BBEB"/>
          </font>
          <fill>
            <patternFill>
              <bgColor rgb="FFFBF5DF"/>
            </patternFill>
          </fill>
          <border>
            <left style="thin">
              <color auto="1"/>
            </left>
            <right style="thin">
              <color auto="1"/>
            </right>
            <top style="thin">
              <color auto="1"/>
            </top>
            <bottom style="thin">
              <color auto="1"/>
            </bottom>
          </border>
        </dxf>
        <dxf>
          <font>
            <b/>
            <i val="0"/>
            <strike val="0"/>
            <sz val="10"/>
            <color rgb="FFD6BBEB"/>
          </font>
          <fill>
            <patternFill>
              <bgColor theme="0"/>
            </patternFill>
          </fill>
          <border>
            <left style="thin">
              <color auto="1"/>
            </left>
            <right style="thin">
              <color auto="1"/>
            </right>
            <top style="thin">
              <color auto="1"/>
            </top>
            <bottom style="thin">
              <color auto="1"/>
            </bottom>
          </border>
        </dxf>
        <dxf>
          <font>
            <b/>
            <i val="0"/>
            <sz val="10"/>
            <color rgb="FFD6BBEB"/>
            <name val="Arial"/>
            <family val="2"/>
            <scheme val="minor"/>
          </font>
          <fill>
            <patternFill>
              <bgColor rgb="FF002060"/>
            </patternFill>
          </fill>
          <border>
            <left style="thin">
              <color auto="1"/>
            </left>
            <right style="thin">
              <color auto="1"/>
            </right>
            <top style="thin">
              <color auto="1"/>
            </top>
            <bottom style="thin">
              <color auto="1"/>
            </bottom>
          </border>
        </dxf>
        <dxf>
          <font>
            <color rgb="FFD6BBEB"/>
          </font>
          <border>
            <left style="thin">
              <color auto="1"/>
            </left>
            <right style="thin">
              <color auto="1"/>
            </right>
            <top style="thin">
              <color auto="1"/>
            </top>
            <bottom style="thin">
              <color auto="1"/>
            </bottom>
          </border>
        </dxf>
        <dxf>
          <font>
            <b/>
            <i val="0"/>
            <sz val="10"/>
            <color rgb="FFD6BBEB"/>
          </font>
          <fill>
            <patternFill>
              <bgColor rgb="FFFBF5DF"/>
            </patternFill>
          </fill>
          <border>
            <left style="thin">
              <color auto="1"/>
            </left>
            <right style="thin">
              <color auto="1"/>
            </right>
            <top style="thin">
              <color auto="1"/>
            </top>
            <bottom style="thin">
              <color auto="1"/>
            </bottom>
          </border>
        </dxf>
        <dxf>
          <font>
            <b/>
            <i val="0"/>
            <strike val="0"/>
            <sz val="10"/>
            <color rgb="FFD6BBEB"/>
          </font>
          <fill>
            <patternFill>
              <bgColor theme="0"/>
            </patternFill>
          </fill>
          <border>
            <left style="thin">
              <color auto="1"/>
            </left>
            <right style="thin">
              <color auto="1"/>
            </right>
            <top style="thin">
              <color auto="1"/>
            </top>
            <bottom style="thin">
              <color auto="1"/>
            </bottom>
          </border>
        </dxf>
        <dxf>
          <font>
            <b/>
            <i val="0"/>
            <sz val="10"/>
            <color rgb="FFD6BBEB"/>
            <name val="Arial"/>
            <family val="2"/>
            <scheme val="minor"/>
          </font>
          <fill>
            <patternFill>
              <bgColor rgb="FF002060"/>
            </patternFill>
          </fill>
          <border>
            <left style="thin">
              <color auto="1"/>
            </left>
            <right style="thin">
              <color auto="1"/>
            </right>
            <top style="thin">
              <color auto="1"/>
            </top>
            <bottom style="thin">
              <color auto="1"/>
            </bottom>
          </border>
        </dxf>
        <dxf>
          <font>
            <color rgb="FFD6BBEB"/>
          </font>
          <border>
            <left style="thin">
              <color auto="1"/>
            </left>
            <right style="thin">
              <color auto="1"/>
            </right>
            <top style="thin">
              <color auto="1"/>
            </top>
            <bottom style="thin">
              <color auto="1"/>
            </bottom>
          </border>
        </dxf>
        <dxf>
          <font>
            <b/>
            <i val="0"/>
            <sz val="10"/>
            <color rgb="FFD6BBEB"/>
          </font>
          <fill>
            <patternFill>
              <bgColor rgb="FFFBF5DF"/>
            </patternFill>
          </fill>
          <border>
            <left style="thin">
              <color auto="1"/>
            </left>
            <right style="thin">
              <color auto="1"/>
            </right>
            <top style="thin">
              <color auto="1"/>
            </top>
            <bottom style="thin">
              <color auto="1"/>
            </bottom>
          </border>
        </dxf>
        <dxf>
          <font>
            <b/>
            <i val="0"/>
            <strike val="0"/>
            <sz val="10"/>
            <color rgb="FFD6BBEB"/>
          </font>
          <fill>
            <patternFill>
              <bgColor theme="0"/>
            </patternFill>
          </fill>
          <border>
            <left style="thin">
              <color auto="1"/>
            </left>
            <right style="thin">
              <color auto="1"/>
            </right>
            <top style="thin">
              <color auto="1"/>
            </top>
            <bottom style="thin">
              <color auto="1"/>
            </bottom>
          </border>
        </dxf>
        <dxf>
          <font>
            <b/>
            <i val="0"/>
            <sz val="10"/>
            <color rgb="FFD6BBEB"/>
            <name val="Arial"/>
            <family val="2"/>
            <scheme val="minor"/>
          </font>
          <fill>
            <patternFill>
              <bgColor rgb="FF002060"/>
            </patternFill>
          </fill>
          <border>
            <left style="thin">
              <color auto="1"/>
            </left>
            <right style="thin">
              <color auto="1"/>
            </right>
            <top style="thin">
              <color auto="1"/>
            </top>
            <bottom style="thin">
              <color auto="1"/>
            </bottom>
          </border>
        </dxf>
        <dxf>
          <font>
            <color rgb="FFD6BBEB"/>
          </font>
          <border>
            <left style="thin">
              <color auto="1"/>
            </left>
            <right style="thin">
              <color auto="1"/>
            </right>
            <top style="thin">
              <color auto="1"/>
            </top>
            <bottom style="thin">
              <color auto="1"/>
            </bottom>
          </border>
        </dxf>
        <dxf>
          <font>
            <b/>
            <i val="0"/>
            <sz val="10"/>
            <color rgb="FFD6BBEB"/>
          </font>
          <fill>
            <patternFill>
              <bgColor rgb="FFFBF5DF"/>
            </patternFill>
          </fill>
          <border>
            <left style="thin">
              <color auto="1"/>
            </left>
            <right style="thin">
              <color auto="1"/>
            </right>
            <top style="thin">
              <color auto="1"/>
            </top>
            <bottom style="thin">
              <color auto="1"/>
            </bottom>
          </border>
        </dxf>
        <dxf>
          <font>
            <b/>
            <i val="0"/>
            <strike val="0"/>
            <sz val="10"/>
            <color rgb="FFD6BBEB"/>
          </font>
          <fill>
            <patternFill>
              <bgColor theme="0"/>
            </patternFill>
          </fill>
          <border>
            <left style="thin">
              <color auto="1"/>
            </left>
            <right style="thin">
              <color auto="1"/>
            </right>
            <top style="thin">
              <color auto="1"/>
            </top>
            <bottom style="thin">
              <color auto="1"/>
            </bottom>
          </border>
        </dxf>
        <dxf>
          <font>
            <b/>
            <i val="0"/>
            <sz val="10"/>
            <color rgb="FFD6BBEB"/>
            <name val="Arial"/>
            <family val="2"/>
            <scheme val="minor"/>
          </font>
          <fill>
            <patternFill>
              <bgColor rgb="FF002060"/>
            </patternFill>
          </fill>
          <border>
            <left style="thin">
              <color auto="1"/>
            </left>
            <right style="thin">
              <color auto="1"/>
            </right>
            <top style="thin">
              <color auto="1"/>
            </top>
            <bottom style="thin">
              <color auto="1"/>
            </bottom>
          </border>
        </dxf>
        <dxf>
          <font>
            <color rgb="FFD6BBEB"/>
          </font>
          <border>
            <left style="thin">
              <color auto="1"/>
            </left>
            <right style="thin">
              <color auto="1"/>
            </right>
            <top style="thin">
              <color auto="1"/>
            </top>
            <bottom style="thin">
              <color auto="1"/>
            </bottom>
          </border>
        </dxf>
        <dxf>
          <font>
            <b/>
            <i val="0"/>
            <sz val="10"/>
            <color rgb="FFD6BBEB"/>
          </font>
          <fill>
            <patternFill>
              <bgColor rgb="FFFBF5DF"/>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 Style 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6795556505021"/>
              <bgColor rgb="FF002060"/>
            </patternFill>
          </fill>
          <border>
            <left style="thin">
              <color auto="1"/>
            </left>
            <right style="thin">
              <color auto="1"/>
            </right>
            <top style="thin">
              <color auto="1"/>
            </top>
            <bottom style="thin">
              <color auto="1"/>
            </bottom>
          </border>
        </dxf>
        <dxf>
          <fill>
            <patternFill patternType="solid">
              <fgColor theme="0"/>
              <bgColor theme="0"/>
            </patternFill>
          </fill>
        </dxf>
        <dxf>
          <font>
            <b/>
            <i val="0"/>
            <sz val="9"/>
            <color theme="0"/>
            <name val="Arial"/>
            <family val="2"/>
            <scheme val="minor"/>
          </font>
        </dxf>
        <dxf>
          <font>
            <b/>
            <i val="0"/>
            <sz val="9"/>
            <color theme="0"/>
            <name val="Arial"/>
            <family val="2"/>
            <scheme val="minor"/>
          </font>
        </dxf>
        <dxf>
          <font>
            <b/>
            <i val="0"/>
            <sz val="9"/>
            <color theme="0"/>
            <name val="Arial"/>
            <family val="2"/>
            <scheme val="minor"/>
          </font>
        </dxf>
        <dxf>
          <font>
            <b/>
            <i val="0"/>
            <sz val="10"/>
            <color theme="0"/>
            <name val="Arial"/>
            <family val="2"/>
            <scheme val="minor"/>
          </font>
        </dxf>
      </x15:dxfs>
    </ext>
    <ext xmlns:x15="http://schemas.microsoft.com/office/spreadsheetml/2010/11/main" uri="{9260A510-F301-46a8-8635-F512D64BE5F5}">
      <x15:timelineStyles defaultTimelineStyle="Timeline Style 2">
        <x15:timelineStyle name="Timeline Style 1">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2">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[Account Statement Dashboard 20250103.xlsx]Pivot Table!IncVsExp</c:name>
    <c:fmtId val="2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w="19050">
            <a:solidFill>
              <a:schemeClr val="lt1"/>
            </a:solidFill>
          </a:ln>
          <a:effectLst/>
        </c:spPr>
        <c:dLbl>
          <c:idx val="0"/>
          <c:layout>
            <c:manualLayout>
              <c:x val="-6.9444444444444489E-2"/>
              <c:y val="-0.1203703703703703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w="19050">
            <a:solidFill>
              <a:schemeClr val="lt1"/>
            </a:solidFill>
          </a:ln>
          <a:effectLst/>
        </c:spPr>
        <c:dLbl>
          <c:idx val="0"/>
          <c:layout>
            <c:manualLayout>
              <c:x val="0.15277777777777773"/>
              <c:y val="0.1388888888888889"/>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C00000"/>
          </a:solidFill>
          <a:ln w="19050">
            <a:solidFill>
              <a:schemeClr val="lt1"/>
            </a:solidFill>
          </a:ln>
          <a:effectLst/>
        </c:spPr>
        <c:dLbl>
          <c:idx val="0"/>
          <c:layout>
            <c:manualLayout>
              <c:x val="-6.9444444444444489E-2"/>
              <c:y val="-0.1203703703703703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19050">
            <a:solidFill>
              <a:schemeClr val="lt1"/>
            </a:solidFill>
          </a:ln>
          <a:effectLst/>
        </c:spPr>
        <c:dLbl>
          <c:idx val="0"/>
          <c:layout>
            <c:manualLayout>
              <c:x val="0.15277777777777773"/>
              <c:y val="0.1388888888888889"/>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rgbClr val="00206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D6BBE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C00000"/>
          </a:solidFill>
          <a:ln w="19050">
            <a:solidFill>
              <a:srgbClr val="002060"/>
            </a:solidFill>
          </a:ln>
          <a:effectLst/>
        </c:spPr>
        <c:dLbl>
          <c:idx val="0"/>
          <c:layout>
            <c:manualLayout>
              <c:x val="2.9727288785488509E-2"/>
              <c:y val="-1.2556769975545241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D6BBE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B050"/>
          </a:solidFill>
          <a:ln w="19050">
            <a:solidFill>
              <a:srgbClr val="002060"/>
            </a:solidFill>
          </a:ln>
          <a:effectLst/>
        </c:spPr>
        <c:dLbl>
          <c:idx val="0"/>
          <c:layout>
            <c:manualLayout>
              <c:x val="-7.2919832031452816E-2"/>
              <c:y val="2.8494347080689361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D6BBEB"/>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15275630143661"/>
                  <c:h val="0.21225825266465348"/>
                </c:manualLayout>
              </c15:layout>
            </c:ext>
          </c:extLst>
        </c:dLbl>
      </c:pivotFmt>
    </c:pivotFmts>
    <c:plotArea>
      <c:layout/>
      <c:doughnutChart>
        <c:varyColors val="1"/>
        <c:ser>
          <c:idx val="0"/>
          <c:order val="0"/>
          <c:tx>
            <c:strRef>
              <c:f>'Pivot Table'!$E$26</c:f>
              <c:strCache>
                <c:ptCount val="1"/>
                <c:pt idx="0">
                  <c:v>Total</c:v>
                </c:pt>
              </c:strCache>
            </c:strRef>
          </c:tx>
          <c:spPr>
            <a:ln>
              <a:solidFill>
                <a:srgbClr val="002060"/>
              </a:solidFill>
            </a:ln>
          </c:spPr>
          <c:dPt>
            <c:idx val="0"/>
            <c:bubble3D val="0"/>
            <c:spPr>
              <a:solidFill>
                <a:srgbClr val="00B050"/>
              </a:solidFill>
              <a:ln w="19050">
                <a:solidFill>
                  <a:srgbClr val="002060"/>
                </a:solidFill>
              </a:ln>
              <a:effectLst/>
            </c:spPr>
            <c:extLst>
              <c:ext xmlns:c16="http://schemas.microsoft.com/office/drawing/2014/chart" uri="{C3380CC4-5D6E-409C-BE32-E72D297353CC}">
                <c16:uniqueId val="{00000001-DDE2-4FEA-ACF7-1E23C25FDFD9}"/>
              </c:ext>
            </c:extLst>
          </c:dPt>
          <c:dPt>
            <c:idx val="1"/>
            <c:bubble3D val="0"/>
            <c:spPr>
              <a:solidFill>
                <a:srgbClr val="C00000"/>
              </a:solidFill>
              <a:ln w="19050">
                <a:solidFill>
                  <a:srgbClr val="002060"/>
                </a:solidFill>
              </a:ln>
              <a:effectLst/>
            </c:spPr>
            <c:extLst>
              <c:ext xmlns:c16="http://schemas.microsoft.com/office/drawing/2014/chart" uri="{C3380CC4-5D6E-409C-BE32-E72D297353CC}">
                <c16:uniqueId val="{00000003-DDE2-4FEA-ACF7-1E23C25FDFD9}"/>
              </c:ext>
            </c:extLst>
          </c:dPt>
          <c:dLbls>
            <c:dLbl>
              <c:idx val="0"/>
              <c:layout>
                <c:manualLayout>
                  <c:x val="-7.2919832031452816E-2"/>
                  <c:y val="2.8494347080689361E-2"/>
                </c:manualLayout>
              </c:layout>
              <c:showLegendKey val="0"/>
              <c:showVal val="1"/>
              <c:showCatName val="0"/>
              <c:showSerName val="0"/>
              <c:showPercent val="0"/>
              <c:showBubbleSize val="0"/>
              <c:extLst>
                <c:ext xmlns:c15="http://schemas.microsoft.com/office/drawing/2012/chart" uri="{CE6537A1-D6FC-4f65-9D91-7224C49458BB}">
                  <c15:layout>
                    <c:manualLayout>
                      <c:w val="0.2215275630143661"/>
                      <c:h val="0.21225825266465348"/>
                    </c:manualLayout>
                  </c15:layout>
                </c:ext>
                <c:ext xmlns:c16="http://schemas.microsoft.com/office/drawing/2014/chart" uri="{C3380CC4-5D6E-409C-BE32-E72D297353CC}">
                  <c16:uniqueId val="{00000001-DDE2-4FEA-ACF7-1E23C25FDFD9}"/>
                </c:ext>
              </c:extLst>
            </c:dLbl>
            <c:dLbl>
              <c:idx val="1"/>
              <c:layout>
                <c:manualLayout>
                  <c:x val="2.9727288785488509E-2"/>
                  <c:y val="-1.255676997554524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DE2-4FEA-ACF7-1E23C25FDFD9}"/>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D6BBEB"/>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Table'!$D$27:$D$29</c:f>
              <c:strCache>
                <c:ptCount val="2"/>
                <c:pt idx="0">
                  <c:v>Income</c:v>
                </c:pt>
                <c:pt idx="1">
                  <c:v>Expenses</c:v>
                </c:pt>
              </c:strCache>
            </c:strRef>
          </c:cat>
          <c:val>
            <c:numRef>
              <c:f>'Pivot Table'!$E$27:$E$29</c:f>
              <c:numCache>
                <c:formatCode>_(* #,##0_);_(* \(#,##0\);_(* "-"??_);_(@_)</c:formatCode>
                <c:ptCount val="2"/>
                <c:pt idx="0">
                  <c:v>1477400</c:v>
                </c:pt>
                <c:pt idx="1">
                  <c:v>862986</c:v>
                </c:pt>
              </c:numCache>
            </c:numRef>
          </c:val>
          <c:extLst>
            <c:ext xmlns:c16="http://schemas.microsoft.com/office/drawing/2014/chart" uri="{C3380CC4-5D6E-409C-BE32-E72D297353CC}">
              <c16:uniqueId val="{00000004-DDE2-4FEA-ACF7-1E23C25FDFD9}"/>
            </c:ext>
          </c:extLst>
        </c:ser>
        <c:dLbls>
          <c:showLegendKey val="0"/>
          <c:showVal val="1"/>
          <c:showCatName val="0"/>
          <c:showSerName val="0"/>
          <c:showPercent val="0"/>
          <c:showBubbleSize val="0"/>
          <c:showLeaderLines val="1"/>
        </c:dLbls>
        <c:firstSliceAng val="31"/>
        <c:holeSize val="4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050" b="1" i="0" u="none" strike="noStrike" kern="1200" baseline="0">
              <a:solidFill>
                <a:srgbClr val="D6BBEB"/>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tx1">
          <a:lumMod val="15000"/>
          <a:lumOff val="85000"/>
        </a:schemeClr>
      </a:solidFill>
      <a:round/>
    </a:ln>
    <a:effectLst>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[Account Statement Dashboard 20250103.xlsx]Pivot Table!Monthly_Exp</c:name>
    <c:fmtId val="6"/>
  </c:pivotSource>
  <c:chart>
    <c:title>
      <c:tx>
        <c:rich>
          <a:bodyPr rot="0" spcFirstLastPara="1" vertOverflow="ellipsis" vert="horz" wrap="square" anchor="ctr" anchorCtr="1"/>
          <a:lstStyle/>
          <a:p>
            <a:pPr>
              <a:defRPr sz="1000" b="1" i="0" u="sng" strike="noStrike" kern="1200" spc="0" baseline="0">
                <a:solidFill>
                  <a:srgbClr val="D6BBEB"/>
                </a:solidFill>
                <a:latin typeface="+mn-lt"/>
                <a:ea typeface="+mn-ea"/>
                <a:cs typeface="+mn-cs"/>
              </a:defRPr>
            </a:pPr>
            <a:r>
              <a:rPr lang="en-US" sz="1000" b="1" u="sng">
                <a:solidFill>
                  <a:srgbClr val="D6BBEB"/>
                </a:solidFill>
              </a:rPr>
              <a:t>Monthly</a:t>
            </a:r>
            <a:r>
              <a:rPr lang="en-US" sz="1000" b="1" u="sng" baseline="0">
                <a:solidFill>
                  <a:srgbClr val="D6BBEB"/>
                </a:solidFill>
              </a:rPr>
              <a:t> Expenses</a:t>
            </a:r>
            <a:endParaRPr lang="en-US" sz="1000" b="1" u="sng">
              <a:solidFill>
                <a:srgbClr val="D6BBEB"/>
              </a:solidFill>
            </a:endParaRPr>
          </a:p>
        </c:rich>
      </c:tx>
      <c:overlay val="0"/>
      <c:spPr>
        <a:noFill/>
        <a:ln>
          <a:noFill/>
        </a:ln>
        <a:effectLst/>
      </c:spPr>
      <c:txPr>
        <a:bodyPr rot="0" spcFirstLastPara="1" vertOverflow="ellipsis" vert="horz" wrap="square" anchor="ctr" anchorCtr="1"/>
        <a:lstStyle/>
        <a:p>
          <a:pPr>
            <a:defRPr sz="1000" b="1" i="0" u="sng" strike="noStrike" kern="1200" spc="0" baseline="0">
              <a:solidFill>
                <a:srgbClr val="D6BBEB"/>
              </a:solidFill>
              <a:latin typeface="+mn-lt"/>
              <a:ea typeface="+mn-ea"/>
              <a:cs typeface="+mn-cs"/>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rgbClr val="D6BBEB"/>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Table'!$B$14</c:f>
              <c:strCache>
                <c:ptCount val="1"/>
                <c:pt idx="0">
                  <c:v>Total</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rgbClr val="D6BBEB"/>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Table'!$A$15:$A$18</c:f>
              <c:strCache>
                <c:ptCount val="3"/>
                <c:pt idx="0">
                  <c:v>Oct</c:v>
                </c:pt>
                <c:pt idx="1">
                  <c:v>Nov</c:v>
                </c:pt>
                <c:pt idx="2">
                  <c:v>Dec</c:v>
                </c:pt>
              </c:strCache>
            </c:strRef>
          </c:cat>
          <c:val>
            <c:numRef>
              <c:f>'Pivot Table'!$B$15:$B$18</c:f>
              <c:numCache>
                <c:formatCode>_(* #,##0_);_(* \(#,##0\);_(* "-"??_);_(@_)</c:formatCode>
                <c:ptCount val="3"/>
                <c:pt idx="0">
                  <c:v>258559</c:v>
                </c:pt>
                <c:pt idx="1">
                  <c:v>261104</c:v>
                </c:pt>
                <c:pt idx="2">
                  <c:v>343323</c:v>
                </c:pt>
              </c:numCache>
            </c:numRef>
          </c:val>
          <c:extLst>
            <c:ext xmlns:c16="http://schemas.microsoft.com/office/drawing/2014/chart" uri="{C3380CC4-5D6E-409C-BE32-E72D297353CC}">
              <c16:uniqueId val="{00000000-E2C6-4AB4-B445-D943D5AA0608}"/>
            </c:ext>
          </c:extLst>
        </c:ser>
        <c:dLbls>
          <c:dLblPos val="outEnd"/>
          <c:showLegendKey val="0"/>
          <c:showVal val="1"/>
          <c:showCatName val="0"/>
          <c:showSerName val="0"/>
          <c:showPercent val="0"/>
          <c:showBubbleSize val="0"/>
        </c:dLbls>
        <c:gapWidth val="219"/>
        <c:overlap val="-27"/>
        <c:axId val="134893072"/>
        <c:axId val="134888752"/>
      </c:barChart>
      <c:catAx>
        <c:axId val="134893072"/>
        <c:scaling>
          <c:orientation val="minMax"/>
        </c:scaling>
        <c:delete val="0"/>
        <c:axPos val="b"/>
        <c:numFmt formatCode="General" sourceLinked="1"/>
        <c:majorTickMark val="out"/>
        <c:minorTickMark val="none"/>
        <c:tickLblPos val="nextTo"/>
        <c:spPr>
          <a:noFill/>
          <a:ln w="12700" cap="flat" cmpd="sng" algn="ctr">
            <a:solidFill>
              <a:schemeClr val="bg1"/>
            </a:solidFill>
            <a:round/>
          </a:ln>
          <a:effectLst/>
        </c:spPr>
        <c:txPr>
          <a:bodyPr rot="-60000000" spcFirstLastPara="1" vertOverflow="ellipsis" vert="horz" wrap="square" anchor="ctr" anchorCtr="1"/>
          <a:lstStyle/>
          <a:p>
            <a:pPr>
              <a:defRPr sz="900" b="1" i="0" u="none" strike="noStrike" kern="1200" baseline="0">
                <a:solidFill>
                  <a:srgbClr val="D6BBEB"/>
                </a:solidFill>
                <a:latin typeface="+mn-lt"/>
                <a:ea typeface="+mn-ea"/>
                <a:cs typeface="+mn-cs"/>
              </a:defRPr>
            </a:pPr>
            <a:endParaRPr lang="en-US"/>
          </a:p>
        </c:txPr>
        <c:crossAx val="134888752"/>
        <c:crosses val="autoZero"/>
        <c:auto val="1"/>
        <c:lblAlgn val="ctr"/>
        <c:lblOffset val="100"/>
        <c:noMultiLvlLbl val="0"/>
      </c:catAx>
      <c:valAx>
        <c:axId val="134888752"/>
        <c:scaling>
          <c:orientation val="minMax"/>
        </c:scaling>
        <c:delete val="1"/>
        <c:axPos val="l"/>
        <c:numFmt formatCode="_(* #,##0_);_(* \(#,##0\);_(* &quot;-&quot;??_);_(@_)" sourceLinked="1"/>
        <c:majorTickMark val="out"/>
        <c:minorTickMark val="none"/>
        <c:tickLblPos val="nextTo"/>
        <c:crossAx val="134893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[Account Statement Dashboard 20250103.xlsx]Pivot Table!Monthly_Inc</c:name>
    <c:fmtId val="14"/>
  </c:pivotSource>
  <c:chart>
    <c:title>
      <c:tx>
        <c:rich>
          <a:bodyPr rot="0" spcFirstLastPara="1" vertOverflow="ellipsis" vert="horz" wrap="square" anchor="ctr" anchorCtr="1"/>
          <a:lstStyle/>
          <a:p>
            <a:pPr>
              <a:defRPr sz="1000" b="1" i="0" u="sng" strike="noStrike" kern="1200" spc="0" baseline="0">
                <a:solidFill>
                  <a:srgbClr val="D6BBEB"/>
                </a:solidFill>
                <a:latin typeface="+mn-lt"/>
                <a:ea typeface="+mn-ea"/>
                <a:cs typeface="+mn-cs"/>
              </a:defRPr>
            </a:pPr>
            <a:r>
              <a:rPr lang="en-US" sz="1000" b="1" u="sng">
                <a:solidFill>
                  <a:srgbClr val="D6BBEB"/>
                </a:solidFill>
              </a:rPr>
              <a:t>Monthly</a:t>
            </a:r>
            <a:r>
              <a:rPr lang="en-US" sz="1000" b="1" u="sng" baseline="0">
                <a:solidFill>
                  <a:srgbClr val="D6BBEB"/>
                </a:solidFill>
              </a:rPr>
              <a:t> Income</a:t>
            </a:r>
            <a:endParaRPr lang="en-US" sz="1000" b="1" u="sng">
              <a:solidFill>
                <a:srgbClr val="D6BBEB"/>
              </a:solidFill>
            </a:endParaRPr>
          </a:p>
        </c:rich>
      </c:tx>
      <c:overlay val="0"/>
      <c:spPr>
        <a:solidFill>
          <a:srgbClr val="002060"/>
        </a:solidFill>
        <a:ln>
          <a:noFill/>
        </a:ln>
        <a:effectLst/>
      </c:spPr>
      <c:txPr>
        <a:bodyPr rot="0" spcFirstLastPara="1" vertOverflow="ellipsis" vert="horz" wrap="square" anchor="ctr" anchorCtr="1"/>
        <a:lstStyle/>
        <a:p>
          <a:pPr>
            <a:defRPr sz="1000" b="1" i="0" u="sng" strike="noStrike" kern="1200" spc="0" baseline="0">
              <a:solidFill>
                <a:srgbClr val="D6BBEB"/>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rgbClr val="D6BBEB"/>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Table'!$E$14</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rgbClr val="D6BBEB"/>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Table'!$D$15:$D$18</c:f>
              <c:strCache>
                <c:ptCount val="3"/>
                <c:pt idx="0">
                  <c:v>Oct</c:v>
                </c:pt>
                <c:pt idx="1">
                  <c:v>Nov</c:v>
                </c:pt>
                <c:pt idx="2">
                  <c:v>Dec</c:v>
                </c:pt>
              </c:strCache>
            </c:strRef>
          </c:cat>
          <c:val>
            <c:numRef>
              <c:f>'Pivot Table'!$E$15:$E$18</c:f>
              <c:numCache>
                <c:formatCode>_(* #,##0_);_(* \(#,##0\);_(* "-"??_);_(@_)</c:formatCode>
                <c:ptCount val="3"/>
                <c:pt idx="0">
                  <c:v>410500</c:v>
                </c:pt>
                <c:pt idx="1">
                  <c:v>410500</c:v>
                </c:pt>
                <c:pt idx="2">
                  <c:v>656400</c:v>
                </c:pt>
              </c:numCache>
            </c:numRef>
          </c:val>
          <c:extLst>
            <c:ext xmlns:c16="http://schemas.microsoft.com/office/drawing/2014/chart" uri="{C3380CC4-5D6E-409C-BE32-E72D297353CC}">
              <c16:uniqueId val="{00000000-6BB7-4F11-81EB-DA52B7266AA7}"/>
            </c:ext>
          </c:extLst>
        </c:ser>
        <c:dLbls>
          <c:dLblPos val="outEnd"/>
          <c:showLegendKey val="0"/>
          <c:showVal val="1"/>
          <c:showCatName val="0"/>
          <c:showSerName val="0"/>
          <c:showPercent val="0"/>
          <c:showBubbleSize val="0"/>
        </c:dLbls>
        <c:gapWidth val="219"/>
        <c:overlap val="-27"/>
        <c:axId val="741840912"/>
        <c:axId val="741839952"/>
      </c:barChart>
      <c:catAx>
        <c:axId val="741840912"/>
        <c:scaling>
          <c:orientation val="minMax"/>
        </c:scaling>
        <c:delete val="0"/>
        <c:axPos val="b"/>
        <c:numFmt formatCode="General" sourceLinked="1"/>
        <c:majorTickMark val="out"/>
        <c:minorTickMark val="none"/>
        <c:tickLblPos val="nextTo"/>
        <c:spPr>
          <a:noFill/>
          <a:ln w="12700" cap="flat" cmpd="sng" algn="ctr">
            <a:solidFill>
              <a:schemeClr val="bg1"/>
            </a:solidFill>
            <a:round/>
          </a:ln>
          <a:effectLst/>
        </c:spPr>
        <c:txPr>
          <a:bodyPr rot="-60000000" spcFirstLastPara="1" vertOverflow="ellipsis" vert="horz" wrap="square" anchor="ctr" anchorCtr="1"/>
          <a:lstStyle/>
          <a:p>
            <a:pPr>
              <a:defRPr sz="900" b="1" i="0" u="none" strike="noStrike" kern="1200" baseline="0">
                <a:solidFill>
                  <a:srgbClr val="D6BBEB"/>
                </a:solidFill>
                <a:latin typeface="+mn-lt"/>
                <a:ea typeface="+mn-ea"/>
                <a:cs typeface="+mn-cs"/>
              </a:defRPr>
            </a:pPr>
            <a:endParaRPr lang="en-US"/>
          </a:p>
        </c:txPr>
        <c:crossAx val="741839952"/>
        <c:crosses val="autoZero"/>
        <c:auto val="1"/>
        <c:lblAlgn val="ctr"/>
        <c:lblOffset val="100"/>
        <c:noMultiLvlLbl val="0"/>
      </c:catAx>
      <c:valAx>
        <c:axId val="741839952"/>
        <c:scaling>
          <c:orientation val="minMax"/>
        </c:scaling>
        <c:delete val="1"/>
        <c:axPos val="l"/>
        <c:numFmt formatCode="_(* #,##0_);_(* \(#,##0\);_(* &quot;-&quot;??_);_(@_)" sourceLinked="1"/>
        <c:majorTickMark val="none"/>
        <c:minorTickMark val="none"/>
        <c:tickLblPos val="nextTo"/>
        <c:crossAx val="741840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'Pivot Table'!$E$3</c:f>
              <c:strCache>
                <c:ptCount val="1"/>
                <c:pt idx="0">
                  <c:v>Budget</c:v>
                </c:pt>
              </c:strCache>
            </c:strRef>
          </c:tx>
          <c:spPr>
            <a:solidFill>
              <a:srgbClr val="00B050"/>
            </a:solidFill>
            <a:ln>
              <a:noFill/>
            </a:ln>
            <a:effectLst/>
          </c:spPr>
          <c:invertIfNegative val="0"/>
          <c:dLbls>
            <c:dLbl>
              <c:idx val="0"/>
              <c:layout>
                <c:manualLayout>
                  <c:x val="-1.8539979724895069E-2"/>
                  <c:y val="6.7739185999003649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360-4FE9-BCE7-77A8FFB32DD0}"/>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rgbClr val="D6BBEB"/>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Table'!$D$4:$D$8</c:f>
              <c:strCache>
                <c:ptCount val="5"/>
                <c:pt idx="0">
                  <c:v>Flexing</c:v>
                </c:pt>
                <c:pt idx="1">
                  <c:v>Food &amp; Drinks</c:v>
                </c:pt>
                <c:pt idx="2">
                  <c:v>Personal Development</c:v>
                </c:pt>
                <c:pt idx="3">
                  <c:v>Housing &amp; Utilities</c:v>
                </c:pt>
                <c:pt idx="4">
                  <c:v>Clothing</c:v>
                </c:pt>
              </c:strCache>
            </c:strRef>
          </c:cat>
          <c:val>
            <c:numRef>
              <c:f>'Pivot Table'!$E$4:$E$8</c:f>
              <c:numCache>
                <c:formatCode>_(* #,##0_);_(* \(#,##0\);_(* "-"??_);_(@_)</c:formatCode>
                <c:ptCount val="5"/>
                <c:pt idx="0">
                  <c:v>147590</c:v>
                </c:pt>
                <c:pt idx="1">
                  <c:v>368975</c:v>
                </c:pt>
                <c:pt idx="2">
                  <c:v>295180</c:v>
                </c:pt>
                <c:pt idx="3">
                  <c:v>442770</c:v>
                </c:pt>
                <c:pt idx="4">
                  <c:v>221385</c:v>
                </c:pt>
              </c:numCache>
            </c:numRef>
          </c:val>
          <c:extLst>
            <c:ext xmlns:c16="http://schemas.microsoft.com/office/drawing/2014/chart" uri="{C3380CC4-5D6E-409C-BE32-E72D297353CC}">
              <c16:uniqueId val="{00000000-BDA0-422D-BB7E-AA0D66CD2507}"/>
            </c:ext>
          </c:extLst>
        </c:ser>
        <c:ser>
          <c:idx val="1"/>
          <c:order val="1"/>
          <c:tx>
            <c:strRef>
              <c:f>'Pivot Table'!$F$3</c:f>
              <c:strCache>
                <c:ptCount val="1"/>
                <c:pt idx="0">
                  <c:v>Actual</c:v>
                </c:pt>
              </c:strCache>
            </c:strRef>
          </c:tx>
          <c:spPr>
            <a:solidFill>
              <a:srgbClr val="C00000"/>
            </a:solidFill>
            <a:ln>
              <a:noFill/>
            </a:ln>
            <a:effectLst/>
          </c:spPr>
          <c:invertIfNegative val="0"/>
          <c:dLbls>
            <c:dLbl>
              <c:idx val="0"/>
              <c:layout>
                <c:manualLayout>
                  <c:x val="1.3242842660639331E-2"/>
                  <c:y val="-6.7739185999003649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360-4FE9-BCE7-77A8FFB32DD0}"/>
                </c:ext>
              </c:extLst>
            </c:dLbl>
            <c:dLbl>
              <c:idx val="1"/>
              <c:layout>
                <c:manualLayout>
                  <c:x val="1.5891411192767147E-2"/>
                  <c:y val="6.7739185999003649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360-4FE9-BCE7-77A8FFB32DD0}"/>
                </c:ext>
              </c:extLst>
            </c:dLbl>
            <c:dLbl>
              <c:idx val="2"/>
              <c:layout>
                <c:manualLayout>
                  <c:x val="1.3242842660639331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360-4FE9-BCE7-77A8FFB32DD0}"/>
                </c:ext>
              </c:extLst>
            </c:dLbl>
            <c:dLbl>
              <c:idx val="3"/>
              <c:layout>
                <c:manualLayout>
                  <c:x val="1.0594274128511464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360-4FE9-BCE7-77A8FFB32DD0}"/>
                </c:ext>
              </c:extLst>
            </c:dLbl>
            <c:dLbl>
              <c:idx val="4"/>
              <c:layout>
                <c:manualLayout>
                  <c:x val="1.3242842660639234E-2"/>
                  <c:y val="-6.2093536522587453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360-4FE9-BCE7-77A8FFB32DD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D6BBEB"/>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Table'!$D$4:$D$8</c:f>
              <c:strCache>
                <c:ptCount val="5"/>
                <c:pt idx="0">
                  <c:v>Flexing</c:v>
                </c:pt>
                <c:pt idx="1">
                  <c:v>Food &amp; Drinks</c:v>
                </c:pt>
                <c:pt idx="2">
                  <c:v>Personal Development</c:v>
                </c:pt>
                <c:pt idx="3">
                  <c:v>Housing &amp; Utilities</c:v>
                </c:pt>
                <c:pt idx="4">
                  <c:v>Clothing</c:v>
                </c:pt>
              </c:strCache>
            </c:strRef>
          </c:cat>
          <c:val>
            <c:numRef>
              <c:f>'Pivot Table'!$F$4:$F$8</c:f>
              <c:numCache>
                <c:formatCode>_(* #,##0_);_(* \(#,##0\);_(* "-"??_);_(@_)</c:formatCode>
                <c:ptCount val="5"/>
                <c:pt idx="0">
                  <c:v>182094</c:v>
                </c:pt>
                <c:pt idx="1">
                  <c:v>207910</c:v>
                </c:pt>
                <c:pt idx="2">
                  <c:v>137712</c:v>
                </c:pt>
                <c:pt idx="3">
                  <c:v>265370</c:v>
                </c:pt>
                <c:pt idx="4">
                  <c:v>69900</c:v>
                </c:pt>
              </c:numCache>
            </c:numRef>
          </c:val>
          <c:extLst>
            <c:ext xmlns:c16="http://schemas.microsoft.com/office/drawing/2014/chart" uri="{C3380CC4-5D6E-409C-BE32-E72D297353CC}">
              <c16:uniqueId val="{00000001-BDA0-422D-BB7E-AA0D66CD2507}"/>
            </c:ext>
          </c:extLst>
        </c:ser>
        <c:dLbls>
          <c:dLblPos val="outEnd"/>
          <c:showLegendKey val="0"/>
          <c:showVal val="1"/>
          <c:showCatName val="0"/>
          <c:showSerName val="0"/>
          <c:showPercent val="0"/>
          <c:showBubbleSize val="0"/>
        </c:dLbls>
        <c:gapWidth val="219"/>
        <c:overlap val="-27"/>
        <c:axId val="217114960"/>
        <c:axId val="217116400"/>
      </c:barChart>
      <c:catAx>
        <c:axId val="217114960"/>
        <c:scaling>
          <c:orientation val="minMax"/>
        </c:scaling>
        <c:delete val="0"/>
        <c:axPos val="b"/>
        <c:numFmt formatCode="General" sourceLinked="1"/>
        <c:majorTickMark val="none"/>
        <c:minorTickMark val="none"/>
        <c:tickLblPos val="nextTo"/>
        <c:spPr>
          <a:noFill/>
          <a:ln w="12700" cap="flat" cmpd="sng" algn="ctr">
            <a:solidFill>
              <a:schemeClr val="bg1"/>
            </a:solidFill>
            <a:round/>
          </a:ln>
          <a:effectLst/>
        </c:spPr>
        <c:txPr>
          <a:bodyPr rot="-60000000" spcFirstLastPara="1" vertOverflow="ellipsis" vert="horz" wrap="square" anchor="ctr" anchorCtr="1"/>
          <a:lstStyle/>
          <a:p>
            <a:pPr>
              <a:defRPr sz="900" b="1" i="0" u="none" strike="noStrike" kern="1200" baseline="0">
                <a:solidFill>
                  <a:srgbClr val="D6BBEB"/>
                </a:solidFill>
                <a:latin typeface="+mn-lt"/>
                <a:ea typeface="+mn-ea"/>
                <a:cs typeface="+mn-cs"/>
              </a:defRPr>
            </a:pPr>
            <a:endParaRPr lang="en-US"/>
          </a:p>
        </c:txPr>
        <c:crossAx val="217116400"/>
        <c:crosses val="autoZero"/>
        <c:auto val="1"/>
        <c:lblAlgn val="ctr"/>
        <c:lblOffset val="100"/>
        <c:noMultiLvlLbl val="0"/>
      </c:catAx>
      <c:valAx>
        <c:axId val="217116400"/>
        <c:scaling>
          <c:orientation val="minMax"/>
        </c:scaling>
        <c:delete val="1"/>
        <c:axPos val="l"/>
        <c:numFmt formatCode="_(* #,##0_);_(* \(#,##0\);_(* &quot;-&quot;??_);_(@_)" sourceLinked="1"/>
        <c:majorTickMark val="none"/>
        <c:minorTickMark val="none"/>
        <c:tickLblPos val="nextTo"/>
        <c:crossAx val="21711496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1" i="0" u="none" strike="noStrike" kern="1200" baseline="0">
              <a:solidFill>
                <a:srgbClr val="D6BBEB"/>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rgbClr val="00206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[Account Statement Dashboard 20250103.xlsx]Pivot Table!Exp_Category</c:name>
    <c:fmtId val="9"/>
  </c:pivotSource>
  <c:chart>
    <c:title>
      <c:tx>
        <c:rich>
          <a:bodyPr rot="0" spcFirstLastPara="1" vertOverflow="ellipsis" vert="horz" wrap="square" anchor="ctr" anchorCtr="1"/>
          <a:lstStyle/>
          <a:p>
            <a:pPr>
              <a:defRPr sz="1000" b="1" i="0" u="sng" strike="noStrike" kern="1200" spc="0" baseline="0">
                <a:ln>
                  <a:noFill/>
                </a:ln>
                <a:solidFill>
                  <a:srgbClr val="D6BBEB"/>
                </a:solidFill>
                <a:latin typeface="+mn-lt"/>
                <a:ea typeface="+mn-ea"/>
                <a:cs typeface="+mn-cs"/>
              </a:defRPr>
            </a:pPr>
            <a:r>
              <a:rPr lang="en-US" sz="1000" b="1" u="sng">
                <a:ln>
                  <a:noFill/>
                </a:ln>
                <a:solidFill>
                  <a:srgbClr val="D6BBEB"/>
                </a:solidFill>
              </a:rPr>
              <a:t>Expense Categories</a:t>
            </a:r>
          </a:p>
        </c:rich>
      </c:tx>
      <c:overlay val="0"/>
      <c:spPr>
        <a:noFill/>
        <a:ln>
          <a:noFill/>
        </a:ln>
        <a:effectLst/>
      </c:spPr>
      <c:txPr>
        <a:bodyPr rot="0" spcFirstLastPara="1" vertOverflow="ellipsis" vert="horz" wrap="square" anchor="ctr" anchorCtr="1"/>
        <a:lstStyle/>
        <a:p>
          <a:pPr>
            <a:defRPr sz="1000" b="1" i="0" u="sng" strike="noStrike" kern="1200" spc="0" baseline="0">
              <a:ln>
                <a:noFill/>
              </a:ln>
              <a:solidFill>
                <a:srgbClr val="D6BBEB"/>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2060"/>
                    </a:solid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2060"/>
                    </a:solid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solidFill>
              <a:srgbClr val="002060"/>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a:solidFill>
              <a:srgbClr val="002060"/>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00000"/>
          </a:solidFill>
          <a:ln>
            <a:solidFill>
              <a:srgbClr val="C00000">
                <a:alpha val="96000"/>
              </a:srgbClr>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noFill/>
                  </a:ln>
                  <a:solidFill>
                    <a:srgbClr val="D6BBEB"/>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Table'!$B$26</c:f>
              <c:strCache>
                <c:ptCount val="1"/>
                <c:pt idx="0">
                  <c:v>Total</c:v>
                </c:pt>
              </c:strCache>
            </c:strRef>
          </c:tx>
          <c:spPr>
            <a:solidFill>
              <a:srgbClr val="C00000"/>
            </a:solidFill>
            <a:ln>
              <a:solidFill>
                <a:srgbClr val="C00000">
                  <a:alpha val="96000"/>
                </a:srgbClr>
              </a:solid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ln>
                      <a:noFill/>
                    </a:ln>
                    <a:solidFill>
                      <a:srgbClr val="D6BBEB"/>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Table'!$A$27:$A$32</c:f>
              <c:strCache>
                <c:ptCount val="5"/>
                <c:pt idx="0">
                  <c:v>Housing &amp; Utilities</c:v>
                </c:pt>
                <c:pt idx="1">
                  <c:v>Food &amp; Drinks</c:v>
                </c:pt>
                <c:pt idx="2">
                  <c:v>Flexing</c:v>
                </c:pt>
                <c:pt idx="3">
                  <c:v>Personal Development</c:v>
                </c:pt>
                <c:pt idx="4">
                  <c:v>Clothing</c:v>
                </c:pt>
              </c:strCache>
            </c:strRef>
          </c:cat>
          <c:val>
            <c:numRef>
              <c:f>'Pivot Table'!$B$27:$B$32</c:f>
              <c:numCache>
                <c:formatCode>_(* #,##0_);_(* \(#,##0\);_(* "-"??_);_(@_)</c:formatCode>
                <c:ptCount val="5"/>
                <c:pt idx="0">
                  <c:v>265370</c:v>
                </c:pt>
                <c:pt idx="1">
                  <c:v>207910</c:v>
                </c:pt>
                <c:pt idx="2">
                  <c:v>182094</c:v>
                </c:pt>
                <c:pt idx="3">
                  <c:v>137712</c:v>
                </c:pt>
                <c:pt idx="4">
                  <c:v>69900</c:v>
                </c:pt>
              </c:numCache>
            </c:numRef>
          </c:val>
          <c:extLst>
            <c:ext xmlns:c16="http://schemas.microsoft.com/office/drawing/2014/chart" uri="{C3380CC4-5D6E-409C-BE32-E72D297353CC}">
              <c16:uniqueId val="{00000000-A30C-4B5F-89C2-C3794CABB4FD}"/>
            </c:ext>
          </c:extLst>
        </c:ser>
        <c:dLbls>
          <c:dLblPos val="inEnd"/>
          <c:showLegendKey val="0"/>
          <c:showVal val="1"/>
          <c:showCatName val="0"/>
          <c:showSerName val="0"/>
          <c:showPercent val="0"/>
          <c:showBubbleSize val="0"/>
        </c:dLbls>
        <c:gapWidth val="182"/>
        <c:axId val="19474928"/>
        <c:axId val="19475408"/>
      </c:barChart>
      <c:catAx>
        <c:axId val="19474928"/>
        <c:scaling>
          <c:orientation val="minMax"/>
        </c:scaling>
        <c:delete val="0"/>
        <c:axPos val="l"/>
        <c:numFmt formatCode="General" sourceLinked="1"/>
        <c:majorTickMark val="none"/>
        <c:minorTickMark val="none"/>
        <c:tickLblPos val="nextTo"/>
        <c:spPr>
          <a:noFill/>
          <a:ln w="12700" cap="flat" cmpd="sng" algn="ctr">
            <a:solidFill>
              <a:schemeClr val="bg1"/>
            </a:solidFill>
            <a:round/>
          </a:ln>
          <a:effectLst/>
        </c:spPr>
        <c:txPr>
          <a:bodyPr rot="-60000000" spcFirstLastPara="1" vertOverflow="ellipsis" vert="horz" wrap="square" anchor="ctr" anchorCtr="1"/>
          <a:lstStyle/>
          <a:p>
            <a:pPr>
              <a:defRPr sz="900" b="0" i="0" u="none" strike="noStrike" kern="1200" baseline="0">
                <a:ln>
                  <a:noFill/>
                </a:ln>
                <a:solidFill>
                  <a:srgbClr val="D6BBEB"/>
                </a:solidFill>
                <a:latin typeface="+mn-lt"/>
                <a:ea typeface="+mn-ea"/>
                <a:cs typeface="+mn-cs"/>
              </a:defRPr>
            </a:pPr>
            <a:endParaRPr lang="en-US"/>
          </a:p>
        </c:txPr>
        <c:crossAx val="19475408"/>
        <c:crosses val="autoZero"/>
        <c:auto val="1"/>
        <c:lblAlgn val="ctr"/>
        <c:lblOffset val="100"/>
        <c:noMultiLvlLbl val="0"/>
      </c:catAx>
      <c:valAx>
        <c:axId val="19475408"/>
        <c:scaling>
          <c:orientation val="minMax"/>
        </c:scaling>
        <c:delete val="1"/>
        <c:axPos val="b"/>
        <c:numFmt formatCode="_(* #,##0_);_(* \(#,##0\);_(* &quot;-&quot;??_);_(@_)" sourceLinked="1"/>
        <c:majorTickMark val="none"/>
        <c:minorTickMark val="none"/>
        <c:tickLblPos val="nextTo"/>
        <c:crossAx val="19474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solidFill>
        <a:schemeClr val="tx1">
          <a:lumMod val="15000"/>
          <a:lumOff val="85000"/>
        </a:schemeClr>
      </a:solidFill>
      <a:round/>
    </a:ln>
    <a:effectLst/>
  </c:spPr>
  <c:txPr>
    <a:bodyPr/>
    <a:lstStyle/>
    <a:p>
      <a:pPr>
        <a:defRPr>
          <a:ln>
            <a:solidFill>
              <a:srgbClr val="002060"/>
            </a:solid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[Account Statement Dashboard 20250103.xlsx]Pivot Table!Monthend_Bal</c:name>
    <c:fmtId val="28"/>
  </c:pivotSource>
  <c:chart>
    <c:title>
      <c:tx>
        <c:rich>
          <a:bodyPr rot="0" spcFirstLastPara="1" vertOverflow="ellipsis" vert="horz" wrap="square" anchor="ctr" anchorCtr="1"/>
          <a:lstStyle/>
          <a:p>
            <a:pPr algn="ctr" rtl="0">
              <a:defRPr lang="en-US" sz="1000" b="1" i="0" u="sng" strike="noStrike" kern="1200" spc="0" baseline="0">
                <a:solidFill>
                  <a:srgbClr val="D6BBEB"/>
                </a:solidFill>
                <a:latin typeface="+mn-lt"/>
                <a:ea typeface="+mn-ea"/>
                <a:cs typeface="+mn-cs"/>
              </a:defRPr>
            </a:pPr>
            <a:r>
              <a:rPr lang="en-US" sz="1000" b="1" i="0" u="sng" strike="noStrike" kern="1200" spc="0" baseline="0">
                <a:solidFill>
                  <a:srgbClr val="D6BBEB"/>
                </a:solidFill>
                <a:latin typeface="+mn-lt"/>
                <a:ea typeface="+mn-ea"/>
                <a:cs typeface="+mn-cs"/>
              </a:rPr>
              <a:t>Monthend Balance</a:t>
            </a:r>
          </a:p>
        </c:rich>
      </c:tx>
      <c:overlay val="0"/>
      <c:spPr>
        <a:noFill/>
        <a:ln>
          <a:noFill/>
        </a:ln>
        <a:effectLst/>
      </c:spPr>
      <c:txPr>
        <a:bodyPr rot="0" spcFirstLastPara="1" vertOverflow="ellipsis" vert="horz" wrap="square" anchor="ctr" anchorCtr="1"/>
        <a:lstStyle/>
        <a:p>
          <a:pPr algn="ctr" rtl="0">
            <a:defRPr lang="en-US" sz="1000" b="1" i="0" u="sng" strike="noStrike" kern="1200" spc="0" baseline="0">
              <a:solidFill>
                <a:srgbClr val="D6BBEB"/>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marker>
          <c:symbol val="none"/>
        </c:marker>
        <c:dLbl>
          <c:idx val="0"/>
          <c:spPr>
            <a:noFill/>
            <a:ln>
              <a:noFill/>
            </a:ln>
            <a:effectLst/>
          </c:spPr>
          <c:txPr>
            <a:bodyPr rot="0" spcFirstLastPara="1" vertOverflow="ellipsis" vert="horz" wrap="square" anchor="ctr" anchorCtr="0"/>
            <a:lstStyle/>
            <a:p>
              <a:pPr algn="ctr">
                <a:defRPr lang="en-US" sz="700" b="1" i="0" u="none" strike="noStrike" kern="1200" baseline="0">
                  <a:solidFill>
                    <a:srgbClr val="D6BBEB"/>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Table'!$B$35</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anchor="ctr" anchorCtr="0"/>
              <a:lstStyle/>
              <a:p>
                <a:pPr algn="ctr">
                  <a:defRPr lang="en-US" sz="700" b="1" i="0" u="none" strike="noStrike" kern="1200" baseline="0">
                    <a:solidFill>
                      <a:srgbClr val="D6BBEB"/>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Table'!$A$36:$A$39</c:f>
              <c:strCache>
                <c:ptCount val="3"/>
                <c:pt idx="0">
                  <c:v>Oct</c:v>
                </c:pt>
                <c:pt idx="1">
                  <c:v>Nov</c:v>
                </c:pt>
                <c:pt idx="2">
                  <c:v>Dec</c:v>
                </c:pt>
              </c:strCache>
            </c:strRef>
          </c:cat>
          <c:val>
            <c:numRef>
              <c:f>'Pivot Table'!$B$36:$B$39</c:f>
              <c:numCache>
                <c:formatCode>_(* #,##0_);_(* \(#,##0\);_(* "-"??_);_(@_)</c:formatCode>
                <c:ptCount val="3"/>
                <c:pt idx="0">
                  <c:v>151941</c:v>
                </c:pt>
                <c:pt idx="1">
                  <c:v>301337</c:v>
                </c:pt>
                <c:pt idx="2">
                  <c:v>614414</c:v>
                </c:pt>
              </c:numCache>
            </c:numRef>
          </c:val>
          <c:extLst>
            <c:ext xmlns:c16="http://schemas.microsoft.com/office/drawing/2014/chart" uri="{C3380CC4-5D6E-409C-BE32-E72D297353CC}">
              <c16:uniqueId val="{00000000-ED4E-463D-8226-BF9D4798B600}"/>
            </c:ext>
          </c:extLst>
        </c:ser>
        <c:dLbls>
          <c:dLblPos val="outEnd"/>
          <c:showLegendKey val="0"/>
          <c:showVal val="1"/>
          <c:showCatName val="0"/>
          <c:showSerName val="0"/>
          <c:showPercent val="0"/>
          <c:showBubbleSize val="0"/>
        </c:dLbls>
        <c:gapWidth val="219"/>
        <c:overlap val="-27"/>
        <c:axId val="349151007"/>
        <c:axId val="349151487"/>
      </c:barChart>
      <c:catAx>
        <c:axId val="349151007"/>
        <c:scaling>
          <c:orientation val="minMax"/>
        </c:scaling>
        <c:delete val="0"/>
        <c:axPos val="b"/>
        <c:numFmt formatCode="[$-409]d\-mmm;@" sourceLinked="0"/>
        <c:majorTickMark val="none"/>
        <c:minorTickMark val="none"/>
        <c:tickLblPos val="nextTo"/>
        <c:spPr>
          <a:noFill/>
          <a:ln w="12700" cap="flat" cmpd="sng" algn="ctr">
            <a:solidFill>
              <a:schemeClr val="bg1"/>
            </a:solidFill>
            <a:round/>
          </a:ln>
          <a:effectLst/>
        </c:spPr>
        <c:txPr>
          <a:bodyPr rot="-60000000" spcFirstLastPara="1" vertOverflow="ellipsis" vert="horz" wrap="square" anchor="ctr" anchorCtr="1"/>
          <a:lstStyle/>
          <a:p>
            <a:pPr>
              <a:defRPr lang="en-US" sz="1000" b="0" i="0" u="none" strike="noStrike" kern="1200" baseline="0">
                <a:solidFill>
                  <a:srgbClr val="D6BBEB"/>
                </a:solidFill>
                <a:latin typeface="+mn-lt"/>
                <a:ea typeface="+mn-ea"/>
                <a:cs typeface="+mn-cs"/>
              </a:defRPr>
            </a:pPr>
            <a:endParaRPr lang="en-US"/>
          </a:p>
        </c:txPr>
        <c:crossAx val="349151487"/>
        <c:crosses val="autoZero"/>
        <c:auto val="1"/>
        <c:lblAlgn val="ctr"/>
        <c:lblOffset val="100"/>
        <c:noMultiLvlLbl val="0"/>
      </c:catAx>
      <c:valAx>
        <c:axId val="349151487"/>
        <c:scaling>
          <c:orientation val="minMax"/>
        </c:scaling>
        <c:delete val="1"/>
        <c:axPos val="l"/>
        <c:numFmt formatCode="_(* #,##0_);_(* \(#,##0\);_(* &quot;-&quot;??_);_(@_)" sourceLinked="1"/>
        <c:majorTickMark val="none"/>
        <c:minorTickMark val="none"/>
        <c:tickLblPos val="nextTo"/>
        <c:crossAx val="349151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002060"/>
    </a:solid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[Account Statement Dashboard 20250103.xlsx]Pivot Table!Monthly_Exp</c:name>
    <c:fmtId val="3"/>
  </c:pivotSource>
  <c:chart>
    <c:title>
      <c:tx>
        <c:rich>
          <a:bodyPr rot="0" spcFirstLastPara="1" vertOverflow="ellipsis" vert="horz" wrap="square" anchor="ctr" anchorCtr="1"/>
          <a:lstStyle/>
          <a:p>
            <a:pPr>
              <a:defRPr sz="1400" b="1" i="0" u="sng" strike="noStrike" kern="1200" spc="0" baseline="0">
                <a:solidFill>
                  <a:srgbClr val="002060"/>
                </a:solidFill>
                <a:latin typeface="+mn-lt"/>
                <a:ea typeface="+mn-ea"/>
                <a:cs typeface="+mn-cs"/>
              </a:defRPr>
            </a:pPr>
            <a:r>
              <a:rPr lang="en-US" b="1" u="sng">
                <a:solidFill>
                  <a:srgbClr val="002060"/>
                </a:solidFill>
              </a:rPr>
              <a:t>Monthly</a:t>
            </a:r>
            <a:r>
              <a:rPr lang="en-US" b="1" u="sng" baseline="0">
                <a:solidFill>
                  <a:srgbClr val="002060"/>
                </a:solidFill>
              </a:rPr>
              <a:t> Expenses</a:t>
            </a:r>
            <a:endParaRPr lang="en-US" b="1" u="sng">
              <a:solidFill>
                <a:srgbClr val="002060"/>
              </a:solidFill>
            </a:endParaRPr>
          </a:p>
        </c:rich>
      </c:tx>
      <c:overlay val="0"/>
      <c:spPr>
        <a:noFill/>
        <a:ln>
          <a:noFill/>
        </a:ln>
        <a:effectLst/>
      </c:spPr>
      <c:txPr>
        <a:bodyPr rot="0" spcFirstLastPara="1" vertOverflow="ellipsis" vert="horz" wrap="square" anchor="ctr" anchorCtr="1"/>
        <a:lstStyle/>
        <a:p>
          <a:pPr>
            <a:defRPr sz="1400" b="1" i="0" u="sng" strike="noStrike" kern="1200" spc="0" baseline="0">
              <a:solidFill>
                <a:srgbClr val="002060"/>
              </a:solidFill>
              <a:latin typeface="+mn-lt"/>
              <a:ea typeface="+mn-ea"/>
              <a:cs typeface="+mn-cs"/>
            </a:defRPr>
          </a:pPr>
          <a:endParaRPr lang="en-US"/>
        </a:p>
      </c:txPr>
    </c:title>
    <c:autoTitleDeleted val="0"/>
    <c:pivotFmts>
      <c:pivotFmt>
        <c:idx val="0"/>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Table'!$B$14</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Table'!$A$15:$A$18</c:f>
              <c:strCache>
                <c:ptCount val="3"/>
                <c:pt idx="0">
                  <c:v>Oct</c:v>
                </c:pt>
                <c:pt idx="1">
                  <c:v>Nov</c:v>
                </c:pt>
                <c:pt idx="2">
                  <c:v>Dec</c:v>
                </c:pt>
              </c:strCache>
            </c:strRef>
          </c:cat>
          <c:val>
            <c:numRef>
              <c:f>'Pivot Table'!$B$15:$B$18</c:f>
              <c:numCache>
                <c:formatCode>_(* #,##0_);_(* \(#,##0\);_(* "-"??_);_(@_)</c:formatCode>
                <c:ptCount val="3"/>
                <c:pt idx="0">
                  <c:v>258559</c:v>
                </c:pt>
                <c:pt idx="1">
                  <c:v>261104</c:v>
                </c:pt>
                <c:pt idx="2">
                  <c:v>343323</c:v>
                </c:pt>
              </c:numCache>
            </c:numRef>
          </c:val>
          <c:extLst>
            <c:ext xmlns:c16="http://schemas.microsoft.com/office/drawing/2014/chart" uri="{C3380CC4-5D6E-409C-BE32-E72D297353CC}">
              <c16:uniqueId val="{00000000-4C6D-452B-9A34-93A5918170D3}"/>
            </c:ext>
          </c:extLst>
        </c:ser>
        <c:dLbls>
          <c:dLblPos val="outEnd"/>
          <c:showLegendKey val="0"/>
          <c:showVal val="1"/>
          <c:showCatName val="0"/>
          <c:showSerName val="0"/>
          <c:showPercent val="0"/>
          <c:showBubbleSize val="0"/>
        </c:dLbls>
        <c:gapWidth val="219"/>
        <c:overlap val="-27"/>
        <c:axId val="134893072"/>
        <c:axId val="134888752"/>
      </c:barChart>
      <c:catAx>
        <c:axId val="134893072"/>
        <c:scaling>
          <c:orientation val="minMax"/>
        </c:scaling>
        <c:delete val="0"/>
        <c:axPos val="b"/>
        <c:numFmt formatCode="General" sourceLinked="1"/>
        <c:majorTickMark val="out"/>
        <c:minorTickMark val="none"/>
        <c:tickLblPos val="nextTo"/>
        <c:spPr>
          <a:noFill/>
          <a:ln w="12700" cap="flat" cmpd="sng" algn="ctr">
            <a:solidFill>
              <a:srgbClr val="002060"/>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134888752"/>
        <c:crosses val="autoZero"/>
        <c:auto val="1"/>
        <c:lblAlgn val="ctr"/>
        <c:lblOffset val="100"/>
        <c:noMultiLvlLbl val="0"/>
      </c:catAx>
      <c:valAx>
        <c:axId val="134888752"/>
        <c:scaling>
          <c:orientation val="minMax"/>
        </c:scaling>
        <c:delete val="1"/>
        <c:axPos val="l"/>
        <c:numFmt formatCode="_(* #,##0_);_(* \(#,##0\);_(* &quot;-&quot;??_);_(@_)" sourceLinked="1"/>
        <c:majorTickMark val="out"/>
        <c:minorTickMark val="none"/>
        <c:tickLblPos val="nextTo"/>
        <c:crossAx val="134893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[Account Statement Dashboard 20250103.xlsx]Pivot Table!IncVsExp</c:name>
    <c:fmtId val="18"/>
  </c:pivotSource>
  <c:chart>
    <c:title>
      <c:tx>
        <c:rich>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r>
              <a:rPr lang="en-US" b="1" u="sng">
                <a:solidFill>
                  <a:srgbClr val="002060"/>
                </a:solidFill>
              </a:rPr>
              <a:t>Income</a:t>
            </a:r>
            <a:r>
              <a:rPr lang="en-US" b="1" u="sng" baseline="0">
                <a:solidFill>
                  <a:srgbClr val="002060"/>
                </a:solidFill>
              </a:rPr>
              <a:t> vs Expense</a:t>
            </a:r>
            <a:endParaRPr lang="en-US" b="1" u="sng">
              <a:solidFill>
                <a:srgbClr val="002060"/>
              </a:solidFill>
            </a:endParaRPr>
          </a:p>
        </c:rich>
      </c:tx>
      <c:overlay val="0"/>
      <c:spPr>
        <a:noFill/>
        <a:ln>
          <a:noFill/>
        </a:ln>
        <a:effectLst/>
      </c:spPr>
      <c:txPr>
        <a:bodyPr rot="0" spcFirstLastPara="1" vertOverflow="ellipsis" vert="horz" wrap="square" anchor="ctr" anchorCtr="1"/>
        <a:lstStyle/>
        <a:p>
          <a:pPr>
            <a:defRPr sz="1400" b="1" i="0" u="sng"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w="19050">
            <a:solidFill>
              <a:schemeClr val="lt1"/>
            </a:solidFill>
          </a:ln>
          <a:effectLst/>
        </c:spPr>
        <c:dLbl>
          <c:idx val="0"/>
          <c:layout>
            <c:manualLayout>
              <c:x val="5.8333333333333286E-2"/>
              <c:y val="-0.11557998962704516"/>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w="19050">
            <a:solidFill>
              <a:schemeClr val="lt1"/>
            </a:solidFill>
          </a:ln>
          <a:effectLst/>
        </c:spPr>
        <c:dLbl>
          <c:idx val="0"/>
          <c:layout>
            <c:manualLayout>
              <c:x val="-0.13611111111111121"/>
              <c:y val="0.12930812390966098"/>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 Table'!$E$26</c:f>
              <c:strCache>
                <c:ptCount val="1"/>
                <c:pt idx="0">
                  <c:v>Total</c:v>
                </c:pt>
              </c:strCache>
            </c:strRef>
          </c:tx>
          <c:dPt>
            <c:idx val="0"/>
            <c:bubble3D val="0"/>
            <c:spPr>
              <a:solidFill>
                <a:srgbClr val="00B050"/>
              </a:solidFill>
              <a:ln w="19050">
                <a:solidFill>
                  <a:schemeClr val="lt1"/>
                </a:solidFill>
              </a:ln>
              <a:effectLst/>
            </c:spPr>
            <c:extLst>
              <c:ext xmlns:c16="http://schemas.microsoft.com/office/drawing/2014/chart" uri="{C3380CC4-5D6E-409C-BE32-E72D297353CC}">
                <c16:uniqueId val="{00000001-C01A-4150-97A9-1C4F66151539}"/>
              </c:ext>
            </c:extLst>
          </c:dPt>
          <c:dPt>
            <c:idx val="1"/>
            <c:bubble3D val="0"/>
            <c:spPr>
              <a:solidFill>
                <a:srgbClr val="C00000"/>
              </a:solidFill>
              <a:ln w="19050">
                <a:solidFill>
                  <a:schemeClr val="lt1"/>
                </a:solidFill>
              </a:ln>
              <a:effectLst/>
            </c:spPr>
            <c:extLst>
              <c:ext xmlns:c16="http://schemas.microsoft.com/office/drawing/2014/chart" uri="{C3380CC4-5D6E-409C-BE32-E72D297353CC}">
                <c16:uniqueId val="{00000003-C01A-4150-97A9-1C4F66151539}"/>
              </c:ext>
            </c:extLst>
          </c:dPt>
          <c:dLbls>
            <c:dLbl>
              <c:idx val="0"/>
              <c:layout>
                <c:manualLayout>
                  <c:x val="-0.13611111111111121"/>
                  <c:y val="0.12930812390966098"/>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01A-4150-97A9-1C4F66151539}"/>
                </c:ext>
              </c:extLst>
            </c:dLbl>
            <c:dLbl>
              <c:idx val="1"/>
              <c:layout>
                <c:manualLayout>
                  <c:x val="5.8333333333333286E-2"/>
                  <c:y val="-0.11557998962704516"/>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01A-4150-97A9-1C4F66151539}"/>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rgbClr val="00206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Table'!$D$27:$D$29</c:f>
              <c:strCache>
                <c:ptCount val="2"/>
                <c:pt idx="0">
                  <c:v>Income</c:v>
                </c:pt>
                <c:pt idx="1">
                  <c:v>Expenses</c:v>
                </c:pt>
              </c:strCache>
            </c:strRef>
          </c:cat>
          <c:val>
            <c:numRef>
              <c:f>'Pivot Table'!$E$27:$E$29</c:f>
              <c:numCache>
                <c:formatCode>_(* #,##0_);_(* \(#,##0\);_(* "-"??_);_(@_)</c:formatCode>
                <c:ptCount val="2"/>
                <c:pt idx="0">
                  <c:v>1477400</c:v>
                </c:pt>
                <c:pt idx="1">
                  <c:v>862986</c:v>
                </c:pt>
              </c:numCache>
            </c:numRef>
          </c:val>
          <c:extLst>
            <c:ext xmlns:c16="http://schemas.microsoft.com/office/drawing/2014/chart" uri="{C3380CC4-5D6E-409C-BE32-E72D297353CC}">
              <c16:uniqueId val="{00000004-C01A-4150-97A9-1C4F66151539}"/>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66230489938757653"/>
          <c:y val="0.47892423027959835"/>
          <c:w val="0.1585424321959755"/>
          <c:h val="0.15280984487717478"/>
        </c:manualLayout>
      </c:layout>
      <c:overlay val="0"/>
      <c:spPr>
        <a:noFill/>
        <a:ln>
          <a:noFill/>
        </a:ln>
        <a:effectLst/>
      </c:spPr>
      <c:txPr>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r>
              <a:rPr lang="en-US" b="1">
                <a:solidFill>
                  <a:srgbClr val="002060"/>
                </a:solidFill>
              </a:rPr>
              <a:t>Budget</a:t>
            </a:r>
            <a:r>
              <a:rPr lang="en-US" b="1" baseline="0">
                <a:solidFill>
                  <a:srgbClr val="002060"/>
                </a:solidFill>
              </a:rPr>
              <a:t> vs Actual</a:t>
            </a:r>
            <a:endParaRPr lang="en-US" b="1">
              <a:solidFill>
                <a:srgbClr val="00206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002060"/>
              </a:solidFill>
              <a:latin typeface="+mn-lt"/>
              <a:ea typeface="+mn-ea"/>
              <a:cs typeface="+mn-cs"/>
            </a:defRPr>
          </a:pPr>
          <a:endParaRPr lang="en-US"/>
        </a:p>
      </c:txPr>
    </c:title>
    <c:autoTitleDeleted val="0"/>
    <c:plotArea>
      <c:layout/>
      <c:barChart>
        <c:barDir val="col"/>
        <c:grouping val="clustered"/>
        <c:varyColors val="0"/>
        <c:ser>
          <c:idx val="0"/>
          <c:order val="0"/>
          <c:tx>
            <c:strRef>
              <c:f>'Pivot Table'!$E$3</c:f>
              <c:strCache>
                <c:ptCount val="1"/>
                <c:pt idx="0">
                  <c:v>Budget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Table'!$D$4:$D$8</c:f>
              <c:strCache>
                <c:ptCount val="5"/>
                <c:pt idx="0">
                  <c:v>Flexing</c:v>
                </c:pt>
                <c:pt idx="1">
                  <c:v>Food &amp; Drinks</c:v>
                </c:pt>
                <c:pt idx="2">
                  <c:v>Personal Development</c:v>
                </c:pt>
                <c:pt idx="3">
                  <c:v>Housing &amp; Utilities</c:v>
                </c:pt>
                <c:pt idx="4">
                  <c:v>Clothing</c:v>
                </c:pt>
              </c:strCache>
            </c:strRef>
          </c:cat>
          <c:val>
            <c:numRef>
              <c:f>'Pivot Table'!$E$4:$E$8</c:f>
              <c:numCache>
                <c:formatCode>_(* #,##0_);_(* \(#,##0\);_(* "-"??_);_(@_)</c:formatCode>
                <c:ptCount val="5"/>
                <c:pt idx="0">
                  <c:v>147590</c:v>
                </c:pt>
                <c:pt idx="1">
                  <c:v>368975</c:v>
                </c:pt>
                <c:pt idx="2">
                  <c:v>295180</c:v>
                </c:pt>
                <c:pt idx="3">
                  <c:v>442770</c:v>
                </c:pt>
                <c:pt idx="4">
                  <c:v>221385</c:v>
                </c:pt>
              </c:numCache>
            </c:numRef>
          </c:val>
          <c:extLst>
            <c:ext xmlns:c16="http://schemas.microsoft.com/office/drawing/2014/chart" uri="{C3380CC4-5D6E-409C-BE32-E72D297353CC}">
              <c16:uniqueId val="{00000000-12BA-47A4-AA5D-23520D250EB1}"/>
            </c:ext>
          </c:extLst>
        </c:ser>
        <c:ser>
          <c:idx val="1"/>
          <c:order val="1"/>
          <c:tx>
            <c:strRef>
              <c:f>'Pivot Table'!$F$3</c:f>
              <c:strCache>
                <c:ptCount val="1"/>
                <c:pt idx="0">
                  <c:v>Actual</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Table'!$D$4:$D$8</c:f>
              <c:strCache>
                <c:ptCount val="5"/>
                <c:pt idx="0">
                  <c:v>Flexing</c:v>
                </c:pt>
                <c:pt idx="1">
                  <c:v>Food &amp; Drinks</c:v>
                </c:pt>
                <c:pt idx="2">
                  <c:v>Personal Development</c:v>
                </c:pt>
                <c:pt idx="3">
                  <c:v>Housing &amp; Utilities</c:v>
                </c:pt>
                <c:pt idx="4">
                  <c:v>Clothing</c:v>
                </c:pt>
              </c:strCache>
            </c:strRef>
          </c:cat>
          <c:val>
            <c:numRef>
              <c:f>'Pivot Table'!$F$4:$F$8</c:f>
              <c:numCache>
                <c:formatCode>_(* #,##0_);_(* \(#,##0\);_(* "-"??_);_(@_)</c:formatCode>
                <c:ptCount val="5"/>
                <c:pt idx="0">
                  <c:v>182094</c:v>
                </c:pt>
                <c:pt idx="1">
                  <c:v>207910</c:v>
                </c:pt>
                <c:pt idx="2">
                  <c:v>137712</c:v>
                </c:pt>
                <c:pt idx="3">
                  <c:v>265370</c:v>
                </c:pt>
                <c:pt idx="4">
                  <c:v>69900</c:v>
                </c:pt>
              </c:numCache>
            </c:numRef>
          </c:val>
          <c:extLst>
            <c:ext xmlns:c16="http://schemas.microsoft.com/office/drawing/2014/chart" uri="{C3380CC4-5D6E-409C-BE32-E72D297353CC}">
              <c16:uniqueId val="{00000001-12BA-47A4-AA5D-23520D250EB1}"/>
            </c:ext>
          </c:extLst>
        </c:ser>
        <c:dLbls>
          <c:dLblPos val="outEnd"/>
          <c:showLegendKey val="0"/>
          <c:showVal val="1"/>
          <c:showCatName val="0"/>
          <c:showSerName val="0"/>
          <c:showPercent val="0"/>
          <c:showBubbleSize val="0"/>
        </c:dLbls>
        <c:gapWidth val="219"/>
        <c:overlap val="-27"/>
        <c:axId val="217114960"/>
        <c:axId val="217116400"/>
      </c:barChart>
      <c:catAx>
        <c:axId val="217114960"/>
        <c:scaling>
          <c:orientation val="minMax"/>
        </c:scaling>
        <c:delete val="0"/>
        <c:axPos val="b"/>
        <c:numFmt formatCode="General" sourceLinked="1"/>
        <c:majorTickMark val="none"/>
        <c:minorTickMark val="none"/>
        <c:tickLblPos val="nextTo"/>
        <c:spPr>
          <a:noFill/>
          <a:ln w="12700" cap="flat" cmpd="sng" algn="ctr">
            <a:solidFill>
              <a:srgbClr val="002060"/>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217116400"/>
        <c:crosses val="autoZero"/>
        <c:auto val="1"/>
        <c:lblAlgn val="ctr"/>
        <c:lblOffset val="100"/>
        <c:noMultiLvlLbl val="0"/>
      </c:catAx>
      <c:valAx>
        <c:axId val="217116400"/>
        <c:scaling>
          <c:orientation val="minMax"/>
        </c:scaling>
        <c:delete val="1"/>
        <c:axPos val="l"/>
        <c:numFmt formatCode="_(* #,##0_);_(* \(#,##0\);_(* &quot;-&quot;??_);_(@_)" sourceLinked="1"/>
        <c:majorTickMark val="none"/>
        <c:minorTickMark val="none"/>
        <c:tickLblPos val="nextTo"/>
        <c:crossAx val="2171149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[Account Statement Dashboard 20250103.xlsx]Pivot Table!Monthly_Inc</c:name>
    <c:fmtId val="12"/>
  </c:pivotSource>
  <c:chart>
    <c:title>
      <c:tx>
        <c:rich>
          <a:bodyPr rot="0" spcFirstLastPara="1" vertOverflow="ellipsis" vert="horz" wrap="square" anchor="ctr" anchorCtr="1"/>
          <a:lstStyle/>
          <a:p>
            <a:pPr>
              <a:defRPr sz="1400" b="1" i="0" u="sng" strike="noStrike" kern="1200" spc="0" baseline="0">
                <a:solidFill>
                  <a:srgbClr val="002060"/>
                </a:solidFill>
                <a:latin typeface="+mn-lt"/>
                <a:ea typeface="+mn-ea"/>
                <a:cs typeface="+mn-cs"/>
              </a:defRPr>
            </a:pPr>
            <a:r>
              <a:rPr lang="en-US" b="1" u="sng">
                <a:solidFill>
                  <a:srgbClr val="002060"/>
                </a:solidFill>
              </a:rPr>
              <a:t>Monthly</a:t>
            </a:r>
            <a:r>
              <a:rPr lang="en-US" b="1" u="sng" baseline="0">
                <a:solidFill>
                  <a:srgbClr val="002060"/>
                </a:solidFill>
              </a:rPr>
              <a:t> Income</a:t>
            </a:r>
            <a:endParaRPr lang="en-US" b="1" u="sng">
              <a:solidFill>
                <a:srgbClr val="002060"/>
              </a:solidFill>
            </a:endParaRPr>
          </a:p>
        </c:rich>
      </c:tx>
      <c:overlay val="0"/>
      <c:spPr>
        <a:solidFill>
          <a:schemeClr val="bg1"/>
        </a:solidFill>
        <a:ln>
          <a:noFill/>
        </a:ln>
        <a:effectLst/>
      </c:spPr>
      <c:txPr>
        <a:bodyPr rot="0" spcFirstLastPara="1" vertOverflow="ellipsis" vert="horz" wrap="square" anchor="ctr" anchorCtr="1"/>
        <a:lstStyle/>
        <a:p>
          <a:pPr>
            <a:defRPr sz="1400" b="1" i="0" u="sng"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Table'!$E$14</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Table'!$D$15:$D$18</c:f>
              <c:strCache>
                <c:ptCount val="3"/>
                <c:pt idx="0">
                  <c:v>Oct</c:v>
                </c:pt>
                <c:pt idx="1">
                  <c:v>Nov</c:v>
                </c:pt>
                <c:pt idx="2">
                  <c:v>Dec</c:v>
                </c:pt>
              </c:strCache>
            </c:strRef>
          </c:cat>
          <c:val>
            <c:numRef>
              <c:f>'Pivot Table'!$E$15:$E$18</c:f>
              <c:numCache>
                <c:formatCode>_(* #,##0_);_(* \(#,##0\);_(* "-"??_);_(@_)</c:formatCode>
                <c:ptCount val="3"/>
                <c:pt idx="0">
                  <c:v>410500</c:v>
                </c:pt>
                <c:pt idx="1">
                  <c:v>410500</c:v>
                </c:pt>
                <c:pt idx="2">
                  <c:v>656400</c:v>
                </c:pt>
              </c:numCache>
            </c:numRef>
          </c:val>
          <c:extLst>
            <c:ext xmlns:c16="http://schemas.microsoft.com/office/drawing/2014/chart" uri="{C3380CC4-5D6E-409C-BE32-E72D297353CC}">
              <c16:uniqueId val="{00000000-CD42-4A62-88A5-3B4AEA722AD5}"/>
            </c:ext>
          </c:extLst>
        </c:ser>
        <c:dLbls>
          <c:dLblPos val="outEnd"/>
          <c:showLegendKey val="0"/>
          <c:showVal val="1"/>
          <c:showCatName val="0"/>
          <c:showSerName val="0"/>
          <c:showPercent val="0"/>
          <c:showBubbleSize val="0"/>
        </c:dLbls>
        <c:gapWidth val="219"/>
        <c:overlap val="-27"/>
        <c:axId val="741840912"/>
        <c:axId val="741839952"/>
      </c:barChart>
      <c:catAx>
        <c:axId val="741840912"/>
        <c:scaling>
          <c:orientation val="minMax"/>
        </c:scaling>
        <c:delete val="0"/>
        <c:axPos val="b"/>
        <c:numFmt formatCode="General" sourceLinked="1"/>
        <c:majorTickMark val="none"/>
        <c:minorTickMark val="none"/>
        <c:tickLblPos val="nextTo"/>
        <c:spPr>
          <a:noFill/>
          <a:ln w="12700" cap="flat" cmpd="sng" algn="ctr">
            <a:solidFill>
              <a:srgbClr val="002060"/>
            </a:solidFill>
            <a:round/>
          </a:ln>
          <a:effectLst/>
        </c:spPr>
        <c:txPr>
          <a:bodyPr rot="-60000000" spcFirstLastPara="1" vertOverflow="ellipsis" vert="horz" wrap="square" anchor="ctr" anchorCtr="1"/>
          <a:lstStyle/>
          <a:p>
            <a:pPr>
              <a:defRPr sz="900" b="1" i="0" u="none" strike="noStrike" kern="1200" baseline="0">
                <a:solidFill>
                  <a:srgbClr val="002060"/>
                </a:solidFill>
                <a:latin typeface="+mn-lt"/>
                <a:ea typeface="+mn-ea"/>
                <a:cs typeface="+mn-cs"/>
              </a:defRPr>
            </a:pPr>
            <a:endParaRPr lang="en-US"/>
          </a:p>
        </c:txPr>
        <c:crossAx val="741839952"/>
        <c:crosses val="autoZero"/>
        <c:auto val="1"/>
        <c:lblAlgn val="ctr"/>
        <c:lblOffset val="100"/>
        <c:noMultiLvlLbl val="0"/>
      </c:catAx>
      <c:valAx>
        <c:axId val="741839952"/>
        <c:scaling>
          <c:orientation val="minMax"/>
        </c:scaling>
        <c:delete val="1"/>
        <c:axPos val="l"/>
        <c:numFmt formatCode="_(* #,##0_);_(* \(#,##0\);_(* &quot;-&quot;??_);_(@_)" sourceLinked="1"/>
        <c:majorTickMark val="none"/>
        <c:minorTickMark val="none"/>
        <c:tickLblPos val="nextTo"/>
        <c:crossAx val="741840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[Account Statement Dashboard 20250103.xlsx]Pivot Table!Exp_Category</c:name>
    <c:fmtId val="7"/>
  </c:pivotSource>
  <c:chart>
    <c:title>
      <c:tx>
        <c:rich>
          <a:bodyPr rot="0" spcFirstLastPara="1" vertOverflow="ellipsis" vert="horz" wrap="square" anchor="ctr" anchorCtr="1"/>
          <a:lstStyle/>
          <a:p>
            <a:pPr>
              <a:defRPr sz="1400" b="0" i="0" u="none" strike="noStrike" kern="1200" spc="0" baseline="0">
                <a:ln>
                  <a:solidFill>
                    <a:srgbClr val="002060"/>
                  </a:solidFill>
                </a:ln>
                <a:solidFill>
                  <a:schemeClr val="tx1">
                    <a:lumMod val="65000"/>
                    <a:lumOff val="35000"/>
                  </a:schemeClr>
                </a:solidFill>
                <a:latin typeface="+mn-lt"/>
                <a:ea typeface="+mn-ea"/>
                <a:cs typeface="+mn-cs"/>
              </a:defRPr>
            </a:pPr>
            <a:r>
              <a:rPr lang="en-US"/>
              <a:t>Expense Categories</a:t>
            </a:r>
          </a:p>
        </c:rich>
      </c:tx>
      <c:overlay val="0"/>
      <c:spPr>
        <a:noFill/>
        <a:ln>
          <a:noFill/>
        </a:ln>
        <a:effectLst/>
      </c:spPr>
      <c:txPr>
        <a:bodyPr rot="0" spcFirstLastPara="1" vertOverflow="ellipsis" vert="horz" wrap="square" anchor="ctr" anchorCtr="1"/>
        <a:lstStyle/>
        <a:p>
          <a:pPr>
            <a:defRPr sz="1400" b="0" i="0" u="none" strike="noStrike" kern="1200" spc="0" baseline="0">
              <a:ln>
                <a:solidFill>
                  <a:srgbClr val="002060"/>
                </a:solid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2060"/>
                    </a:solid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2060"/>
                    </a:solid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solidFill>
              <a:srgbClr val="002060"/>
            </a:solid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Table'!$B$26</c:f>
              <c:strCache>
                <c:ptCount val="1"/>
                <c:pt idx="0">
                  <c:v>Total</c:v>
                </c:pt>
              </c:strCache>
            </c:strRef>
          </c:tx>
          <c:spPr>
            <a:solidFill>
              <a:srgbClr val="002060"/>
            </a:solidFill>
            <a:ln>
              <a:solidFill>
                <a:srgbClr val="002060"/>
              </a:solid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ln>
                      <a:solidFill>
                        <a:schemeClr val="bg1"/>
                      </a:solidFill>
                    </a:ln>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Table'!$A$27:$A$32</c:f>
              <c:strCache>
                <c:ptCount val="5"/>
                <c:pt idx="0">
                  <c:v>Housing &amp; Utilities</c:v>
                </c:pt>
                <c:pt idx="1">
                  <c:v>Food &amp; Drinks</c:v>
                </c:pt>
                <c:pt idx="2">
                  <c:v>Flexing</c:v>
                </c:pt>
                <c:pt idx="3">
                  <c:v>Personal Development</c:v>
                </c:pt>
                <c:pt idx="4">
                  <c:v>Clothing</c:v>
                </c:pt>
              </c:strCache>
            </c:strRef>
          </c:cat>
          <c:val>
            <c:numRef>
              <c:f>'Pivot Table'!$B$27:$B$32</c:f>
              <c:numCache>
                <c:formatCode>_(* #,##0_);_(* \(#,##0\);_(* "-"??_);_(@_)</c:formatCode>
                <c:ptCount val="5"/>
                <c:pt idx="0">
                  <c:v>265370</c:v>
                </c:pt>
                <c:pt idx="1">
                  <c:v>207910</c:v>
                </c:pt>
                <c:pt idx="2">
                  <c:v>182094</c:v>
                </c:pt>
                <c:pt idx="3">
                  <c:v>137712</c:v>
                </c:pt>
                <c:pt idx="4">
                  <c:v>69900</c:v>
                </c:pt>
              </c:numCache>
            </c:numRef>
          </c:val>
          <c:extLst>
            <c:ext xmlns:c16="http://schemas.microsoft.com/office/drawing/2014/chart" uri="{C3380CC4-5D6E-409C-BE32-E72D297353CC}">
              <c16:uniqueId val="{00000000-9DD2-4025-8DE2-F6A59C5A1414}"/>
            </c:ext>
          </c:extLst>
        </c:ser>
        <c:dLbls>
          <c:dLblPos val="inEnd"/>
          <c:showLegendKey val="0"/>
          <c:showVal val="1"/>
          <c:showCatName val="0"/>
          <c:showSerName val="0"/>
          <c:showPercent val="0"/>
          <c:showBubbleSize val="0"/>
        </c:dLbls>
        <c:gapWidth val="182"/>
        <c:axId val="19474928"/>
        <c:axId val="19475408"/>
      </c:barChart>
      <c:catAx>
        <c:axId val="19474928"/>
        <c:scaling>
          <c:orientation val="minMax"/>
        </c:scaling>
        <c:delete val="0"/>
        <c:axPos val="l"/>
        <c:numFmt formatCode="General" sourceLinked="1"/>
        <c:majorTickMark val="none"/>
        <c:minorTickMark val="none"/>
        <c:tickLblPos val="nextTo"/>
        <c:spPr>
          <a:noFill/>
          <a:ln w="12700" cap="flat" cmpd="sng" algn="ctr">
            <a:solidFill>
              <a:srgbClr val="002060"/>
            </a:solidFill>
            <a:round/>
          </a:ln>
          <a:effectLst/>
        </c:spPr>
        <c:txPr>
          <a:bodyPr rot="-60000000" spcFirstLastPara="1" vertOverflow="ellipsis" vert="horz" wrap="square" anchor="ctr" anchorCtr="1"/>
          <a:lstStyle/>
          <a:p>
            <a:pPr>
              <a:defRPr sz="900" b="0" i="0" u="none" strike="noStrike" kern="1200" baseline="0">
                <a:ln>
                  <a:solidFill>
                    <a:srgbClr val="002060"/>
                  </a:solidFill>
                </a:ln>
                <a:solidFill>
                  <a:schemeClr val="tx1">
                    <a:lumMod val="65000"/>
                    <a:lumOff val="35000"/>
                  </a:schemeClr>
                </a:solidFill>
                <a:latin typeface="+mn-lt"/>
                <a:ea typeface="+mn-ea"/>
                <a:cs typeface="+mn-cs"/>
              </a:defRPr>
            </a:pPr>
            <a:endParaRPr lang="en-US"/>
          </a:p>
        </c:txPr>
        <c:crossAx val="19475408"/>
        <c:crosses val="autoZero"/>
        <c:auto val="1"/>
        <c:lblAlgn val="ctr"/>
        <c:lblOffset val="100"/>
        <c:noMultiLvlLbl val="0"/>
      </c:catAx>
      <c:valAx>
        <c:axId val="19475408"/>
        <c:scaling>
          <c:orientation val="minMax"/>
        </c:scaling>
        <c:delete val="1"/>
        <c:axPos val="b"/>
        <c:numFmt formatCode="_(* #,##0_);_(* \(#,##0\);_(* &quot;-&quot;??_);_(@_)" sourceLinked="1"/>
        <c:majorTickMark val="none"/>
        <c:minorTickMark val="none"/>
        <c:tickLblPos val="nextTo"/>
        <c:crossAx val="19474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n>
            <a:solidFill>
              <a:srgbClr val="002060"/>
            </a:solid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[Account Statement Dashboard 20250103.xlsx]Pivot Table!Monthend_Bal</c:name>
    <c:fmtId val="26"/>
  </c:pivotSource>
  <c:chart>
    <c:title>
      <c:tx>
        <c:rich>
          <a:bodyPr rot="0" spcFirstLastPara="1" vertOverflow="ellipsis" vert="horz" wrap="square" anchor="ctr" anchorCtr="1"/>
          <a:lstStyle/>
          <a:p>
            <a:pPr>
              <a:defRPr lang="en-US" sz="1200" b="1" i="0" u="none" strike="noStrike" kern="1200" spc="0" baseline="0">
                <a:solidFill>
                  <a:srgbClr val="002060"/>
                </a:solidFill>
                <a:latin typeface="+mn-lt"/>
                <a:ea typeface="+mn-ea"/>
                <a:cs typeface="+mn-cs"/>
              </a:defRPr>
            </a:pPr>
            <a:r>
              <a:rPr lang="en-US" b="1">
                <a:solidFill>
                  <a:srgbClr val="002060"/>
                </a:solidFill>
              </a:rPr>
              <a:t>Monthend Balance</a:t>
            </a:r>
          </a:p>
        </c:rich>
      </c:tx>
      <c:overlay val="0"/>
      <c:spPr>
        <a:noFill/>
        <a:ln>
          <a:noFill/>
        </a:ln>
        <a:effectLst/>
      </c:spPr>
      <c:txPr>
        <a:bodyPr rot="0" spcFirstLastPara="1" vertOverflow="ellipsis" vert="horz" wrap="square" anchor="ctr" anchorCtr="1"/>
        <a:lstStyle/>
        <a:p>
          <a:pPr>
            <a:defRPr lang="en-US" sz="1200" b="1" i="0" u="none" strike="noStrike" kern="1200" spc="0" baseline="0">
              <a:solidFill>
                <a:srgbClr val="00206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Table'!$B$35</c:f>
              <c:strCache>
                <c:ptCount val="1"/>
                <c:pt idx="0">
                  <c:v>Total</c:v>
                </c:pt>
              </c:strCache>
            </c:strRef>
          </c:tx>
          <c:spPr>
            <a:solidFill>
              <a:srgbClr val="002060"/>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Table'!$A$36:$A$39</c:f>
              <c:strCache>
                <c:ptCount val="3"/>
                <c:pt idx="0">
                  <c:v>Oct</c:v>
                </c:pt>
                <c:pt idx="1">
                  <c:v>Nov</c:v>
                </c:pt>
                <c:pt idx="2">
                  <c:v>Dec</c:v>
                </c:pt>
              </c:strCache>
            </c:strRef>
          </c:cat>
          <c:val>
            <c:numRef>
              <c:f>'Pivot Table'!$B$36:$B$39</c:f>
              <c:numCache>
                <c:formatCode>_(* #,##0_);_(* \(#,##0\);_(* "-"??_);_(@_)</c:formatCode>
                <c:ptCount val="3"/>
                <c:pt idx="0">
                  <c:v>151941</c:v>
                </c:pt>
                <c:pt idx="1">
                  <c:v>301337</c:v>
                </c:pt>
                <c:pt idx="2">
                  <c:v>614414</c:v>
                </c:pt>
              </c:numCache>
            </c:numRef>
          </c:val>
          <c:extLst>
            <c:ext xmlns:c16="http://schemas.microsoft.com/office/drawing/2014/chart" uri="{C3380CC4-5D6E-409C-BE32-E72D297353CC}">
              <c16:uniqueId val="{00000000-8EC6-4A5C-8DE6-BC8772AE0999}"/>
            </c:ext>
          </c:extLst>
        </c:ser>
        <c:dLbls>
          <c:dLblPos val="outEnd"/>
          <c:showLegendKey val="0"/>
          <c:showVal val="1"/>
          <c:showCatName val="0"/>
          <c:showSerName val="0"/>
          <c:showPercent val="0"/>
          <c:showBubbleSize val="0"/>
        </c:dLbls>
        <c:gapWidth val="219"/>
        <c:overlap val="-27"/>
        <c:axId val="349151007"/>
        <c:axId val="349151487"/>
      </c:barChart>
      <c:catAx>
        <c:axId val="349151007"/>
        <c:scaling>
          <c:orientation val="minMax"/>
        </c:scaling>
        <c:delete val="0"/>
        <c:axPos val="b"/>
        <c:numFmt formatCode="[$-409]d\-mmm;@" sourceLinked="0"/>
        <c:majorTickMark val="none"/>
        <c:minorTickMark val="none"/>
        <c:tickLblPos val="nextTo"/>
        <c:spPr>
          <a:noFill/>
          <a:ln w="12700" cap="flat" cmpd="sng" algn="ctr">
            <a:solidFill>
              <a:srgbClr val="002060"/>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349151487"/>
        <c:crosses val="autoZero"/>
        <c:auto val="1"/>
        <c:lblAlgn val="ctr"/>
        <c:lblOffset val="100"/>
        <c:noMultiLvlLbl val="0"/>
      </c:catAx>
      <c:valAx>
        <c:axId val="349151487"/>
        <c:scaling>
          <c:orientation val="minMax"/>
        </c:scaling>
        <c:delete val="1"/>
        <c:axPos val="l"/>
        <c:numFmt formatCode="_(* #,##0_);_(* \(#,##0\);_(* &quot;-&quot;??_);_(@_)" sourceLinked="1"/>
        <c:majorTickMark val="none"/>
        <c:minorTickMark val="none"/>
        <c:tickLblPos val="nextTo"/>
        <c:crossAx val="349151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8741</xdr:colOff>
      <xdr:row>35</xdr:row>
      <xdr:rowOff>48765</xdr:rowOff>
    </xdr:from>
    <xdr:to>
      <xdr:col>5</xdr:col>
      <xdr:colOff>83322</xdr:colOff>
      <xdr:row>45</xdr:row>
      <xdr:rowOff>122234</xdr:rowOff>
    </xdr:to>
    <xdr:sp macro="" textlink="">
      <xdr:nvSpPr>
        <xdr:cNvPr id="18" name="Rectangle: Rounded Corners 17">
          <a:extLst>
            <a:ext uri="{FF2B5EF4-FFF2-40B4-BE49-F238E27FC236}">
              <a16:creationId xmlns:a16="http://schemas.microsoft.com/office/drawing/2014/main" id="{774218BD-7754-93CD-669C-53B3EE9221E8}"/>
            </a:ext>
          </a:extLst>
        </xdr:cNvPr>
        <xdr:cNvSpPr/>
      </xdr:nvSpPr>
      <xdr:spPr>
        <a:xfrm>
          <a:off x="318304" y="6109046"/>
          <a:ext cx="2039112" cy="1859407"/>
        </a:xfrm>
        <a:prstGeom prst="roundRect">
          <a:avLst>
            <a:gd name="adj" fmla="val 8983"/>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600" kern="1200">
            <a:solidFill>
              <a:schemeClr val="bg1"/>
            </a:solidFill>
          </a:endParaRPr>
        </a:p>
      </xdr:txBody>
    </xdr:sp>
    <xdr:clientData/>
  </xdr:twoCellAnchor>
  <xdr:twoCellAnchor>
    <xdr:from>
      <xdr:col>10</xdr:col>
      <xdr:colOff>98437</xdr:colOff>
      <xdr:row>16</xdr:row>
      <xdr:rowOff>34911</xdr:rowOff>
    </xdr:from>
    <xdr:to>
      <xdr:col>12</xdr:col>
      <xdr:colOff>335292</xdr:colOff>
      <xdr:row>24</xdr:row>
      <xdr:rowOff>57150</xdr:rowOff>
    </xdr:to>
    <xdr:sp macro="" textlink="">
      <xdr:nvSpPr>
        <xdr:cNvPr id="15" name="Rectangle: Rounded Corners 14">
          <a:extLst>
            <a:ext uri="{FF2B5EF4-FFF2-40B4-BE49-F238E27FC236}">
              <a16:creationId xmlns:a16="http://schemas.microsoft.com/office/drawing/2014/main" id="{1F889EF9-9CA0-56C2-9435-FA7262F7EB65}"/>
            </a:ext>
          </a:extLst>
        </xdr:cNvPr>
        <xdr:cNvSpPr/>
      </xdr:nvSpPr>
      <xdr:spPr>
        <a:xfrm>
          <a:off x="6027750" y="2654286"/>
          <a:ext cx="1554480" cy="1419239"/>
        </a:xfrm>
        <a:prstGeom prst="round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600" kern="1200">
            <a:solidFill>
              <a:schemeClr val="bg1"/>
            </a:solidFill>
          </a:endParaRPr>
        </a:p>
      </xdr:txBody>
    </xdr:sp>
    <xdr:clientData/>
  </xdr:twoCellAnchor>
  <xdr:twoCellAnchor>
    <xdr:from>
      <xdr:col>10</xdr:col>
      <xdr:colOff>96850</xdr:colOff>
      <xdr:row>7</xdr:row>
      <xdr:rowOff>120633</xdr:rowOff>
    </xdr:from>
    <xdr:to>
      <xdr:col>12</xdr:col>
      <xdr:colOff>333705</xdr:colOff>
      <xdr:row>15</xdr:row>
      <xdr:rowOff>142872</xdr:rowOff>
    </xdr:to>
    <xdr:sp macro="" textlink="">
      <xdr:nvSpPr>
        <xdr:cNvPr id="14" name="Rectangle: Rounded Corners 13">
          <a:extLst>
            <a:ext uri="{FF2B5EF4-FFF2-40B4-BE49-F238E27FC236}">
              <a16:creationId xmlns:a16="http://schemas.microsoft.com/office/drawing/2014/main" id="{9C00E01F-C76D-11E6-0165-4FACEC6B76C1}"/>
            </a:ext>
          </a:extLst>
        </xdr:cNvPr>
        <xdr:cNvSpPr/>
      </xdr:nvSpPr>
      <xdr:spPr>
        <a:xfrm>
          <a:off x="6026163" y="1168383"/>
          <a:ext cx="1554480" cy="1419239"/>
        </a:xfrm>
        <a:prstGeom prst="round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600" kern="1200">
            <a:solidFill>
              <a:schemeClr val="bg1"/>
            </a:solidFill>
          </a:endParaRPr>
        </a:p>
      </xdr:txBody>
    </xdr:sp>
    <xdr:clientData/>
  </xdr:twoCellAnchor>
  <xdr:twoCellAnchor>
    <xdr:from>
      <xdr:col>2</xdr:col>
      <xdr:colOff>23816</xdr:colOff>
      <xdr:row>2</xdr:row>
      <xdr:rowOff>39673</xdr:rowOff>
    </xdr:from>
    <xdr:to>
      <xdr:col>12</xdr:col>
      <xdr:colOff>396880</xdr:colOff>
      <xdr:row>7</xdr:row>
      <xdr:rowOff>80948</xdr:rowOff>
    </xdr:to>
    <xdr:sp macro="" textlink="">
      <xdr:nvSpPr>
        <xdr:cNvPr id="2" name="Rectangle: Rounded Corners 1">
          <a:extLst>
            <a:ext uri="{FF2B5EF4-FFF2-40B4-BE49-F238E27FC236}">
              <a16:creationId xmlns:a16="http://schemas.microsoft.com/office/drawing/2014/main" id="{F36BDDD5-9821-869D-9345-F8C04187B6FC}"/>
            </a:ext>
          </a:extLst>
        </xdr:cNvPr>
        <xdr:cNvSpPr/>
      </xdr:nvSpPr>
      <xdr:spPr>
        <a:xfrm>
          <a:off x="682629" y="214298"/>
          <a:ext cx="6961189" cy="914400"/>
        </a:xfrm>
        <a:prstGeom prst="round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kern="1200">
              <a:solidFill>
                <a:srgbClr val="FBF5DF"/>
              </a:solidFill>
            </a:rPr>
            <a:t>Q4 Statement Dashboard</a:t>
          </a:r>
        </a:p>
      </xdr:txBody>
    </xdr:sp>
    <xdr:clientData/>
  </xdr:twoCellAnchor>
  <xdr:twoCellAnchor>
    <xdr:from>
      <xdr:col>2</xdr:col>
      <xdr:colOff>23818</xdr:colOff>
      <xdr:row>7</xdr:row>
      <xdr:rowOff>120645</xdr:rowOff>
    </xdr:from>
    <xdr:to>
      <xdr:col>4</xdr:col>
      <xdr:colOff>77793</xdr:colOff>
      <xdr:row>15</xdr:row>
      <xdr:rowOff>95245</xdr:rowOff>
    </xdr:to>
    <xdr:sp macro="" textlink="'Pivot Table'!E27">
      <xdr:nvSpPr>
        <xdr:cNvPr id="3" name="Rectangle: Rounded Corners 2">
          <a:extLst>
            <a:ext uri="{FF2B5EF4-FFF2-40B4-BE49-F238E27FC236}">
              <a16:creationId xmlns:a16="http://schemas.microsoft.com/office/drawing/2014/main" id="{E30D9124-14A7-9602-FABC-7839FBC5AACD}"/>
            </a:ext>
          </a:extLst>
        </xdr:cNvPr>
        <xdr:cNvSpPr/>
      </xdr:nvSpPr>
      <xdr:spPr>
        <a:xfrm>
          <a:off x="682631" y="1168395"/>
          <a:ext cx="1371600" cy="1371600"/>
        </a:xfrm>
        <a:prstGeom prst="roundRect">
          <a:avLst>
            <a:gd name="adj" fmla="val 9722"/>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46E3FA48-5826-45CD-8ED0-668AD96AC64C}" type="TxLink">
            <a:rPr lang="en-US" sz="1800" b="1" i="0" u="none" strike="noStrike" kern="1200">
              <a:solidFill>
                <a:srgbClr val="00B050"/>
              </a:solidFill>
              <a:latin typeface="Arial"/>
              <a:cs typeface="Arial"/>
            </a:rPr>
            <a:pPr algn="ctr"/>
            <a:t> 1,477,400 </a:t>
          </a:fld>
          <a:endParaRPr lang="en-US" sz="11500" b="1" kern="1200">
            <a:solidFill>
              <a:srgbClr val="00B050"/>
            </a:solidFill>
          </a:endParaRPr>
        </a:p>
      </xdr:txBody>
    </xdr:sp>
    <xdr:clientData/>
  </xdr:twoCellAnchor>
  <xdr:twoCellAnchor>
    <xdr:from>
      <xdr:col>2</xdr:col>
      <xdr:colOff>96845</xdr:colOff>
      <xdr:row>7</xdr:row>
      <xdr:rowOff>123818</xdr:rowOff>
    </xdr:from>
    <xdr:to>
      <xdr:col>4</xdr:col>
      <xdr:colOff>7</xdr:colOff>
      <xdr:row>11</xdr:row>
      <xdr:rowOff>107942</xdr:rowOff>
    </xdr:to>
    <xdr:sp macro="" textlink="">
      <xdr:nvSpPr>
        <xdr:cNvPr id="4" name="Rectangle: Rounded Corners 3">
          <a:extLst>
            <a:ext uri="{FF2B5EF4-FFF2-40B4-BE49-F238E27FC236}">
              <a16:creationId xmlns:a16="http://schemas.microsoft.com/office/drawing/2014/main" id="{E2083BD4-04B0-3664-D0E9-22E117B888ED}"/>
            </a:ext>
          </a:extLst>
        </xdr:cNvPr>
        <xdr:cNvSpPr/>
      </xdr:nvSpPr>
      <xdr:spPr>
        <a:xfrm>
          <a:off x="751689" y="1195381"/>
          <a:ext cx="1212849" cy="698499"/>
        </a:xfrm>
        <a:prstGeom prst="round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kern="1200">
              <a:ln>
                <a:noFill/>
              </a:ln>
              <a:solidFill>
                <a:srgbClr val="D6BBEB"/>
              </a:solidFill>
            </a:rPr>
            <a:t>Total Income</a:t>
          </a:r>
        </a:p>
      </xdr:txBody>
    </xdr:sp>
    <xdr:clientData/>
  </xdr:twoCellAnchor>
  <xdr:twoCellAnchor>
    <xdr:from>
      <xdr:col>2</xdr:col>
      <xdr:colOff>17456</xdr:colOff>
      <xdr:row>16</xdr:row>
      <xdr:rowOff>3180</xdr:rowOff>
    </xdr:from>
    <xdr:to>
      <xdr:col>4</xdr:col>
      <xdr:colOff>71431</xdr:colOff>
      <xdr:row>23</xdr:row>
      <xdr:rowOff>152405</xdr:rowOff>
    </xdr:to>
    <xdr:sp macro="" textlink="'Pivot Table'!E28">
      <xdr:nvSpPr>
        <xdr:cNvPr id="5" name="Rectangle: Rounded Corners 4">
          <a:extLst>
            <a:ext uri="{FF2B5EF4-FFF2-40B4-BE49-F238E27FC236}">
              <a16:creationId xmlns:a16="http://schemas.microsoft.com/office/drawing/2014/main" id="{EBB52A93-7BF5-1420-7904-400B136F99B7}"/>
            </a:ext>
          </a:extLst>
        </xdr:cNvPr>
        <xdr:cNvSpPr/>
      </xdr:nvSpPr>
      <xdr:spPr>
        <a:xfrm>
          <a:off x="676269" y="2622555"/>
          <a:ext cx="1371600" cy="1371600"/>
        </a:xfrm>
        <a:prstGeom prst="roundRect">
          <a:avLst>
            <a:gd name="adj" fmla="val 8565"/>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2E9D0F5B-2A06-477D-B976-A323F0B8DDEF}" type="TxLink">
            <a:rPr lang="en-US" sz="1800" b="1" i="0" u="none" strike="noStrike" kern="1200">
              <a:solidFill>
                <a:srgbClr val="C00000"/>
              </a:solidFill>
              <a:latin typeface="Arial"/>
              <a:cs typeface="Arial"/>
            </a:rPr>
            <a:pPr algn="ctr"/>
            <a:t> 862,986 </a:t>
          </a:fld>
          <a:endParaRPr lang="en-US" sz="13800" b="1" kern="1200">
            <a:solidFill>
              <a:srgbClr val="C00000"/>
            </a:solidFill>
          </a:endParaRPr>
        </a:p>
      </xdr:txBody>
    </xdr:sp>
    <xdr:clientData/>
  </xdr:twoCellAnchor>
  <xdr:twoCellAnchor>
    <xdr:from>
      <xdr:col>2</xdr:col>
      <xdr:colOff>87307</xdr:colOff>
      <xdr:row>16</xdr:row>
      <xdr:rowOff>19053</xdr:rowOff>
    </xdr:from>
    <xdr:to>
      <xdr:col>3</xdr:col>
      <xdr:colOff>642933</xdr:colOff>
      <xdr:row>20</xdr:row>
      <xdr:rowOff>39691</xdr:rowOff>
    </xdr:to>
    <xdr:sp macro="" textlink="">
      <xdr:nvSpPr>
        <xdr:cNvPr id="6" name="Rectangle: Rounded Corners 5">
          <a:extLst>
            <a:ext uri="{FF2B5EF4-FFF2-40B4-BE49-F238E27FC236}">
              <a16:creationId xmlns:a16="http://schemas.microsoft.com/office/drawing/2014/main" id="{11A61264-F483-5875-9F66-9CF3AFAA0A38}"/>
            </a:ext>
          </a:extLst>
        </xdr:cNvPr>
        <xdr:cNvSpPr/>
      </xdr:nvSpPr>
      <xdr:spPr>
        <a:xfrm>
          <a:off x="746120" y="2638428"/>
          <a:ext cx="1214438" cy="719138"/>
        </a:xfrm>
        <a:prstGeom prst="round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kern="1200">
              <a:ln>
                <a:noFill/>
              </a:ln>
              <a:solidFill>
                <a:srgbClr val="D6BBEB"/>
              </a:solidFill>
              <a:latin typeface="+mn-lt"/>
              <a:ea typeface="+mn-ea"/>
              <a:cs typeface="+mn-cs"/>
            </a:rPr>
            <a:t>Total Expenses</a:t>
          </a:r>
        </a:p>
      </xdr:txBody>
    </xdr:sp>
    <xdr:clientData/>
  </xdr:twoCellAnchor>
  <xdr:twoCellAnchor>
    <xdr:from>
      <xdr:col>4</xdr:col>
      <xdr:colOff>134939</xdr:colOff>
      <xdr:row>7</xdr:row>
      <xdr:rowOff>112713</xdr:rowOff>
    </xdr:from>
    <xdr:to>
      <xdr:col>10</xdr:col>
      <xdr:colOff>15877</xdr:colOff>
      <xdr:row>20</xdr:row>
      <xdr:rowOff>95250</xdr:rowOff>
    </xdr:to>
    <xdr:graphicFrame macro="">
      <xdr:nvGraphicFramePr>
        <xdr:cNvPr id="7" name="Chart 6">
          <a:extLst>
            <a:ext uri="{FF2B5EF4-FFF2-40B4-BE49-F238E27FC236}">
              <a16:creationId xmlns:a16="http://schemas.microsoft.com/office/drawing/2014/main" id="{D8C6000C-BAF5-46BC-A58C-33D58090B6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7944</xdr:colOff>
      <xdr:row>24</xdr:row>
      <xdr:rowOff>79372</xdr:rowOff>
    </xdr:from>
    <xdr:to>
      <xdr:col>5</xdr:col>
      <xdr:colOff>88907</xdr:colOff>
      <xdr:row>34</xdr:row>
      <xdr:rowOff>161922</xdr:rowOff>
    </xdr:to>
    <xdr:graphicFrame macro="">
      <xdr:nvGraphicFramePr>
        <xdr:cNvPr id="9" name="Chart 8">
          <a:extLst>
            <a:ext uri="{FF2B5EF4-FFF2-40B4-BE49-F238E27FC236}">
              <a16:creationId xmlns:a16="http://schemas.microsoft.com/office/drawing/2014/main" id="{582BF81E-09DA-4D59-A413-CCFB23F6A3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142869</xdr:colOff>
      <xdr:row>24</xdr:row>
      <xdr:rowOff>79373</xdr:rowOff>
    </xdr:from>
    <xdr:to>
      <xdr:col>8</xdr:col>
      <xdr:colOff>223831</xdr:colOff>
      <xdr:row>34</xdr:row>
      <xdr:rowOff>161923</xdr:rowOff>
    </xdr:to>
    <xdr:graphicFrame macro="">
      <xdr:nvGraphicFramePr>
        <xdr:cNvPr id="10" name="Chart 9">
          <a:extLst>
            <a:ext uri="{FF2B5EF4-FFF2-40B4-BE49-F238E27FC236}">
              <a16:creationId xmlns:a16="http://schemas.microsoft.com/office/drawing/2014/main" id="{2901A2D4-D928-4B3E-B1F3-1375D50C6E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142875</xdr:colOff>
      <xdr:row>35</xdr:row>
      <xdr:rowOff>28578</xdr:rowOff>
    </xdr:from>
    <xdr:to>
      <xdr:col>12</xdr:col>
      <xdr:colOff>354012</xdr:colOff>
      <xdr:row>45</xdr:row>
      <xdr:rowOff>114303</xdr:rowOff>
    </xdr:to>
    <xdr:graphicFrame macro="">
      <xdr:nvGraphicFramePr>
        <xdr:cNvPr id="12" name="Chart 11">
          <a:extLst>
            <a:ext uri="{FF2B5EF4-FFF2-40B4-BE49-F238E27FC236}">
              <a16:creationId xmlns:a16="http://schemas.microsoft.com/office/drawing/2014/main" id="{3F261766-BBAF-4C23-8648-35CE9EE0AE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174639</xdr:colOff>
      <xdr:row>16</xdr:row>
      <xdr:rowOff>94468</xdr:rowOff>
    </xdr:from>
    <xdr:to>
      <xdr:col>12</xdr:col>
      <xdr:colOff>222264</xdr:colOff>
      <xdr:row>23</xdr:row>
      <xdr:rowOff>142875</xdr:rowOff>
    </xdr:to>
    <mc:AlternateContent xmlns:mc="http://schemas.openxmlformats.org/markup-compatibility/2006">
      <mc:Choice xmlns:a14="http://schemas.microsoft.com/office/drawing/2010/main" Requires="a14">
        <xdr:graphicFrame macro="">
          <xdr:nvGraphicFramePr>
            <xdr:cNvPr id="13" name="Payment Method">
              <a:extLst>
                <a:ext uri="{FF2B5EF4-FFF2-40B4-BE49-F238E27FC236}">
                  <a16:creationId xmlns:a16="http://schemas.microsoft.com/office/drawing/2014/main" id="{83616073-4D1D-8C71-97C4-6940DC97D953}"/>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dr:sp macro="" textlink="">
          <xdr:nvSpPr>
            <xdr:cNvPr id="0" name=""/>
            <xdr:cNvSpPr>
              <a:spLocks noTextEdit="1"/>
            </xdr:cNvSpPr>
          </xdr:nvSpPr>
          <xdr:spPr>
            <a:xfrm>
              <a:off x="5726127" y="2773374"/>
              <a:ext cx="1350962" cy="12953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277817</xdr:colOff>
      <xdr:row>24</xdr:row>
      <xdr:rowOff>79375</xdr:rowOff>
    </xdr:from>
    <xdr:to>
      <xdr:col>12</xdr:col>
      <xdr:colOff>358335</xdr:colOff>
      <xdr:row>34</xdr:row>
      <xdr:rowOff>161925</xdr:rowOff>
    </xdr:to>
    <xdr:graphicFrame macro="">
      <xdr:nvGraphicFramePr>
        <xdr:cNvPr id="17" name="Chart 16">
          <a:extLst>
            <a:ext uri="{FF2B5EF4-FFF2-40B4-BE49-F238E27FC236}">
              <a16:creationId xmlns:a16="http://schemas.microsoft.com/office/drawing/2014/main" id="{A7DC3D32-2398-447C-B61E-CDDFACE618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10</xdr:col>
      <xdr:colOff>159543</xdr:colOff>
      <xdr:row>8</xdr:row>
      <xdr:rowOff>17467</xdr:rowOff>
    </xdr:from>
    <xdr:to>
      <xdr:col>12</xdr:col>
      <xdr:colOff>229394</xdr:colOff>
      <xdr:row>15</xdr:row>
      <xdr:rowOff>59532</xdr:rowOff>
    </xdr:to>
    <mc:AlternateContent xmlns:mc="http://schemas.openxmlformats.org/markup-compatibility/2006" xmlns:a14="http://schemas.microsoft.com/office/drawing/2010/main">
      <mc:Choice Requires="a14">
        <xdr:graphicFrame macro="">
          <xdr:nvGraphicFramePr>
            <xdr:cNvPr id="19" name="Month">
              <a:extLst>
                <a:ext uri="{FF2B5EF4-FFF2-40B4-BE49-F238E27FC236}">
                  <a16:creationId xmlns:a16="http://schemas.microsoft.com/office/drawing/2014/main" id="{65D5236A-FBAC-0107-2424-330DD9810317}"/>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711031" y="1267623"/>
              <a:ext cx="1376363" cy="12922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26986</xdr:colOff>
      <xdr:row>35</xdr:row>
      <xdr:rowOff>145259</xdr:rowOff>
    </xdr:from>
    <xdr:to>
      <xdr:col>5</xdr:col>
      <xdr:colOff>71437</xdr:colOff>
      <xdr:row>45</xdr:row>
      <xdr:rowOff>50007</xdr:rowOff>
    </xdr:to>
    <xdr:graphicFrame macro="">
      <xdr:nvGraphicFramePr>
        <xdr:cNvPr id="16" name="Chart 15">
          <a:extLst>
            <a:ext uri="{FF2B5EF4-FFF2-40B4-BE49-F238E27FC236}">
              <a16:creationId xmlns:a16="http://schemas.microsoft.com/office/drawing/2014/main" id="{7BDD8E91-0454-4C3A-94E5-1302DA5E43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139700</xdr:colOff>
      <xdr:row>20</xdr:row>
      <xdr:rowOff>130968</xdr:rowOff>
    </xdr:from>
    <xdr:to>
      <xdr:col>10</xdr:col>
      <xdr:colOff>1123</xdr:colOff>
      <xdr:row>24</xdr:row>
      <xdr:rowOff>39684</xdr:rowOff>
    </xdr:to>
    <xdr:sp macro="" textlink="">
      <xdr:nvSpPr>
        <xdr:cNvPr id="21" name="Rectangle: Rounded Corners 20">
          <a:extLst>
            <a:ext uri="{FF2B5EF4-FFF2-40B4-BE49-F238E27FC236}">
              <a16:creationId xmlns:a16="http://schemas.microsoft.com/office/drawing/2014/main" id="{B2DED58D-E833-C9E9-0A40-47B0DD990155}"/>
            </a:ext>
          </a:extLst>
        </xdr:cNvPr>
        <xdr:cNvSpPr/>
      </xdr:nvSpPr>
      <xdr:spPr>
        <a:xfrm>
          <a:off x="1758950" y="3524249"/>
          <a:ext cx="3790486" cy="623091"/>
        </a:xfrm>
        <a:prstGeom prst="roundRect">
          <a:avLst/>
        </a:prstGeom>
        <a:solidFill>
          <a:srgbClr val="002060"/>
        </a:solidFill>
        <a:ln>
          <a:solidFill>
            <a:srgbClr val="00206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kern="1200">
              <a:solidFill>
                <a:srgbClr val="FBF5DF"/>
              </a:solidFill>
            </a:rPr>
            <a:t>- The ratio of income to expenses</a:t>
          </a:r>
          <a:r>
            <a:rPr lang="en-US" sz="900" kern="1200" baseline="0">
              <a:solidFill>
                <a:srgbClr val="FBF5DF"/>
              </a:solidFill>
            </a:rPr>
            <a:t> gives room for more savings.</a:t>
          </a:r>
        </a:p>
        <a:p>
          <a:pPr algn="l"/>
          <a:endParaRPr lang="en-US" sz="600" kern="1200" baseline="0">
            <a:solidFill>
              <a:srgbClr val="FBF5DF"/>
            </a:solidFill>
          </a:endParaRPr>
        </a:p>
        <a:p>
          <a:pPr algn="l"/>
          <a:r>
            <a:rPr lang="en-US" sz="900" kern="1200" baseline="0">
              <a:solidFill>
                <a:srgbClr val="FBF5DF"/>
              </a:solidFill>
            </a:rPr>
            <a:t>- Excess budget allocations should go to interest-bearing investments and personal development investments.</a:t>
          </a:r>
          <a:endParaRPr lang="en-US" sz="900" kern="1200">
            <a:solidFill>
              <a:srgbClr val="FBF5DF"/>
            </a:solidFill>
          </a:endParaRPr>
        </a:p>
      </xdr:txBody>
    </xdr:sp>
    <xdr:clientData/>
  </xdr:twoCellAnchor>
  <xdr:twoCellAnchor>
    <xdr:from>
      <xdr:col>2</xdr:col>
      <xdr:colOff>207961</xdr:colOff>
      <xdr:row>1</xdr:row>
      <xdr:rowOff>20637</xdr:rowOff>
    </xdr:from>
    <xdr:to>
      <xdr:col>4</xdr:col>
      <xdr:colOff>360362</xdr:colOff>
      <xdr:row>2</xdr:row>
      <xdr:rowOff>15080</xdr:rowOff>
    </xdr:to>
    <xdr:sp macro="" textlink="">
      <xdr:nvSpPr>
        <xdr:cNvPr id="8" name="TextBox 7">
          <a:extLst>
            <a:ext uri="{FF2B5EF4-FFF2-40B4-BE49-F238E27FC236}">
              <a16:creationId xmlns:a16="http://schemas.microsoft.com/office/drawing/2014/main" id="{766DC161-C8B3-4D59-BC5B-1ACA47A1C346}"/>
            </a:ext>
          </a:extLst>
        </xdr:cNvPr>
        <xdr:cNvSpPr txBox="1"/>
      </xdr:nvSpPr>
      <xdr:spPr>
        <a:xfrm>
          <a:off x="517524" y="20637"/>
          <a:ext cx="1462088" cy="173037"/>
        </a:xfrm>
        <a:prstGeom prst="rect">
          <a:avLst/>
        </a:prstGeom>
        <a:solidFill>
          <a:srgbClr val="002060"/>
        </a:solidFill>
        <a:ln w="9525"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1" i="1" kern="1200">
              <a:solidFill>
                <a:srgbClr val="FBF5DF"/>
              </a:solidFill>
              <a:latin typeface="Bradley Hand ITC" panose="03070402050302030203" pitchFamily="66" charset="0"/>
              <a:cs typeface="Arial" panose="020B0604020202020204" pitchFamily="34" charset="0"/>
            </a:rPr>
            <a:t>Ibrahim Adeniran 20250103</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7</xdr:col>
      <xdr:colOff>609600</xdr:colOff>
      <xdr:row>16</xdr:row>
      <xdr:rowOff>76200</xdr:rowOff>
    </xdr:to>
    <xdr:graphicFrame macro="">
      <xdr:nvGraphicFramePr>
        <xdr:cNvPr id="2" name="Chart 1">
          <a:extLst>
            <a:ext uri="{FF2B5EF4-FFF2-40B4-BE49-F238E27FC236}">
              <a16:creationId xmlns:a16="http://schemas.microsoft.com/office/drawing/2014/main" id="{C78F3AB2-B251-4969-AB16-6283564FF0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15875</xdr:colOff>
      <xdr:row>18</xdr:row>
      <xdr:rowOff>0</xdr:rowOff>
    </xdr:from>
    <xdr:to>
      <xdr:col>15</xdr:col>
      <xdr:colOff>635000</xdr:colOff>
      <xdr:row>33</xdr:row>
      <xdr:rowOff>31750</xdr:rowOff>
    </xdr:to>
    <xdr:graphicFrame macro="">
      <xdr:nvGraphicFramePr>
        <xdr:cNvPr id="6" name="Chart 5">
          <a:extLst>
            <a:ext uri="{FF2B5EF4-FFF2-40B4-BE49-F238E27FC236}">
              <a16:creationId xmlns:a16="http://schemas.microsoft.com/office/drawing/2014/main" id="{DF1D6853-9375-41D0-8CE4-053806ECB6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11906</xdr:colOff>
      <xdr:row>35</xdr:row>
      <xdr:rowOff>154781</xdr:rowOff>
    </xdr:from>
    <xdr:to>
      <xdr:col>19</xdr:col>
      <xdr:colOff>59531</xdr:colOff>
      <xdr:row>51</xdr:row>
      <xdr:rowOff>96838</xdr:rowOff>
    </xdr:to>
    <xdr:graphicFrame macro="">
      <xdr:nvGraphicFramePr>
        <xdr:cNvPr id="8" name="Chart 7">
          <a:extLst>
            <a:ext uri="{FF2B5EF4-FFF2-40B4-BE49-F238E27FC236}">
              <a16:creationId xmlns:a16="http://schemas.microsoft.com/office/drawing/2014/main" id="{A4313D15-B9DF-4874-9FC8-6335E34538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xdr:row>
      <xdr:rowOff>0</xdr:rowOff>
    </xdr:from>
    <xdr:to>
      <xdr:col>15</xdr:col>
      <xdr:colOff>619125</xdr:colOff>
      <xdr:row>16</xdr:row>
      <xdr:rowOff>123825</xdr:rowOff>
    </xdr:to>
    <xdr:graphicFrame macro="">
      <xdr:nvGraphicFramePr>
        <xdr:cNvPr id="10" name="Chart 9">
          <a:extLst>
            <a:ext uri="{FF2B5EF4-FFF2-40B4-BE49-F238E27FC236}">
              <a16:creationId xmlns:a16="http://schemas.microsoft.com/office/drawing/2014/main" id="{1C0462B8-8019-4A5A-9C95-31D88BAC41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15875</xdr:colOff>
      <xdr:row>19</xdr:row>
      <xdr:rowOff>7937</xdr:rowOff>
    </xdr:from>
    <xdr:to>
      <xdr:col>7</xdr:col>
      <xdr:colOff>635000</xdr:colOff>
      <xdr:row>34</xdr:row>
      <xdr:rowOff>131762</xdr:rowOff>
    </xdr:to>
    <xdr:graphicFrame macro="">
      <xdr:nvGraphicFramePr>
        <xdr:cNvPr id="11" name="Chart 10">
          <a:extLst>
            <a:ext uri="{FF2B5EF4-FFF2-40B4-BE49-F238E27FC236}">
              <a16:creationId xmlns:a16="http://schemas.microsoft.com/office/drawing/2014/main" id="{BF5E7AFC-E8B7-487D-8AC7-792292A084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642938</xdr:colOff>
      <xdr:row>36</xdr:row>
      <xdr:rowOff>1</xdr:rowOff>
    </xdr:from>
    <xdr:to>
      <xdr:col>7</xdr:col>
      <xdr:colOff>627857</xdr:colOff>
      <xdr:row>51</xdr:row>
      <xdr:rowOff>67470</xdr:rowOff>
    </xdr:to>
    <xdr:graphicFrame macro="">
      <xdr:nvGraphicFramePr>
        <xdr:cNvPr id="3" name="Chart 2">
          <a:extLst>
            <a:ext uri="{FF2B5EF4-FFF2-40B4-BE49-F238E27FC236}">
              <a16:creationId xmlns:a16="http://schemas.microsoft.com/office/drawing/2014/main" id="{B23BE111-42FA-45BD-B257-F1419A6597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brahim Adeniran" refreshedDate="45693.578728819448" createdVersion="8" refreshedVersion="8" minRefreshableVersion="3" recordCount="78" xr:uid="{4791BFA2-D604-43C0-9C97-0EBA706E3683}">
  <cacheSource type="worksheet">
    <worksheetSource name="RawData"/>
  </cacheSource>
  <cacheFields count="14">
    <cacheField name="Date" numFmtId="14">
      <sharedItems containsSemiMixedTypes="0" containsNonDate="0" containsDate="1" containsString="0" minDate="2022-10-01T00:00:00" maxDate="2023-01-01T00:00:00" count="51">
        <d v="2022-10-01T00:00:00"/>
        <d v="2022-10-02T00:00:00"/>
        <d v="2022-10-03T00:00:00"/>
        <d v="2022-10-08T00:00:00"/>
        <d v="2022-10-09T00:00:00"/>
        <d v="2022-10-10T00:00:00"/>
        <d v="2022-10-11T00:00:00"/>
        <d v="2022-10-16T00:00:00"/>
        <d v="2022-10-19T00:00:00"/>
        <d v="2022-10-20T00:00:00"/>
        <d v="2022-10-24T00:00:00"/>
        <d v="2022-10-25T00:00:00"/>
        <d v="2022-10-26T00:00:00"/>
        <d v="2022-10-27T00:00:00"/>
        <d v="2022-10-28T00:00:00"/>
        <d v="2022-10-30T00:00:00"/>
        <d v="2022-11-01T00:00:00"/>
        <d v="2022-11-04T00:00:00"/>
        <d v="2022-11-07T00:00:00"/>
        <d v="2022-11-09T00:00:00"/>
        <d v="2022-11-10T00:00:00"/>
        <d v="2022-11-11T00:00:00"/>
        <d v="2022-11-13T00:00:00"/>
        <d v="2022-11-16T00:00:00"/>
        <d v="2022-11-17T00:00:00"/>
        <d v="2022-11-19T00:00:00"/>
        <d v="2022-11-20T00:00:00"/>
        <d v="2022-11-23T00:00:00"/>
        <d v="2022-11-24T00:00:00"/>
        <d v="2022-11-25T00:00:00"/>
        <d v="2022-11-26T00:00:00"/>
        <d v="2022-11-27T00:00:00"/>
        <d v="2022-11-28T00:00:00"/>
        <d v="2022-11-30T00:00:00"/>
        <d v="2022-12-01T00:00:00"/>
        <d v="2022-12-02T00:00:00"/>
        <d v="2022-12-10T00:00:00"/>
        <d v="2022-12-12T00:00:00"/>
        <d v="2022-12-13T00:00:00"/>
        <d v="2022-12-14T00:00:00"/>
        <d v="2022-12-15T00:00:00"/>
        <d v="2022-12-19T00:00:00"/>
        <d v="2022-12-20T00:00:00"/>
        <d v="2022-12-22T00:00:00"/>
        <d v="2022-12-25T00:00:00"/>
        <d v="2022-12-26T00:00:00"/>
        <d v="2022-12-27T00:00:00"/>
        <d v="2022-12-28T00:00:00"/>
        <d v="2022-12-29T00:00:00"/>
        <d v="2022-12-30T00:00:00"/>
        <d v="2022-12-31T00:00:00"/>
      </sharedItems>
      <fieldGroup par="11"/>
    </cacheField>
    <cacheField name="Year" numFmtId="14">
      <sharedItems/>
    </cacheField>
    <cacheField name="Month" numFmtId="14">
      <sharedItems count="3">
        <s v="Oct"/>
        <s v="Nov"/>
        <s v="Dec"/>
      </sharedItems>
    </cacheField>
    <cacheField name="Day_Date" numFmtId="14">
      <sharedItems/>
    </cacheField>
    <cacheField name="Description" numFmtId="0">
      <sharedItems/>
    </cacheField>
    <cacheField name="Category" numFmtId="0">
      <sharedItems count="7">
        <s v="Income"/>
        <s v="Flexing"/>
        <s v="Food &amp; Drinks"/>
        <s v="Personal Development"/>
        <s v="Housing &amp; Utilities"/>
        <s v="Clothing"/>
        <s v="Credit Card Bonus"/>
      </sharedItems>
    </cacheField>
    <cacheField name="Fund Class" numFmtId="0">
      <sharedItems count="2">
        <s v="Income"/>
        <s v="Expenses"/>
      </sharedItems>
    </cacheField>
    <cacheField name="Payment Method" numFmtId="0">
      <sharedItems count="3">
        <s v="Transfer"/>
        <s v="Cash"/>
        <s v="Credit Card"/>
      </sharedItems>
    </cacheField>
    <cacheField name="Amount" numFmtId="164">
      <sharedItems containsSemiMixedTypes="0" containsString="0" containsNumber="1" containsInteger="1" minValue="500" maxValue="400000"/>
    </cacheField>
    <cacheField name="Balance" numFmtId="164">
      <sharedItems containsSemiMixedTypes="0" containsString="0" containsNumber="1" containsInteger="1" minValue="143381" maxValue="947237"/>
    </cacheField>
    <cacheField name="Monthend" numFmtId="165">
      <sharedItems containsNonDate="0" containsDate="1" containsString="0" containsBlank="1" minDate="2022-10-30T00:00:00" maxDate="2023-01-01T00:00:00" count="4">
        <m/>
        <d v="2022-10-30T00:00:00"/>
        <d v="2022-11-30T00:00:00"/>
        <d v="2022-12-31T00:00:00"/>
      </sharedItems>
      <fieldGroup par="13"/>
    </cacheField>
    <cacheField name="Months (Date)" numFmtId="0" databaseField="0">
      <fieldGroup base="0">
        <rangePr groupBy="months" startDate="2022-10-01T00:00:00" endDate="2023-01-01T00:00:00"/>
        <groupItems count="14">
          <s v="&lt;10/1/2022"/>
          <s v="Jan"/>
          <s v="Feb"/>
          <s v="Mar"/>
          <s v="Apr"/>
          <s v="May"/>
          <s v="Jun"/>
          <s v="Jul"/>
          <s v="Aug"/>
          <s v="Sep"/>
          <s v="Oct"/>
          <s v="Nov"/>
          <s v="Dec"/>
          <s v="&gt;1/1/2023"/>
        </groupItems>
      </fieldGroup>
    </cacheField>
    <cacheField name="Days (Monthend)" numFmtId="0" databaseField="0">
      <fieldGroup base="10">
        <rangePr groupBy="days" startDate="2022-10-30T00:00:00" endDate="2023-01-01T00:00:00"/>
        <groupItems count="368">
          <s v="&lt;10/30/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23"/>
        </groupItems>
      </fieldGroup>
    </cacheField>
    <cacheField name="Months (Monthend)" numFmtId="0" databaseField="0">
      <fieldGroup base="10">
        <rangePr groupBy="months" startDate="2022-10-30T00:00:00" endDate="2023-01-01T00:00:00"/>
        <groupItems count="14">
          <s v="&lt;10/30/2022"/>
          <s v="Jan"/>
          <s v="Feb"/>
          <s v="Mar"/>
          <s v="Apr"/>
          <s v="May"/>
          <s v="Jun"/>
          <s v="Jul"/>
          <s v="Aug"/>
          <s v="Sep"/>
          <s v="Oct"/>
          <s v="Nov"/>
          <s v="Dec"/>
          <s v="&gt;1/1/2023"/>
        </groupItems>
      </fieldGroup>
    </cacheField>
  </cacheFields>
  <extLst>
    <ext xmlns:x14="http://schemas.microsoft.com/office/spreadsheetml/2009/9/main" uri="{725AE2AE-9491-48be-B2B4-4EB974FC3084}">
      <x14:pivotCacheDefinition pivotCacheId="3925121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
  <r>
    <x v="0"/>
    <s v="2022"/>
    <x v="0"/>
    <s v="01"/>
    <s v="Salary"/>
    <x v="0"/>
    <x v="0"/>
    <x v="0"/>
    <n v="400000"/>
    <n v="400000"/>
    <x v="0"/>
  </r>
  <r>
    <x v="0"/>
    <s v="2022"/>
    <x v="0"/>
    <s v="01"/>
    <s v="Date night with Amiyah"/>
    <x v="1"/>
    <x v="1"/>
    <x v="0"/>
    <n v="7092"/>
    <n v="392908"/>
    <x v="0"/>
  </r>
  <r>
    <x v="1"/>
    <s v="2022"/>
    <x v="0"/>
    <s v="02"/>
    <s v="Lunch at Shiro"/>
    <x v="2"/>
    <x v="1"/>
    <x v="1"/>
    <n v="5403"/>
    <n v="387505"/>
    <x v="0"/>
  </r>
  <r>
    <x v="2"/>
    <s v="2022"/>
    <x v="0"/>
    <s v="03"/>
    <s v="10Alytics Training"/>
    <x v="3"/>
    <x v="1"/>
    <x v="1"/>
    <n v="60000"/>
    <n v="327505"/>
    <x v="0"/>
  </r>
  <r>
    <x v="3"/>
    <s v="2022"/>
    <x v="0"/>
    <s v="08"/>
    <s v="Breakfast at KFC"/>
    <x v="2"/>
    <x v="1"/>
    <x v="2"/>
    <n v="8844"/>
    <n v="318661"/>
    <x v="0"/>
  </r>
  <r>
    <x v="4"/>
    <s v="2022"/>
    <x v="0"/>
    <s v="09"/>
    <s v="Lunch at Chicken Republic"/>
    <x v="2"/>
    <x v="1"/>
    <x v="2"/>
    <n v="7752"/>
    <n v="310909"/>
    <x v="0"/>
  </r>
  <r>
    <x v="4"/>
    <s v="2022"/>
    <x v="0"/>
    <s v="09"/>
    <s v="Tennis Racket"/>
    <x v="3"/>
    <x v="1"/>
    <x v="2"/>
    <n v="6621"/>
    <n v="304288"/>
    <x v="0"/>
  </r>
  <r>
    <x v="5"/>
    <s v="2022"/>
    <x v="0"/>
    <s v="10"/>
    <s v="Night at club"/>
    <x v="1"/>
    <x v="1"/>
    <x v="1"/>
    <n v="5347"/>
    <n v="298941"/>
    <x v="0"/>
  </r>
  <r>
    <x v="6"/>
    <s v="2022"/>
    <x v="0"/>
    <s v="11"/>
    <s v="Coffee at Starbucks"/>
    <x v="2"/>
    <x v="1"/>
    <x v="1"/>
    <n v="5366"/>
    <n v="293575"/>
    <x v="0"/>
  </r>
  <r>
    <x v="7"/>
    <s v="2022"/>
    <x v="0"/>
    <s v="16"/>
    <s v="Petrol for car"/>
    <x v="4"/>
    <x v="1"/>
    <x v="2"/>
    <n v="7449"/>
    <n v="286126"/>
    <x v="0"/>
  </r>
  <r>
    <x v="8"/>
    <s v="2022"/>
    <x v="0"/>
    <s v="19"/>
    <s v="Gym subscription"/>
    <x v="3"/>
    <x v="1"/>
    <x v="1"/>
    <n v="9800"/>
    <n v="276326"/>
    <x v="0"/>
  </r>
  <r>
    <x v="8"/>
    <s v="2022"/>
    <x v="0"/>
    <s v="19"/>
    <s v="McDonald's brunch"/>
    <x v="2"/>
    <x v="1"/>
    <x v="1"/>
    <n v="8492"/>
    <n v="267834"/>
    <x v="0"/>
  </r>
  <r>
    <x v="9"/>
    <s v="2022"/>
    <x v="0"/>
    <s v="20"/>
    <s v="Spotify subscription"/>
    <x v="1"/>
    <x v="1"/>
    <x v="2"/>
    <n v="4300"/>
    <n v="263534"/>
    <x v="0"/>
  </r>
  <r>
    <x v="10"/>
    <s v="2022"/>
    <x v="0"/>
    <s v="24"/>
    <s v="Lunch at Buzz"/>
    <x v="2"/>
    <x v="1"/>
    <x v="1"/>
    <n v="8647"/>
    <n v="254887"/>
    <x v="0"/>
  </r>
  <r>
    <x v="10"/>
    <s v="2022"/>
    <x v="0"/>
    <s v="24"/>
    <s v="Petrol for car"/>
    <x v="4"/>
    <x v="1"/>
    <x v="1"/>
    <n v="6714"/>
    <n v="248173"/>
    <x v="0"/>
  </r>
  <r>
    <x v="10"/>
    <s v="2022"/>
    <x v="0"/>
    <s v="24"/>
    <s v="Mainland Block Party"/>
    <x v="1"/>
    <x v="1"/>
    <x v="2"/>
    <n v="5079"/>
    <n v="243094"/>
    <x v="0"/>
  </r>
  <r>
    <x v="11"/>
    <s v="2022"/>
    <x v="0"/>
    <s v="25"/>
    <s v="2 shirts and 4 trousers"/>
    <x v="5"/>
    <x v="1"/>
    <x v="1"/>
    <n v="17600"/>
    <n v="225494"/>
    <x v="0"/>
  </r>
  <r>
    <x v="11"/>
    <s v="2022"/>
    <x v="0"/>
    <s v="25"/>
    <s v="House Rent"/>
    <x v="4"/>
    <x v="1"/>
    <x v="1"/>
    <n v="50000"/>
    <n v="175494"/>
    <x v="0"/>
  </r>
  <r>
    <x v="12"/>
    <s v="2022"/>
    <x v="0"/>
    <s v="26"/>
    <s v="Internet and Phone Subscription"/>
    <x v="4"/>
    <x v="1"/>
    <x v="2"/>
    <n v="10000"/>
    <n v="165494"/>
    <x v="0"/>
  </r>
  <r>
    <x v="12"/>
    <s v="2022"/>
    <x v="0"/>
    <s v="26"/>
    <s v="Coffee at Buzz"/>
    <x v="2"/>
    <x v="1"/>
    <x v="1"/>
    <n v="8963"/>
    <n v="156531"/>
    <x v="0"/>
  </r>
  <r>
    <x v="13"/>
    <s v="2022"/>
    <x v="0"/>
    <s v="27"/>
    <s v="Movie at cinema"/>
    <x v="1"/>
    <x v="1"/>
    <x v="2"/>
    <n v="6509"/>
    <n v="150022"/>
    <x v="0"/>
  </r>
  <r>
    <x v="14"/>
    <s v="2022"/>
    <x v="0"/>
    <s v="28"/>
    <s v="Grocery shopping"/>
    <x v="2"/>
    <x v="1"/>
    <x v="2"/>
    <n v="6641"/>
    <n v="143381"/>
    <x v="0"/>
  </r>
  <r>
    <x v="15"/>
    <s v="2022"/>
    <x v="0"/>
    <s v="30"/>
    <s v="Loan recovered"/>
    <x v="0"/>
    <x v="0"/>
    <x v="1"/>
    <n v="10000"/>
    <n v="153381"/>
    <x v="0"/>
  </r>
  <r>
    <x v="15"/>
    <s v="2022"/>
    <x v="0"/>
    <s v="30"/>
    <s v="Cashback"/>
    <x v="6"/>
    <x v="0"/>
    <x v="2"/>
    <n v="500"/>
    <n v="153881"/>
    <x v="0"/>
  </r>
  <r>
    <x v="15"/>
    <s v="2022"/>
    <x v="0"/>
    <s v="30"/>
    <s v="Microsoft Office Purchase"/>
    <x v="3"/>
    <x v="1"/>
    <x v="2"/>
    <n v="1940"/>
    <n v="151941"/>
    <x v="1"/>
  </r>
  <r>
    <x v="16"/>
    <s v="2022"/>
    <x v="1"/>
    <s v="01"/>
    <s v="Salary"/>
    <x v="0"/>
    <x v="0"/>
    <x v="0"/>
    <n v="400000"/>
    <n v="551941"/>
    <x v="0"/>
  </r>
  <r>
    <x v="17"/>
    <s v="2022"/>
    <x v="1"/>
    <s v="04"/>
    <s v="Coffee at Starbucks"/>
    <x v="2"/>
    <x v="1"/>
    <x v="1"/>
    <n v="5950"/>
    <n v="545991"/>
    <x v="0"/>
  </r>
  <r>
    <x v="18"/>
    <s v="2022"/>
    <x v="1"/>
    <s v="07"/>
    <s v="Breakfast at Chicken Republic"/>
    <x v="2"/>
    <x v="1"/>
    <x v="1"/>
    <n v="7957"/>
    <n v="538034"/>
    <x v="0"/>
  </r>
  <r>
    <x v="19"/>
    <s v="2022"/>
    <x v="1"/>
    <s v="09"/>
    <s v="Grocery shopping"/>
    <x v="2"/>
    <x v="1"/>
    <x v="1"/>
    <n v="8782"/>
    <n v="529252"/>
    <x v="0"/>
  </r>
  <r>
    <x v="20"/>
    <s v="2022"/>
    <x v="1"/>
    <s v="10"/>
    <s v="Deodorant and Perfume purchase"/>
    <x v="4"/>
    <x v="1"/>
    <x v="1"/>
    <n v="9642"/>
    <n v="519610"/>
    <x v="0"/>
  </r>
  <r>
    <x v="21"/>
    <s v="2022"/>
    <x v="1"/>
    <s v="11"/>
    <s v="Grocery shopping"/>
    <x v="2"/>
    <x v="1"/>
    <x v="1"/>
    <n v="12109"/>
    <n v="507501"/>
    <x v="0"/>
  </r>
  <r>
    <x v="22"/>
    <s v="2022"/>
    <x v="1"/>
    <s v="13"/>
    <s v="Birthday party"/>
    <x v="1"/>
    <x v="1"/>
    <x v="2"/>
    <n v="7149"/>
    <n v="500352"/>
    <x v="0"/>
  </r>
  <r>
    <x v="22"/>
    <s v="2022"/>
    <x v="1"/>
    <s v="13"/>
    <s v="Petrol for car"/>
    <x v="4"/>
    <x v="1"/>
    <x v="2"/>
    <n v="6392"/>
    <n v="493960"/>
    <x v="0"/>
  </r>
  <r>
    <x v="23"/>
    <s v="2022"/>
    <x v="1"/>
    <s v="16"/>
    <s v="Petrol for car"/>
    <x v="4"/>
    <x v="1"/>
    <x v="1"/>
    <n v="5014"/>
    <n v="488946"/>
    <x v="0"/>
  </r>
  <r>
    <x v="24"/>
    <s v="2022"/>
    <x v="1"/>
    <s v="17"/>
    <s v="Grocery shopping"/>
    <x v="2"/>
    <x v="1"/>
    <x v="2"/>
    <n v="8691"/>
    <n v="480255"/>
    <x v="0"/>
  </r>
  <r>
    <x v="24"/>
    <s v="2022"/>
    <x v="1"/>
    <s v="17"/>
    <s v="Udemy course"/>
    <x v="3"/>
    <x v="1"/>
    <x v="1"/>
    <n v="6026"/>
    <n v="474229"/>
    <x v="0"/>
  </r>
  <r>
    <x v="25"/>
    <s v="2022"/>
    <x v="1"/>
    <s v="19"/>
    <s v="Gym subscription"/>
    <x v="3"/>
    <x v="1"/>
    <x v="2"/>
    <n v="9800"/>
    <n v="464429"/>
    <x v="0"/>
  </r>
  <r>
    <x v="26"/>
    <s v="2022"/>
    <x v="1"/>
    <s v="20"/>
    <s v="Grocery shopping"/>
    <x v="2"/>
    <x v="1"/>
    <x v="1"/>
    <n v="10854"/>
    <n v="453575"/>
    <x v="0"/>
  </r>
  <r>
    <x v="26"/>
    <s v="2022"/>
    <x v="1"/>
    <s v="20"/>
    <s v="Coffee at Starbucks"/>
    <x v="2"/>
    <x v="1"/>
    <x v="2"/>
    <n v="12734"/>
    <n v="440841"/>
    <x v="0"/>
  </r>
  <r>
    <x v="26"/>
    <s v="2022"/>
    <x v="1"/>
    <s v="20"/>
    <s v="Grocery shopping"/>
    <x v="2"/>
    <x v="1"/>
    <x v="2"/>
    <n v="10900"/>
    <n v="429941"/>
    <x v="0"/>
  </r>
  <r>
    <x v="27"/>
    <s v="2022"/>
    <x v="1"/>
    <s v="23"/>
    <s v="Coffee at Starbucks"/>
    <x v="2"/>
    <x v="1"/>
    <x v="2"/>
    <n v="8713"/>
    <n v="421228"/>
    <x v="0"/>
  </r>
  <r>
    <x v="28"/>
    <s v="2022"/>
    <x v="1"/>
    <s v="24"/>
    <s v="Spotify subscription"/>
    <x v="1"/>
    <x v="1"/>
    <x v="2"/>
    <n v="4300"/>
    <n v="416928"/>
    <x v="0"/>
  </r>
  <r>
    <x v="29"/>
    <s v="2022"/>
    <x v="1"/>
    <s v="25"/>
    <s v="House Rent"/>
    <x v="4"/>
    <x v="1"/>
    <x v="0"/>
    <n v="50000"/>
    <n v="366928"/>
    <x v="0"/>
  </r>
  <r>
    <x v="30"/>
    <s v="2022"/>
    <x v="1"/>
    <s v="26"/>
    <s v="Internet and Phone Subscription"/>
    <x v="4"/>
    <x v="1"/>
    <x v="1"/>
    <n v="10000"/>
    <n v="356928"/>
    <x v="0"/>
  </r>
  <r>
    <x v="31"/>
    <s v="2022"/>
    <x v="1"/>
    <s v="27"/>
    <s v="Sneakers purchase"/>
    <x v="5"/>
    <x v="1"/>
    <x v="1"/>
    <n v="14300"/>
    <n v="342628"/>
    <x v="0"/>
  </r>
  <r>
    <x v="31"/>
    <s v="2022"/>
    <x v="1"/>
    <s v="27"/>
    <s v="Business School Training"/>
    <x v="3"/>
    <x v="1"/>
    <x v="2"/>
    <n v="11845"/>
    <n v="330783"/>
    <x v="0"/>
  </r>
  <r>
    <x v="32"/>
    <s v="2022"/>
    <x v="1"/>
    <s v="28"/>
    <s v="Breakfast at KFC"/>
    <x v="2"/>
    <x v="1"/>
    <x v="1"/>
    <n v="8349"/>
    <n v="322434"/>
    <x v="0"/>
  </r>
  <r>
    <x v="33"/>
    <s v="2022"/>
    <x v="1"/>
    <s v="30"/>
    <s v="New books purchase"/>
    <x v="3"/>
    <x v="1"/>
    <x v="2"/>
    <n v="18000"/>
    <n v="304434"/>
    <x v="0"/>
  </r>
  <r>
    <x v="33"/>
    <s v="2022"/>
    <x v="1"/>
    <s v="30"/>
    <s v="Shawarma at Yaba - Lunch"/>
    <x v="2"/>
    <x v="1"/>
    <x v="2"/>
    <n v="11657"/>
    <n v="292777"/>
    <x v="0"/>
  </r>
  <r>
    <x v="33"/>
    <s v="2022"/>
    <x v="1"/>
    <s v="30"/>
    <s v="Microsoft Office Purchase"/>
    <x v="3"/>
    <x v="1"/>
    <x v="1"/>
    <n v="1940"/>
    <n v="290837"/>
    <x v="0"/>
  </r>
  <r>
    <x v="33"/>
    <s v="2022"/>
    <x v="1"/>
    <s v="30"/>
    <s v="Cashback"/>
    <x v="6"/>
    <x v="0"/>
    <x v="2"/>
    <n v="500"/>
    <n v="291337"/>
    <x v="0"/>
  </r>
  <r>
    <x v="33"/>
    <s v="2022"/>
    <x v="1"/>
    <s v="30"/>
    <s v="Loan recovered"/>
    <x v="0"/>
    <x v="0"/>
    <x v="1"/>
    <n v="10000"/>
    <n v="301337"/>
    <x v="2"/>
  </r>
  <r>
    <x v="34"/>
    <s v="2022"/>
    <x v="2"/>
    <s v="01"/>
    <s v="Salary"/>
    <x v="0"/>
    <x v="0"/>
    <x v="0"/>
    <n v="400000"/>
    <n v="701337"/>
    <x v="0"/>
  </r>
  <r>
    <x v="34"/>
    <s v="2022"/>
    <x v="2"/>
    <s v="01"/>
    <s v="Christmas bonus"/>
    <x v="0"/>
    <x v="0"/>
    <x v="0"/>
    <n v="150000"/>
    <n v="851337"/>
    <x v="0"/>
  </r>
  <r>
    <x v="35"/>
    <s v="2022"/>
    <x v="2"/>
    <s v="02"/>
    <s v="Interest from Investment"/>
    <x v="0"/>
    <x v="0"/>
    <x v="1"/>
    <n v="95900"/>
    <n v="947237"/>
    <x v="0"/>
  </r>
  <r>
    <x v="36"/>
    <s v="2022"/>
    <x v="2"/>
    <s v="10"/>
    <s v="Davido's concert"/>
    <x v="1"/>
    <x v="1"/>
    <x v="1"/>
    <n v="10000"/>
    <n v="937237"/>
    <x v="0"/>
  </r>
  <r>
    <x v="37"/>
    <s v="2022"/>
    <x v="2"/>
    <s v="12"/>
    <s v="Games Night contribution"/>
    <x v="1"/>
    <x v="1"/>
    <x v="2"/>
    <n v="5500"/>
    <n v="931737"/>
    <x v="0"/>
  </r>
  <r>
    <x v="37"/>
    <s v="2022"/>
    <x v="2"/>
    <s v="12"/>
    <s v="Boat cruise"/>
    <x v="1"/>
    <x v="1"/>
    <x v="2"/>
    <n v="15000"/>
    <n v="916737"/>
    <x v="0"/>
  </r>
  <r>
    <x v="38"/>
    <s v="2022"/>
    <x v="2"/>
    <s v="13"/>
    <s v="Christmas house decoration"/>
    <x v="4"/>
    <x v="1"/>
    <x v="2"/>
    <n v="32300"/>
    <n v="884437"/>
    <x v="0"/>
  </r>
  <r>
    <x v="39"/>
    <s v="2022"/>
    <x v="2"/>
    <s v="14"/>
    <s v="Apple watch purchase"/>
    <x v="1"/>
    <x v="1"/>
    <x v="1"/>
    <n v="35900"/>
    <n v="848537"/>
    <x v="0"/>
  </r>
  <r>
    <x v="39"/>
    <s v="2022"/>
    <x v="2"/>
    <s v="14"/>
    <s v="2 shirts and 4 trousers"/>
    <x v="5"/>
    <x v="1"/>
    <x v="2"/>
    <n v="38000"/>
    <n v="810537"/>
    <x v="0"/>
  </r>
  <r>
    <x v="40"/>
    <s v="2022"/>
    <x v="2"/>
    <s v="15"/>
    <s v="Grocery shopping"/>
    <x v="2"/>
    <x v="1"/>
    <x v="1"/>
    <n v="6878"/>
    <n v="803659"/>
    <x v="0"/>
  </r>
  <r>
    <x v="41"/>
    <s v="2022"/>
    <x v="2"/>
    <s v="19"/>
    <s v="Grocery shopping"/>
    <x v="2"/>
    <x v="1"/>
    <x v="1"/>
    <n v="5446"/>
    <n v="798213"/>
    <x v="0"/>
  </r>
  <r>
    <x v="41"/>
    <s v="2022"/>
    <x v="2"/>
    <s v="19"/>
    <s v="Gym subscription"/>
    <x v="3"/>
    <x v="1"/>
    <x v="2"/>
    <n v="9800"/>
    <n v="788413"/>
    <x v="0"/>
  </r>
  <r>
    <x v="42"/>
    <s v="2022"/>
    <x v="2"/>
    <s v="20"/>
    <s v="Grocery shopping"/>
    <x v="2"/>
    <x v="1"/>
    <x v="1"/>
    <n v="7616"/>
    <n v="780797"/>
    <x v="0"/>
  </r>
  <r>
    <x v="42"/>
    <s v="2022"/>
    <x v="2"/>
    <s v="20"/>
    <s v="Spotify subscription"/>
    <x v="1"/>
    <x v="1"/>
    <x v="1"/>
    <n v="4300"/>
    <n v="776497"/>
    <x v="0"/>
  </r>
  <r>
    <x v="43"/>
    <s v="2022"/>
    <x v="2"/>
    <s v="22"/>
    <s v="Dinner at Eko Hotel"/>
    <x v="1"/>
    <x v="1"/>
    <x v="1"/>
    <n v="5718"/>
    <n v="770779"/>
    <x v="0"/>
  </r>
  <r>
    <x v="44"/>
    <s v="2022"/>
    <x v="2"/>
    <s v="25"/>
    <s v="House Rent"/>
    <x v="4"/>
    <x v="1"/>
    <x v="0"/>
    <n v="50000"/>
    <n v="720779"/>
    <x v="0"/>
  </r>
  <r>
    <x v="45"/>
    <s v="2022"/>
    <x v="2"/>
    <s v="26"/>
    <s v="Internet and Phone Subscription"/>
    <x v="4"/>
    <x v="1"/>
    <x v="1"/>
    <n v="10000"/>
    <n v="710779"/>
    <x v="0"/>
  </r>
  <r>
    <x v="45"/>
    <s v="2022"/>
    <x v="2"/>
    <s v="26"/>
    <s v="Lunch at Kapadoccia"/>
    <x v="2"/>
    <x v="1"/>
    <x v="2"/>
    <n v="6383"/>
    <n v="704396"/>
    <x v="0"/>
  </r>
  <r>
    <x v="46"/>
    <s v="2022"/>
    <x v="2"/>
    <s v="27"/>
    <s v="Petrol for car"/>
    <x v="4"/>
    <x v="1"/>
    <x v="2"/>
    <n v="11670"/>
    <n v="692726"/>
    <x v="0"/>
  </r>
  <r>
    <x v="46"/>
    <s v="2022"/>
    <x v="2"/>
    <s v="27"/>
    <s v="Coffee at Starbucks"/>
    <x v="2"/>
    <x v="1"/>
    <x v="2"/>
    <n v="8108"/>
    <n v="684618"/>
    <x v="0"/>
  </r>
  <r>
    <x v="47"/>
    <s v="2022"/>
    <x v="2"/>
    <s v="28"/>
    <s v="Coffee at Starbucks"/>
    <x v="2"/>
    <x v="1"/>
    <x v="2"/>
    <n v="6675"/>
    <n v="677943"/>
    <x v="0"/>
  </r>
  <r>
    <x v="47"/>
    <s v="2022"/>
    <x v="2"/>
    <s v="28"/>
    <s v="Night at club"/>
    <x v="1"/>
    <x v="1"/>
    <x v="2"/>
    <n v="65900"/>
    <n v="612043"/>
    <x v="0"/>
  </r>
  <r>
    <x v="48"/>
    <s v="2022"/>
    <x v="2"/>
    <s v="29"/>
    <s v="Laptop Repair"/>
    <x v="4"/>
    <x v="1"/>
    <x v="1"/>
    <n v="6189"/>
    <n v="605854"/>
    <x v="0"/>
  </r>
  <r>
    <x v="49"/>
    <s v="2022"/>
    <x v="2"/>
    <s v="30"/>
    <s v="Cashback"/>
    <x v="6"/>
    <x v="0"/>
    <x v="2"/>
    <n v="500"/>
    <n v="606354"/>
    <x v="0"/>
  </r>
  <r>
    <x v="49"/>
    <s v="2022"/>
    <x v="2"/>
    <s v="30"/>
    <s v="Loan recovered"/>
    <x v="0"/>
    <x v="0"/>
    <x v="1"/>
    <n v="10000"/>
    <n v="616354"/>
    <x v="0"/>
  </r>
  <r>
    <x v="50"/>
    <s v="2022"/>
    <x v="2"/>
    <s v="31"/>
    <s v="Microsoft Office Purchase"/>
    <x v="3"/>
    <x v="1"/>
    <x v="2"/>
    <n v="1940"/>
    <n v="614414"/>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E593D2-FDBA-48F2-B2CA-323E3C59A800}" name="IncVsExp"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D26:E29" firstHeaderRow="1" firstDataRow="1" firstDataCol="1"/>
  <pivotFields count="14">
    <pivotField numFmtId="14"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50"/>
        <item x="49"/>
        <item t="default"/>
      </items>
    </pivotField>
    <pivotField showAll="0"/>
    <pivotField showAll="0">
      <items count="4">
        <item x="0"/>
        <item x="1"/>
        <item x="2"/>
        <item t="default"/>
      </items>
    </pivotField>
    <pivotField showAll="0"/>
    <pivotField showAll="0"/>
    <pivotField showAll="0" sortType="descending">
      <autoSortScope>
        <pivotArea dataOnly="0" outline="0" fieldPosition="0">
          <references count="1">
            <reference field="4294967294" count="1" selected="0">
              <x v="0"/>
            </reference>
          </references>
        </pivotArea>
      </autoSortScope>
    </pivotField>
    <pivotField name="IncvsExp" axis="axisRow" showAll="0" sortType="descending">
      <items count="3">
        <item x="0"/>
        <item x="1"/>
        <item t="default"/>
      </items>
    </pivotField>
    <pivotField showAll="0">
      <items count="4">
        <item x="1"/>
        <item x="2"/>
        <item x="0"/>
        <item t="default"/>
      </items>
    </pivotField>
    <pivotField dataField="1" numFmtId="164" showAll="0"/>
    <pivotField numFmtId="164" showAll="0"/>
    <pivotField showAll="0">
      <items count="5">
        <item x="1"/>
        <item x="2"/>
        <item x="3"/>
        <item x="0"/>
        <item t="default"/>
      </items>
    </pivotField>
    <pivotField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6"/>
  </rowFields>
  <rowItems count="3">
    <i>
      <x/>
    </i>
    <i>
      <x v="1"/>
    </i>
    <i t="grand">
      <x/>
    </i>
  </rowItems>
  <colItems count="1">
    <i/>
  </colItems>
  <dataFields count="1">
    <dataField name="Sum of Amount" fld="8" baseField="3" baseItem="0" numFmtId="164"/>
  </dataFields>
  <chartFormats count="1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 chart="18" format="5">
      <pivotArea type="data" outline="0" fieldPosition="0">
        <references count="2">
          <reference field="4294967294" count="1" selected="0">
            <x v="0"/>
          </reference>
          <reference field="6" count="1" selected="0">
            <x v="1"/>
          </reference>
        </references>
      </pivotArea>
    </chartFormat>
    <chartFormat chart="18" format="6">
      <pivotArea type="data" outline="0" fieldPosition="0">
        <references count="2">
          <reference field="4294967294" count="1" selected="0">
            <x v="0"/>
          </reference>
          <reference field="6" count="1" selected="0">
            <x v="0"/>
          </reference>
        </references>
      </pivotArea>
    </chartFormat>
    <chartFormat chart="21" format="10" series="1">
      <pivotArea type="data" outline="0" fieldPosition="0">
        <references count="1">
          <reference field="4294967294" count="1" selected="0">
            <x v="0"/>
          </reference>
        </references>
      </pivotArea>
    </chartFormat>
    <chartFormat chart="21" format="11">
      <pivotArea type="data" outline="0" fieldPosition="0">
        <references count="2">
          <reference field="4294967294" count="1" selected="0">
            <x v="0"/>
          </reference>
          <reference field="6" count="1" selected="0">
            <x v="1"/>
          </reference>
        </references>
      </pivotArea>
    </chartFormat>
    <chartFormat chart="21" format="12">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D15DFC-9649-4958-865A-6141A3B3FD5E}" name="Monthend_Bal"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location ref="A35:B39" firstHeaderRow="1" firstDataRow="1" firstDataCol="1"/>
  <pivotFields count="14">
    <pivotField numFmtId="14"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50"/>
        <item x="49"/>
        <item t="default"/>
      </items>
    </pivotField>
    <pivotField showAll="0"/>
    <pivotField showAll="0">
      <items count="4">
        <item x="0"/>
        <item x="1"/>
        <item x="2"/>
        <item t="default"/>
      </items>
    </pivotField>
    <pivotField showAll="0"/>
    <pivotField showAll="0"/>
    <pivotField showAll="0"/>
    <pivotField name="IncvsExp" showAll="0" sortType="descending"/>
    <pivotField showAll="0">
      <items count="4">
        <item x="1"/>
        <item x="2"/>
        <item x="0"/>
        <item t="default"/>
      </items>
    </pivotField>
    <pivotField numFmtId="164" showAll="0"/>
    <pivotField dataField="1" numFmtId="164" showAll="0"/>
    <pivotField axis="axisRow" showAll="0">
      <items count="5">
        <item x="1"/>
        <item x="2"/>
        <item x="3"/>
        <item h="1" x="0"/>
        <item t="default"/>
      </items>
    </pivotField>
    <pivotField showAll="0">
      <items count="15">
        <item x="0"/>
        <item x="1"/>
        <item x="2"/>
        <item x="3"/>
        <item x="4"/>
        <item x="5"/>
        <item x="6"/>
        <item x="7"/>
        <item x="8"/>
        <item x="9"/>
        <item x="10"/>
        <item x="11"/>
        <item x="12"/>
        <item x="13"/>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13"/>
    <field x="12"/>
    <field x="10"/>
  </rowFields>
  <rowItems count="4">
    <i>
      <x v="10"/>
    </i>
    <i>
      <x v="11"/>
    </i>
    <i>
      <x v="12"/>
    </i>
    <i t="grand">
      <x/>
    </i>
  </rowItems>
  <colItems count="1">
    <i/>
  </colItems>
  <dataFields count="1">
    <dataField name="Sum of Balance" fld="9" baseField="0" baseItem="0" numFmtId="164"/>
  </dataFields>
  <chartFormats count="2">
    <chartFormat chart="26" format="2" series="1">
      <pivotArea type="data" outline="0" fieldPosition="0">
        <references count="1">
          <reference field="4294967294" count="1" selected="0">
            <x v="0"/>
          </reference>
        </references>
      </pivotArea>
    </chartFormat>
    <chartFormat chart="2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E53AF3-DAAC-43B9-950D-A84A65CA3CFA}" name="Exp_Category"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6:B32" firstHeaderRow="1" firstDataRow="1" firstDataCol="1" rowPageCount="1" colPageCount="1"/>
  <pivotFields count="14">
    <pivotField numFmtId="14"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50"/>
        <item x="49"/>
        <item t="default"/>
      </items>
    </pivotField>
    <pivotField showAll="0"/>
    <pivotField showAll="0">
      <items count="4">
        <item x="0"/>
        <item x="1"/>
        <item x="2"/>
        <item t="default"/>
      </items>
    </pivotField>
    <pivotField showAll="0"/>
    <pivotField showAll="0"/>
    <pivotField axis="axisRow" showAll="0" sortType="descending">
      <items count="8">
        <item x="5"/>
        <item x="1"/>
        <item x="2"/>
        <item x="4"/>
        <item x="0"/>
        <item x="3"/>
        <item x="6"/>
        <item t="default"/>
      </items>
      <autoSortScope>
        <pivotArea dataOnly="0" outline="0" fieldPosition="0">
          <references count="1">
            <reference field="4294967294" count="1" selected="0">
              <x v="0"/>
            </reference>
          </references>
        </pivotArea>
      </autoSortScope>
    </pivotField>
    <pivotField name="Exp_Categories" axis="axisPage" showAll="0">
      <items count="3">
        <item x="1"/>
        <item x="0"/>
        <item t="default"/>
      </items>
    </pivotField>
    <pivotField showAll="0">
      <items count="4">
        <item x="1"/>
        <item x="2"/>
        <item x="0"/>
        <item t="default"/>
      </items>
    </pivotField>
    <pivotField dataField="1" numFmtId="164" showAll="0"/>
    <pivotField numFmtId="164" showAll="0"/>
    <pivotField showAll="0">
      <items count="5">
        <item x="1"/>
        <item x="2"/>
        <item x="3"/>
        <item x="0"/>
        <item t="default"/>
      </items>
    </pivotField>
    <pivotField showAll="0">
      <items count="15">
        <item x="0"/>
        <item x="1"/>
        <item x="2"/>
        <item x="3"/>
        <item x="4"/>
        <item x="5"/>
        <item x="6"/>
        <item x="7"/>
        <item x="8"/>
        <item x="9"/>
        <item x="10"/>
        <item x="11"/>
        <item x="12"/>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5"/>
  </rowFields>
  <rowItems count="6">
    <i>
      <x v="3"/>
    </i>
    <i>
      <x v="2"/>
    </i>
    <i>
      <x v="1"/>
    </i>
    <i>
      <x v="5"/>
    </i>
    <i>
      <x/>
    </i>
    <i t="grand">
      <x/>
    </i>
  </rowItems>
  <colItems count="1">
    <i/>
  </colItems>
  <pageFields count="1">
    <pageField fld="6" item="0" hier="-1"/>
  </pageFields>
  <dataFields count="1">
    <dataField name="Sum of Amount" fld="8" baseField="0" baseItem="0" numFmtId="164"/>
  </dataFields>
  <chartFormats count="3">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BB4207C-58F4-4BD3-A361-9D3E117DB6D7}" name="Monthly_Exp"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4:B18" firstHeaderRow="1" firstDataRow="1" firstDataCol="1" rowPageCount="1" colPageCount="1"/>
  <pivotFields count="14">
    <pivotField numFmtId="14"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50"/>
        <item x="49"/>
        <item t="default"/>
      </items>
    </pivotField>
    <pivotField showAll="0"/>
    <pivotField showAll="0">
      <items count="4">
        <item x="0"/>
        <item x="1"/>
        <item x="2"/>
        <item t="default"/>
      </items>
    </pivotField>
    <pivotField showAll="0"/>
    <pivotField showAll="0"/>
    <pivotField showAll="0"/>
    <pivotField name="Monthly_Exp" axis="axisPage" showAll="0">
      <items count="3">
        <item x="1"/>
        <item x="0"/>
        <item t="default"/>
      </items>
    </pivotField>
    <pivotField showAll="0">
      <items count="4">
        <item x="1"/>
        <item x="2"/>
        <item x="0"/>
        <item t="default"/>
      </items>
    </pivotField>
    <pivotField dataField="1" numFmtId="164" showAll="0"/>
    <pivotField numFmtId="164" showAll="0"/>
    <pivotField showAll="0">
      <items count="5">
        <item x="1"/>
        <item x="2"/>
        <item x="3"/>
        <item x="0"/>
        <item t="default"/>
      </items>
    </pivotField>
    <pivotField axis="axisRow" showAll="0" sortType="ascending">
      <items count="15">
        <item x="1"/>
        <item x="2"/>
        <item x="3"/>
        <item x="4"/>
        <item x="5"/>
        <item x="6"/>
        <item x="7"/>
        <item x="8"/>
        <item x="9"/>
        <item x="10"/>
        <item x="11"/>
        <item x="12"/>
        <item x="0"/>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1"/>
  </rowFields>
  <rowItems count="4">
    <i>
      <x v="9"/>
    </i>
    <i>
      <x v="10"/>
    </i>
    <i>
      <x v="11"/>
    </i>
    <i t="grand">
      <x/>
    </i>
  </rowItems>
  <colItems count="1">
    <i/>
  </colItems>
  <pageFields count="1">
    <pageField fld="6" item="0" hier="-1"/>
  </pageFields>
  <dataFields count="1">
    <dataField name="Sum of Amount" fld="8" baseField="0" baseItem="0" numFmtId="164"/>
  </dataFields>
  <chartFormats count="2">
    <chartFormat chart="3"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FA687B4-7746-4981-BE8F-C175F71838CD}" name="Monthly_Inc"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D14:E18" firstHeaderRow="1" firstDataRow="1" firstDataCol="1" rowPageCount="1" colPageCount="1"/>
  <pivotFields count="14">
    <pivotField numFmtId="14"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50"/>
        <item x="49"/>
        <item t="default"/>
      </items>
    </pivotField>
    <pivotField showAll="0"/>
    <pivotField showAll="0">
      <items count="4">
        <item x="0"/>
        <item x="1"/>
        <item x="2"/>
        <item t="default"/>
      </items>
    </pivotField>
    <pivotField showAll="0"/>
    <pivotField showAll="0"/>
    <pivotField showAll="0"/>
    <pivotField name="Monthly_Inc" axis="axisPage" showAll="0">
      <items count="3">
        <item x="1"/>
        <item x="0"/>
        <item t="default"/>
      </items>
    </pivotField>
    <pivotField showAll="0">
      <items count="4">
        <item x="1"/>
        <item x="2"/>
        <item x="0"/>
        <item t="default"/>
      </items>
    </pivotField>
    <pivotField dataField="1" numFmtId="164" showAll="0"/>
    <pivotField numFmtId="164" showAll="0"/>
    <pivotField showAll="0">
      <items count="5">
        <item x="1"/>
        <item x="2"/>
        <item x="3"/>
        <item x="0"/>
        <item t="default"/>
      </items>
    </pivotField>
    <pivotField axis="axisRow" showAll="0" sortType="ascending">
      <items count="15">
        <item x="1"/>
        <item x="2"/>
        <item x="3"/>
        <item x="4"/>
        <item x="5"/>
        <item x="6"/>
        <item x="7"/>
        <item x="8"/>
        <item x="9"/>
        <item x="10"/>
        <item x="11"/>
        <item x="12"/>
        <item x="0"/>
        <item x="13"/>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11"/>
  </rowFields>
  <rowItems count="4">
    <i>
      <x v="9"/>
    </i>
    <i>
      <x v="10"/>
    </i>
    <i>
      <x v="11"/>
    </i>
    <i t="grand">
      <x/>
    </i>
  </rowItems>
  <colItems count="1">
    <i/>
  </colItems>
  <pageFields count="1">
    <pageField fld="6" item="1" hier="-1"/>
  </pageFields>
  <dataFields count="1">
    <dataField name="Sum of Amount" fld="8" baseField="0" baseItem="0" numFmtId="164"/>
  </dataFields>
  <chartFormats count="4">
    <chartFormat chart="3"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38345454-E39D-41D5-9675-92374F42A0C4}" sourceName="Payment Method">
  <pivotTables>
    <pivotTable tabId="2" name="IncVsExp"/>
    <pivotTable tabId="2" name="Monthly_Exp"/>
    <pivotTable tabId="2" name="Monthly_Inc"/>
    <pivotTable tabId="2" name="Exp_Category"/>
  </pivotTables>
  <data>
    <tabular pivotCacheId="392512193">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05215B2-195B-4466-AA62-0074530D9944}" sourceName="Month">
  <pivotTables>
    <pivotTable tabId="2" name="IncVsExp"/>
    <pivotTable tabId="2" name="Monthend_Bal"/>
    <pivotTable tabId="2" name="Exp_Category"/>
    <pivotTable tabId="2" name="Monthly_Exp"/>
    <pivotTable tabId="2" name="Monthly_Inc"/>
  </pivotTables>
  <data>
    <tabular pivotCacheId="392512193">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ethod" xr10:uid="{234F4A12-5E78-41A3-A35D-BA7E0F9B56A8}" cache="Slicer_Payment_Method" caption="Payment Method" rowHeight="230716"/>
  <slicer name="Month" xr10:uid="{23118C4A-F075-4ED7-ABE0-E990A5492C81}" cache="Slicer_Month" caption="Month"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0A5597-E14A-469C-89C4-0F0BC6A7A997}" name="RawData" displayName="RawData" ref="A1:K79" totalsRowShown="0" headerRowDxfId="16" dataDxfId="15">
  <autoFilter ref="A1:K79" xr:uid="{00000000-0009-0000-0000-000000000000}"/>
  <tableColumns count="11">
    <tableColumn id="1" xr3:uid="{B338BB96-D714-4878-9EEE-0DDAC0726179}" name="Date" dataDxfId="14"/>
    <tableColumn id="10" xr3:uid="{4F8D7A9C-E0C0-4D2F-94F4-D02A302026BF}" name="Year" dataDxfId="13">
      <calculatedColumnFormula>TEXT(RawData[[#This Row],[Date]],"yyyy")</calculatedColumnFormula>
    </tableColumn>
    <tableColumn id="9" xr3:uid="{217B6C5B-D122-456B-8B8E-77D4F2C982AD}" name="Month" dataDxfId="12">
      <calculatedColumnFormula>TEXT(RawData[[#This Row],[Date]],"mmm")</calculatedColumnFormula>
    </tableColumn>
    <tableColumn id="8" xr3:uid="{D0105BB9-AC4A-4865-9FE5-38390FB236CE}" name="Day_Date" dataDxfId="11">
      <calculatedColumnFormula>TEXT(RawData[[#This Row],[Date]],"dd")</calculatedColumnFormula>
    </tableColumn>
    <tableColumn id="2" xr3:uid="{4C1FFF44-EDBD-4081-B35C-9E5B980D87AA}" name="Description" dataDxfId="10"/>
    <tableColumn id="3" xr3:uid="{619E5390-C9A5-4B74-B025-4AE0C4B873DF}" name="Category" dataDxfId="9"/>
    <tableColumn id="4" xr3:uid="{23522797-446A-4346-80E3-21DDC2E3A3E5}" name="Fund Class" dataDxfId="8"/>
    <tableColumn id="5" xr3:uid="{869DF6B1-EE41-467C-8403-71B2B3DF8DB4}" name="Payment Method" dataDxfId="7"/>
    <tableColumn id="6" xr3:uid="{50CB0CD8-5E6E-4351-A426-67A3CA7AEF96}" name="Amount" dataDxfId="6" dataCellStyle="Comma"/>
    <tableColumn id="7" xr3:uid="{92EB4980-592D-435B-9C2F-FC596C8776BD}" name="Balance" dataDxfId="5"/>
    <tableColumn id="12" xr3:uid="{9D337C9C-5FE2-4D5C-98D9-3A1FD336D9D9}" name="Monthend" dataDxfId="4">
      <calculatedColumnFormula>RawData[[#This Row],[Date]]</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92E66-225D-49CD-BDA2-9747DA352015}">
  <dimension ref="A2:N65"/>
  <sheetViews>
    <sheetView showGridLines="0" tabSelected="1" topLeftCell="B8" zoomScale="80" zoomScaleNormal="80" workbookViewId="0">
      <selection activeCell="N17" sqref="N17"/>
    </sheetView>
  </sheetViews>
  <sheetFormatPr defaultColWidth="8.9140625" defaultRowHeight="14" zeroHeight="1" x14ac:dyDescent="0.3"/>
  <cols>
    <col min="1" max="1" width="8.6640625" hidden="1" customWidth="1"/>
    <col min="2" max="2" width="4.1640625" customWidth="1"/>
    <col min="3" max="12" width="8.6640625" customWidth="1"/>
    <col min="13" max="13" width="8.25" customWidth="1"/>
    <col min="14" max="15" width="8.9140625" customWidth="1"/>
  </cols>
  <sheetData>
    <row r="2" spans="2:14" x14ac:dyDescent="0.3">
      <c r="B2" s="28"/>
      <c r="C2" s="28"/>
      <c r="D2" s="28"/>
      <c r="E2" s="28"/>
      <c r="F2" s="28"/>
      <c r="G2" s="28"/>
      <c r="H2" s="28"/>
      <c r="I2" s="28"/>
      <c r="J2" s="28"/>
      <c r="K2" s="28"/>
      <c r="L2" s="28"/>
      <c r="M2" s="28"/>
      <c r="N2" s="28"/>
    </row>
    <row r="3" spans="2:14" x14ac:dyDescent="0.3">
      <c r="B3" s="28"/>
      <c r="C3" s="28"/>
      <c r="D3" s="28"/>
      <c r="E3" s="28"/>
      <c r="F3" s="28"/>
      <c r="G3" s="28"/>
      <c r="H3" s="28"/>
      <c r="I3" s="28"/>
      <c r="J3" s="28"/>
      <c r="K3" s="28"/>
      <c r="L3" s="28"/>
      <c r="M3" s="28"/>
      <c r="N3" s="28"/>
    </row>
    <row r="4" spans="2:14" x14ac:dyDescent="0.3">
      <c r="B4" s="28"/>
      <c r="C4" s="28"/>
      <c r="D4" s="28"/>
      <c r="E4" s="28"/>
      <c r="F4" s="28"/>
      <c r="G4" s="28"/>
      <c r="H4" s="28"/>
      <c r="I4" s="28"/>
      <c r="J4" s="28"/>
      <c r="K4" s="28"/>
      <c r="L4" s="28"/>
      <c r="M4" s="28"/>
      <c r="N4" s="28"/>
    </row>
    <row r="5" spans="2:14" x14ac:dyDescent="0.3">
      <c r="B5" s="28"/>
      <c r="C5" s="28"/>
      <c r="D5" s="28"/>
      <c r="E5" s="28"/>
      <c r="F5" s="28"/>
      <c r="G5" s="28"/>
      <c r="H5" s="28"/>
      <c r="I5" s="28"/>
      <c r="J5" s="28"/>
      <c r="K5" s="28"/>
      <c r="L5" s="28"/>
      <c r="M5" s="28"/>
      <c r="N5" s="28"/>
    </row>
    <row r="6" spans="2:14" x14ac:dyDescent="0.3">
      <c r="B6" s="28"/>
      <c r="C6" s="28"/>
      <c r="D6" s="28"/>
      <c r="E6" s="28"/>
      <c r="F6" s="28"/>
      <c r="G6" s="28"/>
      <c r="H6" s="28"/>
      <c r="I6" s="28"/>
      <c r="J6" s="28"/>
      <c r="K6" s="28"/>
      <c r="L6" s="28"/>
      <c r="M6" s="28"/>
      <c r="N6" s="28"/>
    </row>
    <row r="7" spans="2:14" x14ac:dyDescent="0.3">
      <c r="B7" s="28"/>
      <c r="C7" s="28"/>
      <c r="D7" s="28"/>
      <c r="E7" s="28"/>
      <c r="F7" s="28"/>
      <c r="G7" s="28"/>
      <c r="H7" s="28"/>
      <c r="I7" s="28"/>
      <c r="J7" s="28"/>
      <c r="K7" s="28"/>
      <c r="L7" s="28"/>
      <c r="M7" s="28"/>
      <c r="N7" s="28"/>
    </row>
    <row r="8" spans="2:14" x14ac:dyDescent="0.3">
      <c r="B8" s="28"/>
      <c r="C8" s="28"/>
      <c r="D8" s="28"/>
      <c r="E8" s="28"/>
      <c r="F8" s="28"/>
      <c r="G8" s="28"/>
      <c r="H8" s="28"/>
      <c r="I8" s="28"/>
      <c r="J8" s="28"/>
      <c r="K8" s="28"/>
      <c r="L8" s="28"/>
      <c r="M8" s="28"/>
      <c r="N8" s="28"/>
    </row>
    <row r="9" spans="2:14" x14ac:dyDescent="0.3">
      <c r="B9" s="28"/>
      <c r="C9" s="28"/>
      <c r="D9" s="28"/>
      <c r="E9" s="28"/>
      <c r="F9" s="28"/>
      <c r="G9" s="28"/>
      <c r="H9" s="28"/>
      <c r="I9" s="28"/>
      <c r="J9" s="28"/>
      <c r="K9" s="28"/>
      <c r="L9" s="28"/>
      <c r="M9" s="28"/>
      <c r="N9" s="28"/>
    </row>
    <row r="10" spans="2:14" x14ac:dyDescent="0.3">
      <c r="B10" s="28"/>
      <c r="C10" s="28"/>
      <c r="D10" s="28"/>
      <c r="E10" s="28"/>
      <c r="F10" s="28"/>
      <c r="G10" s="28"/>
      <c r="H10" s="28"/>
      <c r="I10" s="28"/>
      <c r="J10" s="28"/>
      <c r="K10" s="28"/>
      <c r="L10" s="28"/>
      <c r="M10" s="28"/>
      <c r="N10" s="28"/>
    </row>
    <row r="11" spans="2:14" x14ac:dyDescent="0.3">
      <c r="B11" s="28"/>
      <c r="C11" s="28"/>
      <c r="D11" s="28"/>
      <c r="E11" s="28"/>
      <c r="F11" s="28"/>
      <c r="G11" s="28"/>
      <c r="H11" s="28"/>
      <c r="I11" s="28"/>
      <c r="J11" s="28"/>
      <c r="K11" s="28"/>
      <c r="L11" s="28"/>
      <c r="M11" s="28"/>
      <c r="N11" s="28"/>
    </row>
    <row r="12" spans="2:14" x14ac:dyDescent="0.3">
      <c r="B12" s="28"/>
      <c r="C12" s="28"/>
      <c r="D12" s="28"/>
      <c r="E12" s="28"/>
      <c r="F12" s="28"/>
      <c r="G12" s="28"/>
      <c r="H12" s="28"/>
      <c r="I12" s="28"/>
      <c r="J12" s="28"/>
      <c r="K12" s="28"/>
      <c r="L12" s="28"/>
      <c r="M12" s="28"/>
      <c r="N12" s="28"/>
    </row>
    <row r="13" spans="2:14" x14ac:dyDescent="0.3">
      <c r="B13" s="28"/>
      <c r="C13" s="28"/>
      <c r="D13" s="28"/>
      <c r="E13" s="28"/>
      <c r="F13" s="28"/>
      <c r="G13" s="28"/>
      <c r="H13" s="28"/>
      <c r="I13" s="28"/>
      <c r="J13" s="28"/>
      <c r="K13" s="28"/>
      <c r="L13" s="28"/>
      <c r="M13" s="28"/>
      <c r="N13" s="28"/>
    </row>
    <row r="14" spans="2:14" x14ac:dyDescent="0.3">
      <c r="B14" s="28"/>
      <c r="C14" s="28"/>
      <c r="D14" s="28"/>
      <c r="E14" s="28"/>
      <c r="F14" s="28"/>
      <c r="G14" s="28"/>
      <c r="H14" s="28"/>
      <c r="I14" s="28"/>
      <c r="J14" s="28"/>
      <c r="K14" s="28"/>
      <c r="L14" s="28"/>
      <c r="M14" s="28"/>
      <c r="N14" s="28"/>
    </row>
    <row r="15" spans="2:14" x14ac:dyDescent="0.3">
      <c r="B15" s="28"/>
      <c r="C15" s="28"/>
      <c r="D15" s="28"/>
      <c r="E15" s="28"/>
      <c r="F15" s="28"/>
      <c r="G15" s="28"/>
      <c r="H15" s="28"/>
      <c r="I15" s="28"/>
      <c r="J15" s="28"/>
      <c r="K15" s="28"/>
      <c r="L15" s="28"/>
      <c r="M15" s="28"/>
      <c r="N15" s="28"/>
    </row>
    <row r="16" spans="2:14" x14ac:dyDescent="0.3">
      <c r="B16" s="28"/>
      <c r="C16" s="28"/>
      <c r="D16" s="28"/>
      <c r="E16" s="28"/>
      <c r="F16" s="28"/>
      <c r="G16" s="28"/>
      <c r="H16" s="28"/>
      <c r="I16" s="28"/>
      <c r="J16" s="28"/>
      <c r="K16" s="28"/>
      <c r="L16" s="28"/>
      <c r="M16" s="28"/>
      <c r="N16" s="28"/>
    </row>
    <row r="17" spans="2:14" x14ac:dyDescent="0.3">
      <c r="B17" s="28"/>
      <c r="C17" s="28"/>
      <c r="D17" s="28"/>
      <c r="E17" s="28"/>
      <c r="F17" s="28"/>
      <c r="G17" s="28"/>
      <c r="H17" s="28"/>
      <c r="I17" s="28"/>
      <c r="J17" s="28"/>
      <c r="K17" s="28"/>
      <c r="L17" s="28"/>
      <c r="M17" s="28"/>
      <c r="N17" s="28"/>
    </row>
    <row r="18" spans="2:14" x14ac:dyDescent="0.3">
      <c r="B18" s="28"/>
      <c r="C18" s="28"/>
      <c r="D18" s="28"/>
      <c r="E18" s="28"/>
      <c r="F18" s="28"/>
      <c r="G18" s="28"/>
      <c r="H18" s="28"/>
      <c r="I18" s="28"/>
      <c r="J18" s="28"/>
      <c r="K18" s="28"/>
      <c r="L18" s="28"/>
      <c r="M18" s="28"/>
      <c r="N18" s="28"/>
    </row>
    <row r="19" spans="2:14" x14ac:dyDescent="0.3">
      <c r="B19" s="28"/>
      <c r="C19" s="28"/>
      <c r="D19" s="28"/>
      <c r="E19" s="28"/>
      <c r="F19" s="28"/>
      <c r="G19" s="28"/>
      <c r="H19" s="28"/>
      <c r="I19" s="28"/>
      <c r="J19" s="28"/>
      <c r="K19" s="28"/>
      <c r="L19" s="28"/>
      <c r="M19" s="28"/>
      <c r="N19" s="28"/>
    </row>
    <row r="20" spans="2:14" x14ac:dyDescent="0.3">
      <c r="B20" s="28"/>
      <c r="C20" s="28"/>
      <c r="D20" s="28"/>
      <c r="E20" s="28"/>
      <c r="F20" s="28"/>
      <c r="G20" s="28"/>
      <c r="H20" s="28"/>
      <c r="I20" s="28"/>
      <c r="J20" s="28"/>
      <c r="K20" s="28"/>
      <c r="L20" s="28"/>
      <c r="M20" s="28"/>
      <c r="N20" s="28"/>
    </row>
    <row r="21" spans="2:14" x14ac:dyDescent="0.3">
      <c r="B21" s="28"/>
      <c r="C21" s="28"/>
      <c r="D21" s="28"/>
      <c r="E21" s="28"/>
      <c r="F21" s="28"/>
      <c r="G21" s="28"/>
      <c r="H21" s="28"/>
      <c r="I21" s="28"/>
      <c r="J21" s="28"/>
      <c r="K21" s="28"/>
      <c r="L21" s="28"/>
      <c r="M21" s="28"/>
      <c r="N21" s="28"/>
    </row>
    <row r="22" spans="2:14" x14ac:dyDescent="0.3">
      <c r="B22" s="28"/>
      <c r="C22" s="28"/>
      <c r="D22" s="28"/>
      <c r="E22" s="28"/>
      <c r="F22" s="28"/>
      <c r="G22" s="28"/>
      <c r="H22" s="28"/>
      <c r="I22" s="28"/>
      <c r="J22" s="28"/>
      <c r="K22" s="28"/>
      <c r="L22" s="28"/>
      <c r="M22" s="28"/>
      <c r="N22" s="28"/>
    </row>
    <row r="23" spans="2:14" x14ac:dyDescent="0.3">
      <c r="B23" s="28"/>
      <c r="C23" s="28"/>
      <c r="D23" s="28"/>
      <c r="E23" s="28"/>
      <c r="F23" s="28"/>
      <c r="G23" s="28"/>
      <c r="H23" s="28"/>
      <c r="I23" s="28"/>
      <c r="J23" s="28"/>
      <c r="K23" s="28"/>
      <c r="L23" s="28"/>
      <c r="M23" s="28"/>
      <c r="N23" s="28"/>
    </row>
    <row r="24" spans="2:14" x14ac:dyDescent="0.3">
      <c r="B24" s="28"/>
      <c r="C24" s="28"/>
      <c r="D24" s="28"/>
      <c r="E24" s="28"/>
      <c r="F24" s="28"/>
      <c r="G24" s="28"/>
      <c r="H24" s="28"/>
      <c r="I24" s="28"/>
      <c r="J24" s="28"/>
      <c r="K24" s="28"/>
      <c r="L24" s="28"/>
      <c r="M24" s="28"/>
      <c r="N24" s="28"/>
    </row>
    <row r="25" spans="2:14" x14ac:dyDescent="0.3">
      <c r="B25" s="28"/>
      <c r="C25" s="28"/>
      <c r="D25" s="28"/>
      <c r="E25" s="28"/>
      <c r="F25" s="28"/>
      <c r="G25" s="28"/>
      <c r="H25" s="28"/>
      <c r="I25" s="28"/>
      <c r="J25" s="28"/>
      <c r="K25" s="28"/>
      <c r="L25" s="28"/>
      <c r="M25" s="28"/>
      <c r="N25" s="28"/>
    </row>
    <row r="26" spans="2:14" x14ac:dyDescent="0.3">
      <c r="B26" s="28"/>
      <c r="C26" s="28"/>
      <c r="D26" s="28"/>
      <c r="E26" s="28"/>
      <c r="F26" s="28"/>
      <c r="G26" s="28"/>
      <c r="H26" s="28"/>
      <c r="I26" s="28"/>
      <c r="J26" s="28"/>
      <c r="K26" s="28"/>
      <c r="L26" s="28"/>
      <c r="M26" s="28"/>
      <c r="N26" s="28"/>
    </row>
    <row r="27" spans="2:14" ht="13.5" customHeight="1" x14ac:dyDescent="0.3">
      <c r="B27" s="28"/>
      <c r="C27" s="28"/>
      <c r="D27" s="28"/>
      <c r="E27" s="28"/>
      <c r="F27" s="28"/>
      <c r="G27" s="28"/>
      <c r="H27" s="28"/>
      <c r="I27" s="28"/>
      <c r="J27" s="28"/>
      <c r="K27" s="28"/>
      <c r="L27" s="28"/>
      <c r="M27" s="28"/>
      <c r="N27" s="28"/>
    </row>
    <row r="28" spans="2:14" x14ac:dyDescent="0.3">
      <c r="B28" s="28"/>
      <c r="C28" s="28"/>
      <c r="D28" s="28"/>
      <c r="E28" s="28"/>
      <c r="F28" s="28"/>
      <c r="G28" s="28"/>
      <c r="H28" s="28"/>
      <c r="I28" s="28"/>
      <c r="J28" s="28"/>
      <c r="K28" s="28"/>
      <c r="L28" s="28"/>
      <c r="M28" s="28"/>
      <c r="N28" s="28"/>
    </row>
    <row r="29" spans="2:14" x14ac:dyDescent="0.3">
      <c r="B29" s="28"/>
      <c r="C29" s="28"/>
      <c r="D29" s="28"/>
      <c r="E29" s="28"/>
      <c r="F29" s="28"/>
      <c r="G29" s="28"/>
      <c r="H29" s="28"/>
      <c r="I29" s="28"/>
      <c r="J29" s="28"/>
      <c r="K29" s="28"/>
      <c r="L29" s="28"/>
      <c r="M29" s="28"/>
      <c r="N29" s="28"/>
    </row>
    <row r="30" spans="2:14" x14ac:dyDescent="0.3">
      <c r="B30" s="28"/>
      <c r="C30" s="28"/>
      <c r="D30" s="28"/>
      <c r="E30" s="28"/>
      <c r="F30" s="28"/>
      <c r="G30" s="28"/>
      <c r="H30" s="28"/>
      <c r="I30" s="28"/>
      <c r="J30" s="28"/>
      <c r="K30" s="28"/>
      <c r="L30" s="28"/>
      <c r="M30" s="28"/>
      <c r="N30" s="28"/>
    </row>
    <row r="31" spans="2:14" x14ac:dyDescent="0.3">
      <c r="B31" s="28"/>
      <c r="C31" s="28"/>
      <c r="D31" s="28"/>
      <c r="E31" s="28"/>
      <c r="F31" s="28"/>
      <c r="G31" s="28"/>
      <c r="H31" s="28"/>
      <c r="I31" s="28"/>
      <c r="J31" s="28"/>
      <c r="K31" s="28"/>
      <c r="L31" s="28"/>
      <c r="M31" s="28"/>
      <c r="N31" s="28"/>
    </row>
    <row r="32" spans="2:14" x14ac:dyDescent="0.3">
      <c r="B32" s="28"/>
      <c r="C32" s="28"/>
      <c r="D32" s="28"/>
      <c r="E32" s="28"/>
      <c r="F32" s="28"/>
      <c r="G32" s="28"/>
      <c r="H32" s="28"/>
      <c r="I32" s="28"/>
      <c r="J32" s="28"/>
      <c r="K32" s="28"/>
      <c r="L32" s="28"/>
      <c r="M32" s="28"/>
      <c r="N32" s="28"/>
    </row>
    <row r="33" spans="2:14" x14ac:dyDescent="0.3">
      <c r="B33" s="28"/>
      <c r="C33" s="28"/>
      <c r="D33" s="28"/>
      <c r="E33" s="28"/>
      <c r="F33" s="28"/>
      <c r="G33" s="28"/>
      <c r="H33" s="28"/>
      <c r="I33" s="28"/>
      <c r="J33" s="28"/>
      <c r="K33" s="28"/>
      <c r="L33" s="28"/>
      <c r="M33" s="28"/>
      <c r="N33" s="28"/>
    </row>
    <row r="34" spans="2:14" x14ac:dyDescent="0.3">
      <c r="B34" s="28"/>
      <c r="C34" s="28"/>
      <c r="D34" s="28"/>
      <c r="E34" s="28"/>
      <c r="F34" s="28"/>
      <c r="G34" s="28"/>
      <c r="H34" s="28"/>
      <c r="I34" s="28"/>
      <c r="J34" s="28"/>
      <c r="K34" s="28"/>
      <c r="L34" s="28"/>
      <c r="M34" s="28"/>
      <c r="N34" s="28"/>
    </row>
    <row r="35" spans="2:14" x14ac:dyDescent="0.3">
      <c r="B35" s="28"/>
      <c r="C35" s="28"/>
      <c r="D35" s="28"/>
      <c r="E35" s="28"/>
      <c r="F35" s="28"/>
      <c r="G35" s="28"/>
      <c r="H35" s="28"/>
      <c r="I35" s="28"/>
      <c r="J35" s="28"/>
      <c r="K35" s="28"/>
      <c r="L35" s="28"/>
      <c r="M35" s="28"/>
      <c r="N35" s="28"/>
    </row>
    <row r="36" spans="2:14" x14ac:dyDescent="0.3">
      <c r="B36" s="28"/>
      <c r="C36" s="28"/>
      <c r="D36" s="28"/>
      <c r="E36" s="28"/>
      <c r="F36" s="28"/>
      <c r="G36" s="28"/>
      <c r="H36" s="28"/>
      <c r="I36" s="28"/>
      <c r="J36" s="28"/>
      <c r="K36" s="28"/>
      <c r="L36" s="28"/>
      <c r="M36" s="28"/>
      <c r="N36" s="28"/>
    </row>
    <row r="37" spans="2:14" x14ac:dyDescent="0.3">
      <c r="B37" s="28"/>
      <c r="C37" s="28"/>
      <c r="D37" s="28"/>
      <c r="E37" s="28"/>
      <c r="F37" s="28"/>
      <c r="G37" s="28"/>
      <c r="H37" s="28"/>
      <c r="I37" s="28"/>
      <c r="J37" s="28"/>
      <c r="K37" s="28"/>
      <c r="L37" s="28"/>
      <c r="M37" s="28"/>
      <c r="N37" s="28"/>
    </row>
    <row r="38" spans="2:14" x14ac:dyDescent="0.3">
      <c r="B38" s="28"/>
      <c r="C38" s="28"/>
      <c r="D38" s="28"/>
      <c r="E38" s="28"/>
      <c r="F38" s="28"/>
      <c r="G38" s="28"/>
      <c r="H38" s="28"/>
      <c r="I38" s="28"/>
      <c r="J38" s="28"/>
      <c r="K38" s="28"/>
      <c r="L38" s="28"/>
      <c r="M38" s="28"/>
      <c r="N38" s="28"/>
    </row>
    <row r="39" spans="2:14" x14ac:dyDescent="0.3">
      <c r="B39" s="28"/>
      <c r="C39" s="28"/>
      <c r="D39" s="28"/>
      <c r="E39" s="28"/>
      <c r="F39" s="28"/>
      <c r="G39" s="28"/>
      <c r="H39" s="28"/>
      <c r="I39" s="28"/>
      <c r="J39" s="28"/>
      <c r="K39" s="28"/>
      <c r="L39" s="28"/>
      <c r="M39" s="28"/>
      <c r="N39" s="28"/>
    </row>
    <row r="40" spans="2:14" x14ac:dyDescent="0.3">
      <c r="B40" s="28"/>
      <c r="C40" s="28"/>
      <c r="D40" s="28"/>
      <c r="E40" s="28"/>
      <c r="F40" s="28"/>
      <c r="G40" s="28"/>
      <c r="H40" s="28"/>
      <c r="I40" s="28"/>
      <c r="J40" s="28"/>
      <c r="K40" s="28"/>
      <c r="L40" s="28"/>
      <c r="M40" s="28"/>
      <c r="N40" s="28"/>
    </row>
    <row r="41" spans="2:14" x14ac:dyDescent="0.3">
      <c r="B41" s="28"/>
      <c r="C41" s="28"/>
      <c r="D41" s="28"/>
      <c r="E41" s="28"/>
      <c r="F41" s="28"/>
      <c r="G41" s="28"/>
      <c r="H41" s="28"/>
      <c r="I41" s="28"/>
      <c r="J41" s="28"/>
      <c r="K41" s="28"/>
      <c r="L41" s="28"/>
      <c r="M41" s="28"/>
      <c r="N41" s="28"/>
    </row>
    <row r="42" spans="2:14" x14ac:dyDescent="0.3">
      <c r="B42" s="28"/>
      <c r="C42" s="28"/>
      <c r="D42" s="28"/>
      <c r="E42" s="28"/>
      <c r="F42" s="28"/>
      <c r="G42" s="28"/>
      <c r="H42" s="28"/>
      <c r="I42" s="28"/>
      <c r="J42" s="28"/>
      <c r="K42" s="28"/>
      <c r="L42" s="28"/>
      <c r="M42" s="28"/>
      <c r="N42" s="28"/>
    </row>
    <row r="43" spans="2:14" x14ac:dyDescent="0.3">
      <c r="B43" s="28"/>
      <c r="C43" s="28"/>
      <c r="D43" s="28"/>
      <c r="E43" s="28"/>
      <c r="F43" s="28"/>
      <c r="G43" s="28"/>
      <c r="H43" s="28"/>
      <c r="I43" s="28"/>
      <c r="J43" s="28"/>
      <c r="K43" s="28"/>
      <c r="L43" s="28"/>
      <c r="M43" s="28"/>
      <c r="N43" s="28"/>
    </row>
    <row r="44" spans="2:14" x14ac:dyDescent="0.3">
      <c r="B44" s="28"/>
      <c r="C44" s="28"/>
      <c r="D44" s="28"/>
      <c r="E44" s="28"/>
      <c r="F44" s="28"/>
      <c r="G44" s="28"/>
      <c r="H44" s="28"/>
      <c r="I44" s="28"/>
      <c r="J44" s="28"/>
      <c r="K44" s="28"/>
      <c r="L44" s="28"/>
      <c r="M44" s="28"/>
      <c r="N44" s="28"/>
    </row>
    <row r="45" spans="2:14" x14ac:dyDescent="0.3">
      <c r="B45" s="28"/>
      <c r="C45" s="28"/>
      <c r="D45" s="28"/>
      <c r="E45" s="28"/>
      <c r="F45" s="28"/>
      <c r="G45" s="28"/>
      <c r="H45" s="28"/>
      <c r="I45" s="28"/>
      <c r="J45" s="28"/>
      <c r="K45" s="28"/>
      <c r="L45" s="28"/>
      <c r="M45" s="28"/>
      <c r="N45" s="28"/>
    </row>
    <row r="46" spans="2:14" x14ac:dyDescent="0.3">
      <c r="B46" s="28"/>
      <c r="C46" s="28"/>
      <c r="D46" s="28"/>
      <c r="E46" s="28"/>
      <c r="F46" s="28"/>
      <c r="G46" s="28"/>
      <c r="H46" s="28"/>
      <c r="I46" s="28"/>
      <c r="J46" s="28"/>
      <c r="K46" s="28"/>
      <c r="L46" s="28"/>
      <c r="M46" s="28"/>
      <c r="N46" s="28"/>
    </row>
    <row r="47" spans="2:14" x14ac:dyDescent="0.3">
      <c r="B47" s="28"/>
      <c r="C47" s="28"/>
      <c r="D47" s="28"/>
      <c r="E47" s="28"/>
      <c r="F47" s="28"/>
      <c r="G47" s="28"/>
      <c r="H47" s="28"/>
      <c r="I47" s="28"/>
      <c r="J47" s="28"/>
      <c r="K47" s="28"/>
      <c r="L47" s="28"/>
      <c r="M47" s="28"/>
      <c r="N47" s="28"/>
    </row>
    <row r="49" customFormat="1" hidden="1" x14ac:dyDescent="0.3"/>
    <row r="50" customFormat="1" hidden="1" x14ac:dyDescent="0.3"/>
    <row r="51" customFormat="1" hidden="1" x14ac:dyDescent="0.3"/>
    <row r="52" customFormat="1" hidden="1" x14ac:dyDescent="0.3"/>
    <row r="53" customFormat="1" hidden="1" x14ac:dyDescent="0.3"/>
    <row r="54" customFormat="1" hidden="1" x14ac:dyDescent="0.3"/>
    <row r="55" customFormat="1" hidden="1" x14ac:dyDescent="0.3"/>
    <row r="56" customFormat="1" hidden="1" x14ac:dyDescent="0.3"/>
    <row r="57" customFormat="1" hidden="1" x14ac:dyDescent="0.3"/>
    <row r="58" customFormat="1" hidden="1" x14ac:dyDescent="0.3"/>
    <row r="59" customFormat="1" hidden="1" x14ac:dyDescent="0.3"/>
    <row r="60" customFormat="1" hidden="1" x14ac:dyDescent="0.3"/>
    <row r="61" customFormat="1" hidden="1" x14ac:dyDescent="0.3"/>
    <row r="62" customFormat="1" hidden="1" x14ac:dyDescent="0.3"/>
    <row r="63" customFormat="1" hidden="1" x14ac:dyDescent="0.3"/>
    <row r="64" customFormat="1" hidden="1" x14ac:dyDescent="0.3"/>
    <row r="65" customFormat="1" hidden="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6"/>
  <sheetViews>
    <sheetView workbookViewId="0">
      <selection activeCell="K26" sqref="K26"/>
    </sheetView>
  </sheetViews>
  <sheetFormatPr defaultColWidth="12.6640625" defaultRowHeight="15" customHeight="1" x14ac:dyDescent="0.3"/>
  <cols>
    <col min="1" max="4" width="10.4140625" customWidth="1"/>
    <col min="5" max="5" width="29.6640625" customWidth="1"/>
    <col min="6" max="6" width="19.75" customWidth="1"/>
    <col min="7" max="7" width="11.9140625" customWidth="1"/>
    <col min="8" max="8" width="17.6640625" customWidth="1"/>
    <col min="9" max="9" width="9.75" customWidth="1"/>
    <col min="10" max="10" width="14.4140625" customWidth="1"/>
    <col min="11" max="11" width="14.4140625" style="31" customWidth="1"/>
    <col min="12" max="28" width="14.4140625" customWidth="1"/>
  </cols>
  <sheetData>
    <row r="1" spans="1:11" ht="14.25" customHeight="1" x14ac:dyDescent="0.35">
      <c r="A1" s="4" t="s">
        <v>0</v>
      </c>
      <c r="B1" s="4" t="s">
        <v>73</v>
      </c>
      <c r="C1" s="4" t="s">
        <v>74</v>
      </c>
      <c r="D1" s="4" t="s">
        <v>78</v>
      </c>
      <c r="E1" s="4" t="s">
        <v>1</v>
      </c>
      <c r="F1" s="4" t="s">
        <v>2</v>
      </c>
      <c r="G1" s="4" t="s">
        <v>3</v>
      </c>
      <c r="H1" s="4" t="s">
        <v>4</v>
      </c>
      <c r="I1" s="4" t="s">
        <v>5</v>
      </c>
      <c r="J1" s="4" t="s">
        <v>55</v>
      </c>
      <c r="K1" s="29" t="s">
        <v>80</v>
      </c>
    </row>
    <row r="2" spans="1:11" ht="14.25" customHeight="1" x14ac:dyDescent="0.35">
      <c r="A2" s="2">
        <v>44835</v>
      </c>
      <c r="B2" s="2" t="str">
        <f>TEXT(RawData[[#This Row],[Date]],"yyyy")</f>
        <v>2022</v>
      </c>
      <c r="C2" s="2" t="str">
        <f>TEXT(RawData[[#This Row],[Date]],"mmm")</f>
        <v>Oct</v>
      </c>
      <c r="D2" s="2" t="str">
        <f>TEXT(RawData[[#This Row],[Date]],"dd")</f>
        <v>01</v>
      </c>
      <c r="E2" s="1" t="s">
        <v>6</v>
      </c>
      <c r="F2" s="1" t="s">
        <v>7</v>
      </c>
      <c r="G2" s="1" t="s">
        <v>7</v>
      </c>
      <c r="H2" s="1" t="s">
        <v>69</v>
      </c>
      <c r="I2" s="3">
        <v>400000</v>
      </c>
      <c r="J2" s="5">
        <v>400000</v>
      </c>
      <c r="K2" s="30"/>
    </row>
    <row r="3" spans="1:11" ht="14.25" customHeight="1" x14ac:dyDescent="0.35">
      <c r="A3" s="2">
        <v>44835</v>
      </c>
      <c r="B3" s="2" t="str">
        <f>TEXT(RawData[[#This Row],[Date]],"yyyy")</f>
        <v>2022</v>
      </c>
      <c r="C3" s="2" t="str">
        <f>TEXT(RawData[[#This Row],[Date]],"mmm")</f>
        <v>Oct</v>
      </c>
      <c r="D3" s="2" t="str">
        <f>TEXT(RawData[[#This Row],[Date]],"dd")</f>
        <v>01</v>
      </c>
      <c r="E3" s="1" t="s">
        <v>9</v>
      </c>
      <c r="F3" s="1" t="s">
        <v>10</v>
      </c>
      <c r="G3" s="1" t="s">
        <v>11</v>
      </c>
      <c r="H3" s="1" t="s">
        <v>69</v>
      </c>
      <c r="I3" s="3">
        <v>7092</v>
      </c>
      <c r="J3" s="3">
        <f>IF(RawData[[#This Row],[Fund Class]]="Income",J2+RawData[[#This Row],[Amount]],J2-RawData[[#This Row],[Amount]])</f>
        <v>392908</v>
      </c>
      <c r="K3" s="30"/>
    </row>
    <row r="4" spans="1:11" ht="14.25" customHeight="1" x14ac:dyDescent="0.35">
      <c r="A4" s="2">
        <v>44836</v>
      </c>
      <c r="B4" s="2" t="str">
        <f>TEXT(RawData[[#This Row],[Date]],"yyyy")</f>
        <v>2022</v>
      </c>
      <c r="C4" s="2" t="str">
        <f>TEXT(RawData[[#This Row],[Date]],"mmm")</f>
        <v>Oct</v>
      </c>
      <c r="D4" s="2" t="str">
        <f>TEXT(RawData[[#This Row],[Date]],"dd")</f>
        <v>02</v>
      </c>
      <c r="E4" s="1" t="s">
        <v>12</v>
      </c>
      <c r="F4" s="1" t="s">
        <v>13</v>
      </c>
      <c r="G4" s="1" t="s">
        <v>11</v>
      </c>
      <c r="H4" s="1" t="s">
        <v>14</v>
      </c>
      <c r="I4" s="3">
        <v>5403</v>
      </c>
      <c r="J4" s="3">
        <f>IF(RawData[[#This Row],[Fund Class]]="Income",J3+RawData[[#This Row],[Amount]],J3-RawData[[#This Row],[Amount]])</f>
        <v>387505</v>
      </c>
      <c r="K4" s="30"/>
    </row>
    <row r="5" spans="1:11" ht="14.25" customHeight="1" x14ac:dyDescent="0.35">
      <c r="A5" s="2">
        <v>44837</v>
      </c>
      <c r="B5" s="2" t="str">
        <f>TEXT(RawData[[#This Row],[Date]],"yyyy")</f>
        <v>2022</v>
      </c>
      <c r="C5" s="2" t="str">
        <f>TEXT(RawData[[#This Row],[Date]],"mmm")</f>
        <v>Oct</v>
      </c>
      <c r="D5" s="2" t="str">
        <f>TEXT(RawData[[#This Row],[Date]],"dd")</f>
        <v>03</v>
      </c>
      <c r="E5" s="1" t="s">
        <v>15</v>
      </c>
      <c r="F5" s="1" t="s">
        <v>16</v>
      </c>
      <c r="G5" s="1" t="s">
        <v>11</v>
      </c>
      <c r="H5" s="1" t="s">
        <v>14</v>
      </c>
      <c r="I5" s="3">
        <v>60000</v>
      </c>
      <c r="J5" s="3">
        <f>IF(RawData[[#This Row],[Fund Class]]="Income",J4+RawData[[#This Row],[Amount]],J4-RawData[[#This Row],[Amount]])</f>
        <v>327505</v>
      </c>
      <c r="K5" s="30"/>
    </row>
    <row r="6" spans="1:11" ht="14.25" customHeight="1" x14ac:dyDescent="0.35">
      <c r="A6" s="2">
        <v>44842</v>
      </c>
      <c r="B6" s="2" t="str">
        <f>TEXT(RawData[[#This Row],[Date]],"yyyy")</f>
        <v>2022</v>
      </c>
      <c r="C6" s="2" t="str">
        <f>TEXT(RawData[[#This Row],[Date]],"mmm")</f>
        <v>Oct</v>
      </c>
      <c r="D6" s="2" t="str">
        <f>TEXT(RawData[[#This Row],[Date]],"dd")</f>
        <v>08</v>
      </c>
      <c r="E6" s="1" t="s">
        <v>17</v>
      </c>
      <c r="F6" s="1" t="s">
        <v>13</v>
      </c>
      <c r="G6" s="1" t="s">
        <v>11</v>
      </c>
      <c r="H6" s="1" t="s">
        <v>8</v>
      </c>
      <c r="I6" s="3">
        <v>8844</v>
      </c>
      <c r="J6" s="3">
        <f>IF(RawData[[#This Row],[Fund Class]]="Income",J5+RawData[[#This Row],[Amount]],J5-RawData[[#This Row],[Amount]])</f>
        <v>318661</v>
      </c>
      <c r="K6" s="30"/>
    </row>
    <row r="7" spans="1:11" ht="14.25" customHeight="1" x14ac:dyDescent="0.35">
      <c r="A7" s="2">
        <v>44843</v>
      </c>
      <c r="B7" s="2" t="str">
        <f>TEXT(RawData[[#This Row],[Date]],"yyyy")</f>
        <v>2022</v>
      </c>
      <c r="C7" s="2" t="str">
        <f>TEXT(RawData[[#This Row],[Date]],"mmm")</f>
        <v>Oct</v>
      </c>
      <c r="D7" s="2" t="str">
        <f>TEXT(RawData[[#This Row],[Date]],"dd")</f>
        <v>09</v>
      </c>
      <c r="E7" s="1" t="s">
        <v>18</v>
      </c>
      <c r="F7" s="1" t="s">
        <v>13</v>
      </c>
      <c r="G7" s="1" t="s">
        <v>11</v>
      </c>
      <c r="H7" s="1" t="s">
        <v>8</v>
      </c>
      <c r="I7" s="3">
        <v>7752</v>
      </c>
      <c r="J7" s="3">
        <f>IF(RawData[[#This Row],[Fund Class]]="Income",J6+RawData[[#This Row],[Amount]],J6-RawData[[#This Row],[Amount]])</f>
        <v>310909</v>
      </c>
      <c r="K7" s="30"/>
    </row>
    <row r="8" spans="1:11" ht="14.25" customHeight="1" x14ac:dyDescent="0.35">
      <c r="A8" s="2">
        <v>44843</v>
      </c>
      <c r="B8" s="2" t="str">
        <f>TEXT(RawData[[#This Row],[Date]],"yyyy")</f>
        <v>2022</v>
      </c>
      <c r="C8" s="2" t="str">
        <f>TEXT(RawData[[#This Row],[Date]],"mmm")</f>
        <v>Oct</v>
      </c>
      <c r="D8" s="2" t="str">
        <f>TEXT(RawData[[#This Row],[Date]],"dd")</f>
        <v>09</v>
      </c>
      <c r="E8" s="1" t="s">
        <v>19</v>
      </c>
      <c r="F8" s="1" t="s">
        <v>16</v>
      </c>
      <c r="G8" s="1" t="s">
        <v>11</v>
      </c>
      <c r="H8" s="1" t="s">
        <v>8</v>
      </c>
      <c r="I8" s="3">
        <v>6621</v>
      </c>
      <c r="J8" s="3">
        <f>IF(RawData[[#This Row],[Fund Class]]="Income",J7+RawData[[#This Row],[Amount]],J7-RawData[[#This Row],[Amount]])</f>
        <v>304288</v>
      </c>
      <c r="K8" s="30"/>
    </row>
    <row r="9" spans="1:11" ht="14.25" customHeight="1" x14ac:dyDescent="0.35">
      <c r="A9" s="2">
        <v>44844</v>
      </c>
      <c r="B9" s="2" t="str">
        <f>TEXT(RawData[[#This Row],[Date]],"yyyy")</f>
        <v>2022</v>
      </c>
      <c r="C9" s="2" t="str">
        <f>TEXT(RawData[[#This Row],[Date]],"mmm")</f>
        <v>Oct</v>
      </c>
      <c r="D9" s="2" t="str">
        <f>TEXT(RawData[[#This Row],[Date]],"dd")</f>
        <v>10</v>
      </c>
      <c r="E9" s="1" t="s">
        <v>20</v>
      </c>
      <c r="F9" s="1" t="s">
        <v>10</v>
      </c>
      <c r="G9" s="1" t="s">
        <v>11</v>
      </c>
      <c r="H9" s="1" t="s">
        <v>14</v>
      </c>
      <c r="I9" s="3">
        <v>5347</v>
      </c>
      <c r="J9" s="3">
        <f>IF(RawData[[#This Row],[Fund Class]]="Income",J8+RawData[[#This Row],[Amount]],J8-RawData[[#This Row],[Amount]])</f>
        <v>298941</v>
      </c>
      <c r="K9" s="30"/>
    </row>
    <row r="10" spans="1:11" ht="14.25" customHeight="1" x14ac:dyDescent="0.35">
      <c r="A10" s="2">
        <v>44845</v>
      </c>
      <c r="B10" s="2" t="str">
        <f>TEXT(RawData[[#This Row],[Date]],"yyyy")</f>
        <v>2022</v>
      </c>
      <c r="C10" s="2" t="str">
        <f>TEXT(RawData[[#This Row],[Date]],"mmm")</f>
        <v>Oct</v>
      </c>
      <c r="D10" s="2" t="str">
        <f>TEXT(RawData[[#This Row],[Date]],"dd")</f>
        <v>11</v>
      </c>
      <c r="E10" s="1" t="s">
        <v>21</v>
      </c>
      <c r="F10" s="1" t="s">
        <v>13</v>
      </c>
      <c r="G10" s="1" t="s">
        <v>11</v>
      </c>
      <c r="H10" s="1" t="s">
        <v>14</v>
      </c>
      <c r="I10" s="3">
        <v>5366</v>
      </c>
      <c r="J10" s="3">
        <f>IF(RawData[[#This Row],[Fund Class]]="Income",J9+RawData[[#This Row],[Amount]],J9-RawData[[#This Row],[Amount]])</f>
        <v>293575</v>
      </c>
      <c r="K10" s="30"/>
    </row>
    <row r="11" spans="1:11" ht="14.25" customHeight="1" x14ac:dyDescent="0.35">
      <c r="A11" s="2">
        <v>44850</v>
      </c>
      <c r="B11" s="2" t="str">
        <f>TEXT(RawData[[#This Row],[Date]],"yyyy")</f>
        <v>2022</v>
      </c>
      <c r="C11" s="2" t="str">
        <f>TEXT(RawData[[#This Row],[Date]],"mmm")</f>
        <v>Oct</v>
      </c>
      <c r="D11" s="2" t="str">
        <f>TEXT(RawData[[#This Row],[Date]],"dd")</f>
        <v>16</v>
      </c>
      <c r="E11" s="1" t="s">
        <v>22</v>
      </c>
      <c r="F11" s="1" t="s">
        <v>23</v>
      </c>
      <c r="G11" s="1" t="s">
        <v>11</v>
      </c>
      <c r="H11" s="1" t="s">
        <v>8</v>
      </c>
      <c r="I11" s="3">
        <v>7449</v>
      </c>
      <c r="J11" s="3">
        <f>IF(RawData[[#This Row],[Fund Class]]="Income",J10+RawData[[#This Row],[Amount]],J10-RawData[[#This Row],[Amount]])</f>
        <v>286126</v>
      </c>
      <c r="K11" s="30"/>
    </row>
    <row r="12" spans="1:11" ht="14.25" customHeight="1" x14ac:dyDescent="0.35">
      <c r="A12" s="2">
        <v>44853</v>
      </c>
      <c r="B12" s="2" t="str">
        <f>TEXT(RawData[[#This Row],[Date]],"yyyy")</f>
        <v>2022</v>
      </c>
      <c r="C12" s="2" t="str">
        <f>TEXT(RawData[[#This Row],[Date]],"mmm")</f>
        <v>Oct</v>
      </c>
      <c r="D12" s="2" t="str">
        <f>TEXT(RawData[[#This Row],[Date]],"dd")</f>
        <v>19</v>
      </c>
      <c r="E12" s="1" t="s">
        <v>24</v>
      </c>
      <c r="F12" s="1" t="s">
        <v>16</v>
      </c>
      <c r="G12" s="1" t="s">
        <v>11</v>
      </c>
      <c r="H12" s="1" t="s">
        <v>14</v>
      </c>
      <c r="I12" s="3">
        <v>9800</v>
      </c>
      <c r="J12" s="3">
        <f>IF(RawData[[#This Row],[Fund Class]]="Income",J11+RawData[[#This Row],[Amount]],J11-RawData[[#This Row],[Amount]])</f>
        <v>276326</v>
      </c>
      <c r="K12" s="30"/>
    </row>
    <row r="13" spans="1:11" ht="14.25" customHeight="1" x14ac:dyDescent="0.35">
      <c r="A13" s="2">
        <v>44853</v>
      </c>
      <c r="B13" s="2" t="str">
        <f>TEXT(RawData[[#This Row],[Date]],"yyyy")</f>
        <v>2022</v>
      </c>
      <c r="C13" s="2" t="str">
        <f>TEXT(RawData[[#This Row],[Date]],"mmm")</f>
        <v>Oct</v>
      </c>
      <c r="D13" s="2" t="str">
        <f>TEXT(RawData[[#This Row],[Date]],"dd")</f>
        <v>19</v>
      </c>
      <c r="E13" s="1" t="s">
        <v>25</v>
      </c>
      <c r="F13" s="1" t="s">
        <v>13</v>
      </c>
      <c r="G13" s="1" t="s">
        <v>11</v>
      </c>
      <c r="H13" s="1" t="s">
        <v>14</v>
      </c>
      <c r="I13" s="3">
        <v>8492</v>
      </c>
      <c r="J13" s="3">
        <f>IF(RawData[[#This Row],[Fund Class]]="Income",J12+RawData[[#This Row],[Amount]],J12-RawData[[#This Row],[Amount]])</f>
        <v>267834</v>
      </c>
      <c r="K13" s="30"/>
    </row>
    <row r="14" spans="1:11" ht="14.25" customHeight="1" x14ac:dyDescent="0.35">
      <c r="A14" s="2">
        <v>44854</v>
      </c>
      <c r="B14" s="2" t="str">
        <f>TEXT(RawData[[#This Row],[Date]],"yyyy")</f>
        <v>2022</v>
      </c>
      <c r="C14" s="2" t="str">
        <f>TEXT(RawData[[#This Row],[Date]],"mmm")</f>
        <v>Oct</v>
      </c>
      <c r="D14" s="2" t="str">
        <f>TEXT(RawData[[#This Row],[Date]],"dd")</f>
        <v>20</v>
      </c>
      <c r="E14" s="1" t="s">
        <v>26</v>
      </c>
      <c r="F14" s="1" t="s">
        <v>10</v>
      </c>
      <c r="G14" s="1" t="s">
        <v>11</v>
      </c>
      <c r="H14" s="1" t="s">
        <v>8</v>
      </c>
      <c r="I14" s="3">
        <v>4300</v>
      </c>
      <c r="J14" s="3">
        <f>IF(RawData[[#This Row],[Fund Class]]="Income",J13+RawData[[#This Row],[Amount]],J13-RawData[[#This Row],[Amount]])</f>
        <v>263534</v>
      </c>
      <c r="K14" s="30"/>
    </row>
    <row r="15" spans="1:11" ht="14.25" customHeight="1" x14ac:dyDescent="0.35">
      <c r="A15" s="2">
        <v>44858</v>
      </c>
      <c r="B15" s="2" t="str">
        <f>TEXT(RawData[[#This Row],[Date]],"yyyy")</f>
        <v>2022</v>
      </c>
      <c r="C15" s="2" t="str">
        <f>TEXT(RawData[[#This Row],[Date]],"mmm")</f>
        <v>Oct</v>
      </c>
      <c r="D15" s="2" t="str">
        <f>TEXT(RawData[[#This Row],[Date]],"dd")</f>
        <v>24</v>
      </c>
      <c r="E15" s="1" t="s">
        <v>27</v>
      </c>
      <c r="F15" s="1" t="s">
        <v>13</v>
      </c>
      <c r="G15" s="1" t="s">
        <v>11</v>
      </c>
      <c r="H15" s="1" t="s">
        <v>14</v>
      </c>
      <c r="I15" s="3">
        <v>8647</v>
      </c>
      <c r="J15" s="3">
        <f>IF(RawData[[#This Row],[Fund Class]]="Income",J14+RawData[[#This Row],[Amount]],J14-RawData[[#This Row],[Amount]])</f>
        <v>254887</v>
      </c>
      <c r="K15" s="30"/>
    </row>
    <row r="16" spans="1:11" ht="14.25" customHeight="1" x14ac:dyDescent="0.35">
      <c r="A16" s="2">
        <v>44858</v>
      </c>
      <c r="B16" s="2" t="str">
        <f>TEXT(RawData[[#This Row],[Date]],"yyyy")</f>
        <v>2022</v>
      </c>
      <c r="C16" s="2" t="str">
        <f>TEXT(RawData[[#This Row],[Date]],"mmm")</f>
        <v>Oct</v>
      </c>
      <c r="D16" s="2" t="str">
        <f>TEXT(RawData[[#This Row],[Date]],"dd")</f>
        <v>24</v>
      </c>
      <c r="E16" s="1" t="s">
        <v>22</v>
      </c>
      <c r="F16" s="1" t="s">
        <v>23</v>
      </c>
      <c r="G16" s="1" t="s">
        <v>11</v>
      </c>
      <c r="H16" s="1" t="s">
        <v>14</v>
      </c>
      <c r="I16" s="3">
        <v>6714</v>
      </c>
      <c r="J16" s="3">
        <f>IF(RawData[[#This Row],[Fund Class]]="Income",J15+RawData[[#This Row],[Amount]],J15-RawData[[#This Row],[Amount]])</f>
        <v>248173</v>
      </c>
      <c r="K16" s="30"/>
    </row>
    <row r="17" spans="1:11" ht="14.25" customHeight="1" x14ac:dyDescent="0.35">
      <c r="A17" s="2">
        <v>44858</v>
      </c>
      <c r="B17" s="2" t="str">
        <f>TEXT(RawData[[#This Row],[Date]],"yyyy")</f>
        <v>2022</v>
      </c>
      <c r="C17" s="2" t="str">
        <f>TEXT(RawData[[#This Row],[Date]],"mmm")</f>
        <v>Oct</v>
      </c>
      <c r="D17" s="2" t="str">
        <f>TEXT(RawData[[#This Row],[Date]],"dd")</f>
        <v>24</v>
      </c>
      <c r="E17" s="1" t="s">
        <v>28</v>
      </c>
      <c r="F17" s="1" t="s">
        <v>10</v>
      </c>
      <c r="G17" s="1" t="s">
        <v>11</v>
      </c>
      <c r="H17" s="1" t="s">
        <v>8</v>
      </c>
      <c r="I17" s="3">
        <v>5079</v>
      </c>
      <c r="J17" s="3">
        <f>IF(RawData[[#This Row],[Fund Class]]="Income",J16+RawData[[#This Row],[Amount]],J16-RawData[[#This Row],[Amount]])</f>
        <v>243094</v>
      </c>
      <c r="K17" s="30"/>
    </row>
    <row r="18" spans="1:11" ht="14.25" customHeight="1" x14ac:dyDescent="0.35">
      <c r="A18" s="2">
        <v>44859</v>
      </c>
      <c r="B18" s="2" t="str">
        <f>TEXT(RawData[[#This Row],[Date]],"yyyy")</f>
        <v>2022</v>
      </c>
      <c r="C18" s="2" t="str">
        <f>TEXT(RawData[[#This Row],[Date]],"mmm")</f>
        <v>Oct</v>
      </c>
      <c r="D18" s="2" t="str">
        <f>TEXT(RawData[[#This Row],[Date]],"dd")</f>
        <v>25</v>
      </c>
      <c r="E18" s="1" t="s">
        <v>29</v>
      </c>
      <c r="F18" s="1" t="s">
        <v>30</v>
      </c>
      <c r="G18" s="1" t="s">
        <v>11</v>
      </c>
      <c r="H18" s="1" t="s">
        <v>14</v>
      </c>
      <c r="I18" s="3">
        <v>17600</v>
      </c>
      <c r="J18" s="3">
        <f>IF(RawData[[#This Row],[Fund Class]]="Income",J17+RawData[[#This Row],[Amount]],J17-RawData[[#This Row],[Amount]])</f>
        <v>225494</v>
      </c>
      <c r="K18" s="30"/>
    </row>
    <row r="19" spans="1:11" ht="14.25" customHeight="1" x14ac:dyDescent="0.35">
      <c r="A19" s="2">
        <v>44859</v>
      </c>
      <c r="B19" s="2" t="str">
        <f>TEXT(RawData[[#This Row],[Date]],"yyyy")</f>
        <v>2022</v>
      </c>
      <c r="C19" s="2" t="str">
        <f>TEXT(RawData[[#This Row],[Date]],"mmm")</f>
        <v>Oct</v>
      </c>
      <c r="D19" s="2" t="str">
        <f>TEXT(RawData[[#This Row],[Date]],"dd")</f>
        <v>25</v>
      </c>
      <c r="E19" s="1" t="s">
        <v>31</v>
      </c>
      <c r="F19" s="1" t="s">
        <v>23</v>
      </c>
      <c r="G19" s="1" t="s">
        <v>11</v>
      </c>
      <c r="H19" s="1" t="s">
        <v>14</v>
      </c>
      <c r="I19" s="3">
        <v>50000</v>
      </c>
      <c r="J19" s="3">
        <f>IF(RawData[[#This Row],[Fund Class]]="Income",J18+RawData[[#This Row],[Amount]],J18-RawData[[#This Row],[Amount]])</f>
        <v>175494</v>
      </c>
      <c r="K19" s="30"/>
    </row>
    <row r="20" spans="1:11" ht="14.25" customHeight="1" x14ac:dyDescent="0.35">
      <c r="A20" s="2">
        <v>44860</v>
      </c>
      <c r="B20" s="2" t="str">
        <f>TEXT(RawData[[#This Row],[Date]],"yyyy")</f>
        <v>2022</v>
      </c>
      <c r="C20" s="2" t="str">
        <f>TEXT(RawData[[#This Row],[Date]],"mmm")</f>
        <v>Oct</v>
      </c>
      <c r="D20" s="2" t="str">
        <f>TEXT(RawData[[#This Row],[Date]],"dd")</f>
        <v>26</v>
      </c>
      <c r="E20" s="1" t="s">
        <v>32</v>
      </c>
      <c r="F20" s="1" t="s">
        <v>23</v>
      </c>
      <c r="G20" s="1" t="s">
        <v>11</v>
      </c>
      <c r="H20" s="1" t="s">
        <v>8</v>
      </c>
      <c r="I20" s="3">
        <v>10000</v>
      </c>
      <c r="J20" s="3">
        <f>IF(RawData[[#This Row],[Fund Class]]="Income",J19+RawData[[#This Row],[Amount]],J19-RawData[[#This Row],[Amount]])</f>
        <v>165494</v>
      </c>
      <c r="K20" s="30"/>
    </row>
    <row r="21" spans="1:11" ht="14.25" customHeight="1" x14ac:dyDescent="0.35">
      <c r="A21" s="2">
        <v>44860</v>
      </c>
      <c r="B21" s="2" t="str">
        <f>TEXT(RawData[[#This Row],[Date]],"yyyy")</f>
        <v>2022</v>
      </c>
      <c r="C21" s="2" t="str">
        <f>TEXT(RawData[[#This Row],[Date]],"mmm")</f>
        <v>Oct</v>
      </c>
      <c r="D21" s="2" t="str">
        <f>TEXT(RawData[[#This Row],[Date]],"dd")</f>
        <v>26</v>
      </c>
      <c r="E21" s="1" t="s">
        <v>33</v>
      </c>
      <c r="F21" s="1" t="s">
        <v>13</v>
      </c>
      <c r="G21" s="1" t="s">
        <v>11</v>
      </c>
      <c r="H21" s="1" t="s">
        <v>14</v>
      </c>
      <c r="I21" s="3">
        <v>8963</v>
      </c>
      <c r="J21" s="3">
        <f>IF(RawData[[#This Row],[Fund Class]]="Income",J20+RawData[[#This Row],[Amount]],J20-RawData[[#This Row],[Amount]])</f>
        <v>156531</v>
      </c>
      <c r="K21" s="30"/>
    </row>
    <row r="22" spans="1:11" ht="14.25" customHeight="1" x14ac:dyDescent="0.35">
      <c r="A22" s="2">
        <v>44861</v>
      </c>
      <c r="B22" s="2" t="str">
        <f>TEXT(RawData[[#This Row],[Date]],"yyyy")</f>
        <v>2022</v>
      </c>
      <c r="C22" s="2" t="str">
        <f>TEXT(RawData[[#This Row],[Date]],"mmm")</f>
        <v>Oct</v>
      </c>
      <c r="D22" s="2" t="str">
        <f>TEXT(RawData[[#This Row],[Date]],"dd")</f>
        <v>27</v>
      </c>
      <c r="E22" s="1" t="s">
        <v>34</v>
      </c>
      <c r="F22" s="1" t="s">
        <v>10</v>
      </c>
      <c r="G22" s="1" t="s">
        <v>11</v>
      </c>
      <c r="H22" s="1" t="s">
        <v>8</v>
      </c>
      <c r="I22" s="3">
        <v>6509</v>
      </c>
      <c r="J22" s="3">
        <f>IF(RawData[[#This Row],[Fund Class]]="Income",J21+RawData[[#This Row],[Amount]],J21-RawData[[#This Row],[Amount]])</f>
        <v>150022</v>
      </c>
      <c r="K22" s="30"/>
    </row>
    <row r="23" spans="1:11" ht="14.25" customHeight="1" x14ac:dyDescent="0.35">
      <c r="A23" s="2">
        <v>44862</v>
      </c>
      <c r="B23" s="2" t="str">
        <f>TEXT(RawData[[#This Row],[Date]],"yyyy")</f>
        <v>2022</v>
      </c>
      <c r="C23" s="2" t="str">
        <f>TEXT(RawData[[#This Row],[Date]],"mmm")</f>
        <v>Oct</v>
      </c>
      <c r="D23" s="2" t="str">
        <f>TEXT(RawData[[#This Row],[Date]],"dd")</f>
        <v>28</v>
      </c>
      <c r="E23" s="1" t="s">
        <v>35</v>
      </c>
      <c r="F23" s="1" t="s">
        <v>13</v>
      </c>
      <c r="G23" s="1" t="s">
        <v>11</v>
      </c>
      <c r="H23" s="1" t="s">
        <v>8</v>
      </c>
      <c r="I23" s="3">
        <v>6641</v>
      </c>
      <c r="J23" s="3">
        <f>IF(RawData[[#This Row],[Fund Class]]="Income",J22+RawData[[#This Row],[Amount]],J22-RawData[[#This Row],[Amount]])</f>
        <v>143381</v>
      </c>
      <c r="K23" s="30"/>
    </row>
    <row r="24" spans="1:11" ht="14.25" customHeight="1" x14ac:dyDescent="0.35">
      <c r="A24" s="27">
        <v>44864</v>
      </c>
      <c r="B24" s="27" t="str">
        <f>TEXT(RawData[[#This Row],[Date]],"yyyy")</f>
        <v>2022</v>
      </c>
      <c r="C24" s="27" t="str">
        <f>TEXT(RawData[[#This Row],[Date]],"mmm")</f>
        <v>Oct</v>
      </c>
      <c r="D24" s="27" t="str">
        <f>TEXT(RawData[[#This Row],[Date]],"dd")</f>
        <v>30</v>
      </c>
      <c r="E24" s="1" t="s">
        <v>70</v>
      </c>
      <c r="F24" s="1" t="s">
        <v>7</v>
      </c>
      <c r="G24" s="1" t="s">
        <v>7</v>
      </c>
      <c r="H24" s="1" t="s">
        <v>14</v>
      </c>
      <c r="I24" s="3">
        <v>10000</v>
      </c>
      <c r="J24" s="3">
        <f>IF(RawData[[#This Row],[Fund Class]]="Income",J23+RawData[[#This Row],[Amount]],J23-RawData[[#This Row],[Amount]])</f>
        <v>153381</v>
      </c>
      <c r="K24" s="30"/>
    </row>
    <row r="25" spans="1:11" ht="14.25" customHeight="1" x14ac:dyDescent="0.35">
      <c r="A25" s="27">
        <v>44864</v>
      </c>
      <c r="B25" s="27" t="str">
        <f>TEXT(RawData[[#This Row],[Date]],"yyyy")</f>
        <v>2022</v>
      </c>
      <c r="C25" s="27" t="str">
        <f>TEXT(RawData[[#This Row],[Date]],"mmm")</f>
        <v>Oct</v>
      </c>
      <c r="D25" s="27" t="str">
        <f>TEXT(RawData[[#This Row],[Date]],"dd")</f>
        <v>30</v>
      </c>
      <c r="E25" s="1" t="s">
        <v>71</v>
      </c>
      <c r="F25" s="1" t="s">
        <v>72</v>
      </c>
      <c r="G25" s="1" t="s">
        <v>7</v>
      </c>
      <c r="H25" s="1" t="s">
        <v>8</v>
      </c>
      <c r="I25" s="3">
        <v>500</v>
      </c>
      <c r="J25" s="3">
        <f>IF(RawData[[#This Row],[Fund Class]]="Income",J24+RawData[[#This Row],[Amount]],J24-RawData[[#This Row],[Amount]])</f>
        <v>153881</v>
      </c>
      <c r="K25" s="30"/>
    </row>
    <row r="26" spans="1:11" ht="14.25" customHeight="1" x14ac:dyDescent="0.35">
      <c r="A26" s="2">
        <v>44864</v>
      </c>
      <c r="B26" s="2" t="str">
        <f>TEXT(RawData[[#This Row],[Date]],"yyyy")</f>
        <v>2022</v>
      </c>
      <c r="C26" s="2" t="str">
        <f>TEXT(RawData[[#This Row],[Date]],"mmm")</f>
        <v>Oct</v>
      </c>
      <c r="D26" s="2" t="str">
        <f>TEXT(RawData[[#This Row],[Date]],"dd")</f>
        <v>30</v>
      </c>
      <c r="E26" s="1" t="s">
        <v>36</v>
      </c>
      <c r="F26" s="1" t="s">
        <v>16</v>
      </c>
      <c r="G26" s="1" t="s">
        <v>11</v>
      </c>
      <c r="H26" s="1" t="s">
        <v>8</v>
      </c>
      <c r="I26" s="3">
        <v>1940</v>
      </c>
      <c r="J26" s="3">
        <f>IF(RawData[[#This Row],[Fund Class]]="Income",J25+RawData[[#This Row],[Amount]],J25-RawData[[#This Row],[Amount]])</f>
        <v>151941</v>
      </c>
      <c r="K26" s="30">
        <f>RawData[[#This Row],[Date]]</f>
        <v>44864</v>
      </c>
    </row>
    <row r="27" spans="1:11" ht="14.25" customHeight="1" x14ac:dyDescent="0.35">
      <c r="A27" s="2">
        <v>44866</v>
      </c>
      <c r="B27" s="2" t="str">
        <f>TEXT(RawData[[#This Row],[Date]],"yyyy")</f>
        <v>2022</v>
      </c>
      <c r="C27" s="2" t="str">
        <f>TEXT(RawData[[#This Row],[Date]],"mmm")</f>
        <v>Nov</v>
      </c>
      <c r="D27" s="2" t="str">
        <f>TEXT(RawData[[#This Row],[Date]],"dd")</f>
        <v>01</v>
      </c>
      <c r="E27" s="1" t="s">
        <v>6</v>
      </c>
      <c r="F27" s="1" t="s">
        <v>7</v>
      </c>
      <c r="G27" s="1" t="s">
        <v>7</v>
      </c>
      <c r="H27" s="1" t="s">
        <v>69</v>
      </c>
      <c r="I27" s="3">
        <v>400000</v>
      </c>
      <c r="J27" s="3">
        <f>IF(RawData[[#This Row],[Fund Class]]="Income",J26+RawData[[#This Row],[Amount]],J26-RawData[[#This Row],[Amount]])</f>
        <v>551941</v>
      </c>
      <c r="K27" s="30"/>
    </row>
    <row r="28" spans="1:11" ht="14.25" customHeight="1" x14ac:dyDescent="0.35">
      <c r="A28" s="2">
        <v>44869</v>
      </c>
      <c r="B28" s="2" t="str">
        <f>TEXT(RawData[[#This Row],[Date]],"yyyy")</f>
        <v>2022</v>
      </c>
      <c r="C28" s="2" t="str">
        <f>TEXT(RawData[[#This Row],[Date]],"mmm")</f>
        <v>Nov</v>
      </c>
      <c r="D28" s="2" t="str">
        <f>TEXT(RawData[[#This Row],[Date]],"dd")</f>
        <v>04</v>
      </c>
      <c r="E28" s="1" t="s">
        <v>21</v>
      </c>
      <c r="F28" s="1" t="s">
        <v>13</v>
      </c>
      <c r="G28" s="1" t="s">
        <v>11</v>
      </c>
      <c r="H28" s="1" t="s">
        <v>14</v>
      </c>
      <c r="I28" s="3">
        <v>5950</v>
      </c>
      <c r="J28" s="3">
        <f>IF(RawData[[#This Row],[Fund Class]]="Income",J27+RawData[[#This Row],[Amount]],J27-RawData[[#This Row],[Amount]])</f>
        <v>545991</v>
      </c>
      <c r="K28" s="30"/>
    </row>
    <row r="29" spans="1:11" ht="14.25" customHeight="1" x14ac:dyDescent="0.35">
      <c r="A29" s="2">
        <v>44872</v>
      </c>
      <c r="B29" s="2" t="str">
        <f>TEXT(RawData[[#This Row],[Date]],"yyyy")</f>
        <v>2022</v>
      </c>
      <c r="C29" s="2" t="str">
        <f>TEXT(RawData[[#This Row],[Date]],"mmm")</f>
        <v>Nov</v>
      </c>
      <c r="D29" s="2" t="str">
        <f>TEXT(RawData[[#This Row],[Date]],"dd")</f>
        <v>07</v>
      </c>
      <c r="E29" s="1" t="s">
        <v>37</v>
      </c>
      <c r="F29" s="1" t="s">
        <v>13</v>
      </c>
      <c r="G29" s="1" t="s">
        <v>11</v>
      </c>
      <c r="H29" s="1" t="s">
        <v>14</v>
      </c>
      <c r="I29" s="3">
        <v>7957</v>
      </c>
      <c r="J29" s="3">
        <f>IF(RawData[[#This Row],[Fund Class]]="Income",J28+RawData[[#This Row],[Amount]],J28-RawData[[#This Row],[Amount]])</f>
        <v>538034</v>
      </c>
      <c r="K29" s="30"/>
    </row>
    <row r="30" spans="1:11" ht="14.25" customHeight="1" x14ac:dyDescent="0.35">
      <c r="A30" s="2">
        <v>44874</v>
      </c>
      <c r="B30" s="2" t="str">
        <f>TEXT(RawData[[#This Row],[Date]],"yyyy")</f>
        <v>2022</v>
      </c>
      <c r="C30" s="2" t="str">
        <f>TEXT(RawData[[#This Row],[Date]],"mmm")</f>
        <v>Nov</v>
      </c>
      <c r="D30" s="2" t="str">
        <f>TEXT(RawData[[#This Row],[Date]],"dd")</f>
        <v>09</v>
      </c>
      <c r="E30" s="1" t="s">
        <v>35</v>
      </c>
      <c r="F30" s="1" t="s">
        <v>13</v>
      </c>
      <c r="G30" s="1" t="s">
        <v>11</v>
      </c>
      <c r="H30" s="1" t="s">
        <v>14</v>
      </c>
      <c r="I30" s="3">
        <v>8782</v>
      </c>
      <c r="J30" s="3">
        <f>IF(RawData[[#This Row],[Fund Class]]="Income",J29+RawData[[#This Row],[Amount]],J29-RawData[[#This Row],[Amount]])</f>
        <v>529252</v>
      </c>
      <c r="K30" s="30"/>
    </row>
    <row r="31" spans="1:11" ht="14.25" customHeight="1" x14ac:dyDescent="0.35">
      <c r="A31" s="2">
        <v>44875</v>
      </c>
      <c r="B31" s="2" t="str">
        <f>TEXT(RawData[[#This Row],[Date]],"yyyy")</f>
        <v>2022</v>
      </c>
      <c r="C31" s="2" t="str">
        <f>TEXT(RawData[[#This Row],[Date]],"mmm")</f>
        <v>Nov</v>
      </c>
      <c r="D31" s="2" t="str">
        <f>TEXT(RawData[[#This Row],[Date]],"dd")</f>
        <v>10</v>
      </c>
      <c r="E31" s="1" t="s">
        <v>38</v>
      </c>
      <c r="F31" s="1" t="s">
        <v>23</v>
      </c>
      <c r="G31" s="1" t="s">
        <v>11</v>
      </c>
      <c r="H31" s="1" t="s">
        <v>14</v>
      </c>
      <c r="I31" s="3">
        <v>9642</v>
      </c>
      <c r="J31" s="3">
        <f>IF(RawData[[#This Row],[Fund Class]]="Income",J30+RawData[[#This Row],[Amount]],J30-RawData[[#This Row],[Amount]])</f>
        <v>519610</v>
      </c>
      <c r="K31" s="30"/>
    </row>
    <row r="32" spans="1:11" ht="14.25" customHeight="1" x14ac:dyDescent="0.35">
      <c r="A32" s="2">
        <v>44876</v>
      </c>
      <c r="B32" s="2" t="str">
        <f>TEXT(RawData[[#This Row],[Date]],"yyyy")</f>
        <v>2022</v>
      </c>
      <c r="C32" s="2" t="str">
        <f>TEXT(RawData[[#This Row],[Date]],"mmm")</f>
        <v>Nov</v>
      </c>
      <c r="D32" s="2" t="str">
        <f>TEXT(RawData[[#This Row],[Date]],"dd")</f>
        <v>11</v>
      </c>
      <c r="E32" s="1" t="s">
        <v>35</v>
      </c>
      <c r="F32" s="1" t="s">
        <v>13</v>
      </c>
      <c r="G32" s="1" t="s">
        <v>11</v>
      </c>
      <c r="H32" s="1" t="s">
        <v>14</v>
      </c>
      <c r="I32" s="3">
        <v>12109</v>
      </c>
      <c r="J32" s="3">
        <f>IF(RawData[[#This Row],[Fund Class]]="Income",J31+RawData[[#This Row],[Amount]],J31-RawData[[#This Row],[Amount]])</f>
        <v>507501</v>
      </c>
      <c r="K32" s="30"/>
    </row>
    <row r="33" spans="1:11" ht="14.25" customHeight="1" x14ac:dyDescent="0.35">
      <c r="A33" s="2">
        <v>44878</v>
      </c>
      <c r="B33" s="2" t="str">
        <f>TEXT(RawData[[#This Row],[Date]],"yyyy")</f>
        <v>2022</v>
      </c>
      <c r="C33" s="2" t="str">
        <f>TEXT(RawData[[#This Row],[Date]],"mmm")</f>
        <v>Nov</v>
      </c>
      <c r="D33" s="2" t="str">
        <f>TEXT(RawData[[#This Row],[Date]],"dd")</f>
        <v>13</v>
      </c>
      <c r="E33" s="1" t="s">
        <v>39</v>
      </c>
      <c r="F33" s="1" t="s">
        <v>10</v>
      </c>
      <c r="G33" s="1" t="s">
        <v>11</v>
      </c>
      <c r="H33" s="1" t="s">
        <v>8</v>
      </c>
      <c r="I33" s="3">
        <v>7149</v>
      </c>
      <c r="J33" s="3">
        <f>IF(RawData[[#This Row],[Fund Class]]="Income",J32+RawData[[#This Row],[Amount]],J32-RawData[[#This Row],[Amount]])</f>
        <v>500352</v>
      </c>
      <c r="K33" s="30"/>
    </row>
    <row r="34" spans="1:11" ht="14.25" customHeight="1" x14ac:dyDescent="0.35">
      <c r="A34" s="2">
        <v>44878</v>
      </c>
      <c r="B34" s="2" t="str">
        <f>TEXT(RawData[[#This Row],[Date]],"yyyy")</f>
        <v>2022</v>
      </c>
      <c r="C34" s="2" t="str">
        <f>TEXT(RawData[[#This Row],[Date]],"mmm")</f>
        <v>Nov</v>
      </c>
      <c r="D34" s="2" t="str">
        <f>TEXT(RawData[[#This Row],[Date]],"dd")</f>
        <v>13</v>
      </c>
      <c r="E34" s="1" t="s">
        <v>22</v>
      </c>
      <c r="F34" s="1" t="s">
        <v>23</v>
      </c>
      <c r="G34" s="1" t="s">
        <v>11</v>
      </c>
      <c r="H34" s="1" t="s">
        <v>8</v>
      </c>
      <c r="I34" s="3">
        <v>6392</v>
      </c>
      <c r="J34" s="3">
        <f>IF(RawData[[#This Row],[Fund Class]]="Income",J33+RawData[[#This Row],[Amount]],J33-RawData[[#This Row],[Amount]])</f>
        <v>493960</v>
      </c>
      <c r="K34" s="30"/>
    </row>
    <row r="35" spans="1:11" ht="14.25" customHeight="1" x14ac:dyDescent="0.35">
      <c r="A35" s="2">
        <v>44881</v>
      </c>
      <c r="B35" s="2" t="str">
        <f>TEXT(RawData[[#This Row],[Date]],"yyyy")</f>
        <v>2022</v>
      </c>
      <c r="C35" s="2" t="str">
        <f>TEXT(RawData[[#This Row],[Date]],"mmm")</f>
        <v>Nov</v>
      </c>
      <c r="D35" s="2" t="str">
        <f>TEXT(RawData[[#This Row],[Date]],"dd")</f>
        <v>16</v>
      </c>
      <c r="E35" s="1" t="s">
        <v>22</v>
      </c>
      <c r="F35" s="1" t="s">
        <v>23</v>
      </c>
      <c r="G35" s="1" t="s">
        <v>11</v>
      </c>
      <c r="H35" s="1" t="s">
        <v>14</v>
      </c>
      <c r="I35" s="3">
        <v>5014</v>
      </c>
      <c r="J35" s="3">
        <f>IF(RawData[[#This Row],[Fund Class]]="Income",J34+RawData[[#This Row],[Amount]],J34-RawData[[#This Row],[Amount]])</f>
        <v>488946</v>
      </c>
      <c r="K35" s="30"/>
    </row>
    <row r="36" spans="1:11" ht="14.25" customHeight="1" x14ac:dyDescent="0.35">
      <c r="A36" s="2">
        <v>44882</v>
      </c>
      <c r="B36" s="2" t="str">
        <f>TEXT(RawData[[#This Row],[Date]],"yyyy")</f>
        <v>2022</v>
      </c>
      <c r="C36" s="2" t="str">
        <f>TEXT(RawData[[#This Row],[Date]],"mmm")</f>
        <v>Nov</v>
      </c>
      <c r="D36" s="2" t="str">
        <f>TEXT(RawData[[#This Row],[Date]],"dd")</f>
        <v>17</v>
      </c>
      <c r="E36" s="1" t="s">
        <v>35</v>
      </c>
      <c r="F36" s="1" t="s">
        <v>13</v>
      </c>
      <c r="G36" s="1" t="s">
        <v>11</v>
      </c>
      <c r="H36" s="1" t="s">
        <v>8</v>
      </c>
      <c r="I36" s="3">
        <v>8691</v>
      </c>
      <c r="J36" s="3">
        <f>IF(RawData[[#This Row],[Fund Class]]="Income",J35+RawData[[#This Row],[Amount]],J35-RawData[[#This Row],[Amount]])</f>
        <v>480255</v>
      </c>
      <c r="K36" s="30"/>
    </row>
    <row r="37" spans="1:11" ht="14.25" customHeight="1" x14ac:dyDescent="0.35">
      <c r="A37" s="2">
        <v>44882</v>
      </c>
      <c r="B37" s="2" t="str">
        <f>TEXT(RawData[[#This Row],[Date]],"yyyy")</f>
        <v>2022</v>
      </c>
      <c r="C37" s="2" t="str">
        <f>TEXT(RawData[[#This Row],[Date]],"mmm")</f>
        <v>Nov</v>
      </c>
      <c r="D37" s="2" t="str">
        <f>TEXT(RawData[[#This Row],[Date]],"dd")</f>
        <v>17</v>
      </c>
      <c r="E37" s="1" t="s">
        <v>40</v>
      </c>
      <c r="F37" s="1" t="s">
        <v>16</v>
      </c>
      <c r="G37" s="1" t="s">
        <v>11</v>
      </c>
      <c r="H37" s="1" t="s">
        <v>14</v>
      </c>
      <c r="I37" s="3">
        <v>6026</v>
      </c>
      <c r="J37" s="3">
        <f>IF(RawData[[#This Row],[Fund Class]]="Income",J36+RawData[[#This Row],[Amount]],J36-RawData[[#This Row],[Amount]])</f>
        <v>474229</v>
      </c>
      <c r="K37" s="30"/>
    </row>
    <row r="38" spans="1:11" ht="14.25" customHeight="1" x14ac:dyDescent="0.35">
      <c r="A38" s="2">
        <v>44884</v>
      </c>
      <c r="B38" s="2" t="str">
        <f>TEXT(RawData[[#This Row],[Date]],"yyyy")</f>
        <v>2022</v>
      </c>
      <c r="C38" s="2" t="str">
        <f>TEXT(RawData[[#This Row],[Date]],"mmm")</f>
        <v>Nov</v>
      </c>
      <c r="D38" s="2" t="str">
        <f>TEXT(RawData[[#This Row],[Date]],"dd")</f>
        <v>19</v>
      </c>
      <c r="E38" s="1" t="s">
        <v>24</v>
      </c>
      <c r="F38" s="1" t="s">
        <v>16</v>
      </c>
      <c r="G38" s="1" t="s">
        <v>11</v>
      </c>
      <c r="H38" s="1" t="s">
        <v>8</v>
      </c>
      <c r="I38" s="3">
        <v>9800</v>
      </c>
      <c r="J38" s="3">
        <f>IF(RawData[[#This Row],[Fund Class]]="Income",J37+RawData[[#This Row],[Amount]],J37-RawData[[#This Row],[Amount]])</f>
        <v>464429</v>
      </c>
      <c r="K38" s="30"/>
    </row>
    <row r="39" spans="1:11" ht="14.25" customHeight="1" x14ac:dyDescent="0.35">
      <c r="A39" s="2">
        <v>44885</v>
      </c>
      <c r="B39" s="2" t="str">
        <f>TEXT(RawData[[#This Row],[Date]],"yyyy")</f>
        <v>2022</v>
      </c>
      <c r="C39" s="2" t="str">
        <f>TEXT(RawData[[#This Row],[Date]],"mmm")</f>
        <v>Nov</v>
      </c>
      <c r="D39" s="2" t="str">
        <f>TEXT(RawData[[#This Row],[Date]],"dd")</f>
        <v>20</v>
      </c>
      <c r="E39" s="1" t="s">
        <v>35</v>
      </c>
      <c r="F39" s="1" t="s">
        <v>13</v>
      </c>
      <c r="G39" s="1" t="s">
        <v>11</v>
      </c>
      <c r="H39" s="1" t="s">
        <v>14</v>
      </c>
      <c r="I39" s="3">
        <v>10854</v>
      </c>
      <c r="J39" s="3">
        <f>IF(RawData[[#This Row],[Fund Class]]="Income",J38+RawData[[#This Row],[Amount]],J38-RawData[[#This Row],[Amount]])</f>
        <v>453575</v>
      </c>
      <c r="K39" s="30"/>
    </row>
    <row r="40" spans="1:11" ht="14.25" customHeight="1" x14ac:dyDescent="0.35">
      <c r="A40" s="2">
        <v>44885</v>
      </c>
      <c r="B40" s="2" t="str">
        <f>TEXT(RawData[[#This Row],[Date]],"yyyy")</f>
        <v>2022</v>
      </c>
      <c r="C40" s="2" t="str">
        <f>TEXT(RawData[[#This Row],[Date]],"mmm")</f>
        <v>Nov</v>
      </c>
      <c r="D40" s="2" t="str">
        <f>TEXT(RawData[[#This Row],[Date]],"dd")</f>
        <v>20</v>
      </c>
      <c r="E40" s="1" t="s">
        <v>21</v>
      </c>
      <c r="F40" s="1" t="s">
        <v>13</v>
      </c>
      <c r="G40" s="1" t="s">
        <v>11</v>
      </c>
      <c r="H40" s="1" t="s">
        <v>8</v>
      </c>
      <c r="I40" s="3">
        <v>12734</v>
      </c>
      <c r="J40" s="3">
        <f>IF(RawData[[#This Row],[Fund Class]]="Income",J39+RawData[[#This Row],[Amount]],J39-RawData[[#This Row],[Amount]])</f>
        <v>440841</v>
      </c>
      <c r="K40" s="30"/>
    </row>
    <row r="41" spans="1:11" ht="14.25" customHeight="1" x14ac:dyDescent="0.35">
      <c r="A41" s="2">
        <v>44885</v>
      </c>
      <c r="B41" s="2" t="str">
        <f>TEXT(RawData[[#This Row],[Date]],"yyyy")</f>
        <v>2022</v>
      </c>
      <c r="C41" s="2" t="str">
        <f>TEXT(RawData[[#This Row],[Date]],"mmm")</f>
        <v>Nov</v>
      </c>
      <c r="D41" s="2" t="str">
        <f>TEXT(RawData[[#This Row],[Date]],"dd")</f>
        <v>20</v>
      </c>
      <c r="E41" s="1" t="s">
        <v>35</v>
      </c>
      <c r="F41" s="1" t="s">
        <v>13</v>
      </c>
      <c r="G41" s="1" t="s">
        <v>11</v>
      </c>
      <c r="H41" s="1" t="s">
        <v>8</v>
      </c>
      <c r="I41" s="3">
        <v>10900</v>
      </c>
      <c r="J41" s="3">
        <f>IF(RawData[[#This Row],[Fund Class]]="Income",J40+RawData[[#This Row],[Amount]],J40-RawData[[#This Row],[Amount]])</f>
        <v>429941</v>
      </c>
      <c r="K41" s="30"/>
    </row>
    <row r="42" spans="1:11" ht="14.25" customHeight="1" x14ac:dyDescent="0.35">
      <c r="A42" s="2">
        <v>44888</v>
      </c>
      <c r="B42" s="2" t="str">
        <f>TEXT(RawData[[#This Row],[Date]],"yyyy")</f>
        <v>2022</v>
      </c>
      <c r="C42" s="2" t="str">
        <f>TEXT(RawData[[#This Row],[Date]],"mmm")</f>
        <v>Nov</v>
      </c>
      <c r="D42" s="2" t="str">
        <f>TEXT(RawData[[#This Row],[Date]],"dd")</f>
        <v>23</v>
      </c>
      <c r="E42" s="1" t="s">
        <v>21</v>
      </c>
      <c r="F42" s="1" t="s">
        <v>13</v>
      </c>
      <c r="G42" s="1" t="s">
        <v>11</v>
      </c>
      <c r="H42" s="1" t="s">
        <v>8</v>
      </c>
      <c r="I42" s="3">
        <v>8713</v>
      </c>
      <c r="J42" s="3">
        <f>IF(RawData[[#This Row],[Fund Class]]="Income",J41+RawData[[#This Row],[Amount]],J41-RawData[[#This Row],[Amount]])</f>
        <v>421228</v>
      </c>
      <c r="K42" s="30"/>
    </row>
    <row r="43" spans="1:11" ht="14.25" customHeight="1" x14ac:dyDescent="0.35">
      <c r="A43" s="2">
        <v>44889</v>
      </c>
      <c r="B43" s="2" t="str">
        <f>TEXT(RawData[[#This Row],[Date]],"yyyy")</f>
        <v>2022</v>
      </c>
      <c r="C43" s="2" t="str">
        <f>TEXT(RawData[[#This Row],[Date]],"mmm")</f>
        <v>Nov</v>
      </c>
      <c r="D43" s="2" t="str">
        <f>TEXT(RawData[[#This Row],[Date]],"dd")</f>
        <v>24</v>
      </c>
      <c r="E43" s="1" t="s">
        <v>26</v>
      </c>
      <c r="F43" s="1" t="s">
        <v>10</v>
      </c>
      <c r="G43" s="1" t="s">
        <v>11</v>
      </c>
      <c r="H43" s="1" t="s">
        <v>8</v>
      </c>
      <c r="I43" s="3">
        <v>4300</v>
      </c>
      <c r="J43" s="3">
        <f>IF(RawData[[#This Row],[Fund Class]]="Income",J42+RawData[[#This Row],[Amount]],J42-RawData[[#This Row],[Amount]])</f>
        <v>416928</v>
      </c>
      <c r="K43" s="30"/>
    </row>
    <row r="44" spans="1:11" ht="14.25" customHeight="1" x14ac:dyDescent="0.35">
      <c r="A44" s="2">
        <v>44890</v>
      </c>
      <c r="B44" s="2" t="str">
        <f>TEXT(RawData[[#This Row],[Date]],"yyyy")</f>
        <v>2022</v>
      </c>
      <c r="C44" s="2" t="str">
        <f>TEXT(RawData[[#This Row],[Date]],"mmm")</f>
        <v>Nov</v>
      </c>
      <c r="D44" s="2" t="str">
        <f>TEXT(RawData[[#This Row],[Date]],"dd")</f>
        <v>25</v>
      </c>
      <c r="E44" s="1" t="s">
        <v>31</v>
      </c>
      <c r="F44" s="1" t="s">
        <v>23</v>
      </c>
      <c r="G44" s="1" t="s">
        <v>11</v>
      </c>
      <c r="H44" s="1" t="s">
        <v>69</v>
      </c>
      <c r="I44" s="3">
        <v>50000</v>
      </c>
      <c r="J44" s="3">
        <f>IF(RawData[[#This Row],[Fund Class]]="Income",J43+RawData[[#This Row],[Amount]],J43-RawData[[#This Row],[Amount]])</f>
        <v>366928</v>
      </c>
      <c r="K44" s="30"/>
    </row>
    <row r="45" spans="1:11" ht="14.25" customHeight="1" x14ac:dyDescent="0.35">
      <c r="A45" s="2">
        <v>44891</v>
      </c>
      <c r="B45" s="2" t="str">
        <f>TEXT(RawData[[#This Row],[Date]],"yyyy")</f>
        <v>2022</v>
      </c>
      <c r="C45" s="2" t="str">
        <f>TEXT(RawData[[#This Row],[Date]],"mmm")</f>
        <v>Nov</v>
      </c>
      <c r="D45" s="2" t="str">
        <f>TEXT(RawData[[#This Row],[Date]],"dd")</f>
        <v>26</v>
      </c>
      <c r="E45" s="1" t="s">
        <v>32</v>
      </c>
      <c r="F45" s="1" t="s">
        <v>23</v>
      </c>
      <c r="G45" s="1" t="s">
        <v>11</v>
      </c>
      <c r="H45" s="1" t="s">
        <v>14</v>
      </c>
      <c r="I45" s="3">
        <v>10000</v>
      </c>
      <c r="J45" s="3">
        <f>IF(RawData[[#This Row],[Fund Class]]="Income",J44+RawData[[#This Row],[Amount]],J44-RawData[[#This Row],[Amount]])</f>
        <v>356928</v>
      </c>
      <c r="K45" s="30"/>
    </row>
    <row r="46" spans="1:11" ht="14.25" customHeight="1" x14ac:dyDescent="0.35">
      <c r="A46" s="2">
        <v>44892</v>
      </c>
      <c r="B46" s="2" t="str">
        <f>TEXT(RawData[[#This Row],[Date]],"yyyy")</f>
        <v>2022</v>
      </c>
      <c r="C46" s="2" t="str">
        <f>TEXT(RawData[[#This Row],[Date]],"mmm")</f>
        <v>Nov</v>
      </c>
      <c r="D46" s="2" t="str">
        <f>TEXT(RawData[[#This Row],[Date]],"dd")</f>
        <v>27</v>
      </c>
      <c r="E46" s="1" t="s">
        <v>41</v>
      </c>
      <c r="F46" s="1" t="s">
        <v>30</v>
      </c>
      <c r="G46" s="1" t="s">
        <v>11</v>
      </c>
      <c r="H46" s="1" t="s">
        <v>14</v>
      </c>
      <c r="I46" s="3">
        <v>14300</v>
      </c>
      <c r="J46" s="3">
        <f>IF(RawData[[#This Row],[Fund Class]]="Income",J45+RawData[[#This Row],[Amount]],J45-RawData[[#This Row],[Amount]])</f>
        <v>342628</v>
      </c>
      <c r="K46" s="30"/>
    </row>
    <row r="47" spans="1:11" ht="14.25" customHeight="1" x14ac:dyDescent="0.35">
      <c r="A47" s="2">
        <v>44892</v>
      </c>
      <c r="B47" s="2" t="str">
        <f>TEXT(RawData[[#This Row],[Date]],"yyyy")</f>
        <v>2022</v>
      </c>
      <c r="C47" s="2" t="str">
        <f>TEXT(RawData[[#This Row],[Date]],"mmm")</f>
        <v>Nov</v>
      </c>
      <c r="D47" s="2" t="str">
        <f>TEXT(RawData[[#This Row],[Date]],"dd")</f>
        <v>27</v>
      </c>
      <c r="E47" s="1" t="s">
        <v>42</v>
      </c>
      <c r="F47" s="1" t="s">
        <v>16</v>
      </c>
      <c r="G47" s="1" t="s">
        <v>11</v>
      </c>
      <c r="H47" s="1" t="s">
        <v>8</v>
      </c>
      <c r="I47" s="3">
        <v>11845</v>
      </c>
      <c r="J47" s="3">
        <f>IF(RawData[[#This Row],[Fund Class]]="Income",J46+RawData[[#This Row],[Amount]],J46-RawData[[#This Row],[Amount]])</f>
        <v>330783</v>
      </c>
      <c r="K47" s="30"/>
    </row>
    <row r="48" spans="1:11" ht="14.25" customHeight="1" x14ac:dyDescent="0.35">
      <c r="A48" s="2">
        <v>44893</v>
      </c>
      <c r="B48" s="2" t="str">
        <f>TEXT(RawData[[#This Row],[Date]],"yyyy")</f>
        <v>2022</v>
      </c>
      <c r="C48" s="2" t="str">
        <f>TEXT(RawData[[#This Row],[Date]],"mmm")</f>
        <v>Nov</v>
      </c>
      <c r="D48" s="2" t="str">
        <f>TEXT(RawData[[#This Row],[Date]],"dd")</f>
        <v>28</v>
      </c>
      <c r="E48" s="1" t="s">
        <v>17</v>
      </c>
      <c r="F48" s="1" t="s">
        <v>13</v>
      </c>
      <c r="G48" s="1" t="s">
        <v>11</v>
      </c>
      <c r="H48" s="1" t="s">
        <v>14</v>
      </c>
      <c r="I48" s="3">
        <v>8349</v>
      </c>
      <c r="J48" s="3">
        <f>IF(RawData[[#This Row],[Fund Class]]="Income",J47+RawData[[#This Row],[Amount]],J47-RawData[[#This Row],[Amount]])</f>
        <v>322434</v>
      </c>
      <c r="K48" s="30"/>
    </row>
    <row r="49" spans="1:11" ht="14.25" customHeight="1" x14ac:dyDescent="0.35">
      <c r="A49" s="2">
        <v>44895</v>
      </c>
      <c r="B49" s="2" t="str">
        <f>TEXT(RawData[[#This Row],[Date]],"yyyy")</f>
        <v>2022</v>
      </c>
      <c r="C49" s="2" t="str">
        <f>TEXT(RawData[[#This Row],[Date]],"mmm")</f>
        <v>Nov</v>
      </c>
      <c r="D49" s="2" t="str">
        <f>TEXT(RawData[[#This Row],[Date]],"dd")</f>
        <v>30</v>
      </c>
      <c r="E49" s="1" t="s">
        <v>43</v>
      </c>
      <c r="F49" s="1" t="s">
        <v>16</v>
      </c>
      <c r="G49" s="1" t="s">
        <v>11</v>
      </c>
      <c r="H49" s="1" t="s">
        <v>8</v>
      </c>
      <c r="I49" s="3">
        <v>18000</v>
      </c>
      <c r="J49" s="3">
        <f>IF(RawData[[#This Row],[Fund Class]]="Income",J48+RawData[[#This Row],[Amount]],J48-RawData[[#This Row],[Amount]])</f>
        <v>304434</v>
      </c>
      <c r="K49" s="30"/>
    </row>
    <row r="50" spans="1:11" ht="14.25" customHeight="1" x14ac:dyDescent="0.35">
      <c r="A50" s="2">
        <v>44895</v>
      </c>
      <c r="B50" s="2" t="str">
        <f>TEXT(RawData[[#This Row],[Date]],"yyyy")</f>
        <v>2022</v>
      </c>
      <c r="C50" s="2" t="str">
        <f>TEXT(RawData[[#This Row],[Date]],"mmm")</f>
        <v>Nov</v>
      </c>
      <c r="D50" s="2" t="str">
        <f>TEXT(RawData[[#This Row],[Date]],"dd")</f>
        <v>30</v>
      </c>
      <c r="E50" s="1" t="s">
        <v>44</v>
      </c>
      <c r="F50" s="1" t="s">
        <v>13</v>
      </c>
      <c r="G50" s="1" t="s">
        <v>11</v>
      </c>
      <c r="H50" s="1" t="s">
        <v>8</v>
      </c>
      <c r="I50" s="3">
        <v>11657</v>
      </c>
      <c r="J50" s="3">
        <f>IF(RawData[[#This Row],[Fund Class]]="Income",J49+RawData[[#This Row],[Amount]],J49-RawData[[#This Row],[Amount]])</f>
        <v>292777</v>
      </c>
      <c r="K50" s="30"/>
    </row>
    <row r="51" spans="1:11" ht="14.25" customHeight="1" x14ac:dyDescent="0.35">
      <c r="A51" s="2">
        <v>44895</v>
      </c>
      <c r="B51" s="2" t="str">
        <f>TEXT(RawData[[#This Row],[Date]],"yyyy")</f>
        <v>2022</v>
      </c>
      <c r="C51" s="2" t="str">
        <f>TEXT(RawData[[#This Row],[Date]],"mmm")</f>
        <v>Nov</v>
      </c>
      <c r="D51" s="2" t="str">
        <f>TEXT(RawData[[#This Row],[Date]],"dd")</f>
        <v>30</v>
      </c>
      <c r="E51" s="1" t="s">
        <v>36</v>
      </c>
      <c r="F51" s="1" t="s">
        <v>16</v>
      </c>
      <c r="G51" s="1" t="s">
        <v>11</v>
      </c>
      <c r="H51" s="1" t="s">
        <v>14</v>
      </c>
      <c r="I51" s="3">
        <v>1940</v>
      </c>
      <c r="J51" s="3">
        <f>IF(RawData[[#This Row],[Fund Class]]="Income",J50+RawData[[#This Row],[Amount]],J50-RawData[[#This Row],[Amount]])</f>
        <v>290837</v>
      </c>
      <c r="K51" s="30"/>
    </row>
    <row r="52" spans="1:11" ht="14.25" customHeight="1" x14ac:dyDescent="0.35">
      <c r="A52" s="27">
        <v>44895</v>
      </c>
      <c r="B52" s="27" t="str">
        <f>TEXT(RawData[[#This Row],[Date]],"yyyy")</f>
        <v>2022</v>
      </c>
      <c r="C52" s="27" t="str">
        <f>TEXT(RawData[[#This Row],[Date]],"mmm")</f>
        <v>Nov</v>
      </c>
      <c r="D52" s="27" t="str">
        <f>TEXT(RawData[[#This Row],[Date]],"dd")</f>
        <v>30</v>
      </c>
      <c r="E52" s="1" t="s">
        <v>71</v>
      </c>
      <c r="F52" s="1" t="s">
        <v>72</v>
      </c>
      <c r="G52" s="1" t="s">
        <v>7</v>
      </c>
      <c r="H52" s="1" t="s">
        <v>8</v>
      </c>
      <c r="I52" s="3">
        <v>500</v>
      </c>
      <c r="J52" s="3">
        <f>IF(RawData[[#This Row],[Fund Class]]="Income",J51+RawData[[#This Row],[Amount]],J51-RawData[[#This Row],[Amount]])</f>
        <v>291337</v>
      </c>
      <c r="K52" s="30"/>
    </row>
    <row r="53" spans="1:11" ht="14.25" customHeight="1" x14ac:dyDescent="0.35">
      <c r="A53" s="27">
        <v>44895</v>
      </c>
      <c r="B53" s="27" t="str">
        <f>TEXT(RawData[[#This Row],[Date]],"yyyy")</f>
        <v>2022</v>
      </c>
      <c r="C53" s="27" t="str">
        <f>TEXT(RawData[[#This Row],[Date]],"mmm")</f>
        <v>Nov</v>
      </c>
      <c r="D53" s="27" t="str">
        <f>TEXT(RawData[[#This Row],[Date]],"dd")</f>
        <v>30</v>
      </c>
      <c r="E53" s="1" t="s">
        <v>70</v>
      </c>
      <c r="F53" s="1" t="s">
        <v>7</v>
      </c>
      <c r="G53" s="1" t="s">
        <v>7</v>
      </c>
      <c r="H53" s="1" t="s">
        <v>14</v>
      </c>
      <c r="I53" s="3">
        <v>10000</v>
      </c>
      <c r="J53" s="3">
        <f>IF(RawData[[#This Row],[Fund Class]]="Income",J52+RawData[[#This Row],[Amount]],J52-RawData[[#This Row],[Amount]])</f>
        <v>301337</v>
      </c>
      <c r="K53" s="30">
        <f>RawData[[#This Row],[Date]]</f>
        <v>44895</v>
      </c>
    </row>
    <row r="54" spans="1:11" ht="14.25" customHeight="1" x14ac:dyDescent="0.35">
      <c r="A54" s="2">
        <v>44896</v>
      </c>
      <c r="B54" s="2" t="str">
        <f>TEXT(RawData[[#This Row],[Date]],"yyyy")</f>
        <v>2022</v>
      </c>
      <c r="C54" s="2" t="str">
        <f>TEXT(RawData[[#This Row],[Date]],"mmm")</f>
        <v>Dec</v>
      </c>
      <c r="D54" s="2" t="str">
        <f>TEXT(RawData[[#This Row],[Date]],"dd")</f>
        <v>01</v>
      </c>
      <c r="E54" s="1" t="s">
        <v>6</v>
      </c>
      <c r="F54" s="1" t="s">
        <v>7</v>
      </c>
      <c r="G54" s="1" t="s">
        <v>7</v>
      </c>
      <c r="H54" s="1" t="s">
        <v>69</v>
      </c>
      <c r="I54" s="3">
        <v>400000</v>
      </c>
      <c r="J54" s="3">
        <f>IF(RawData[[#This Row],[Fund Class]]="Income",J53+RawData[[#This Row],[Amount]],J53-RawData[[#This Row],[Amount]])</f>
        <v>701337</v>
      </c>
      <c r="K54" s="30"/>
    </row>
    <row r="55" spans="1:11" ht="14.25" customHeight="1" x14ac:dyDescent="0.35">
      <c r="A55" s="2">
        <v>44896</v>
      </c>
      <c r="B55" s="2" t="str">
        <f>TEXT(RawData[[#This Row],[Date]],"yyyy")</f>
        <v>2022</v>
      </c>
      <c r="C55" s="2" t="str">
        <f>TEXT(RawData[[#This Row],[Date]],"mmm")</f>
        <v>Dec</v>
      </c>
      <c r="D55" s="2" t="str">
        <f>TEXT(RawData[[#This Row],[Date]],"dd")</f>
        <v>01</v>
      </c>
      <c r="E55" s="1" t="s">
        <v>45</v>
      </c>
      <c r="F55" s="1" t="s">
        <v>7</v>
      </c>
      <c r="G55" s="1" t="s">
        <v>7</v>
      </c>
      <c r="H55" s="1" t="s">
        <v>69</v>
      </c>
      <c r="I55" s="3">
        <v>150000</v>
      </c>
      <c r="J55" s="3">
        <f>IF(RawData[[#This Row],[Fund Class]]="Income",J54+RawData[[#This Row],[Amount]],J54-RawData[[#This Row],[Amount]])</f>
        <v>851337</v>
      </c>
      <c r="K55" s="30"/>
    </row>
    <row r="56" spans="1:11" ht="14.25" customHeight="1" x14ac:dyDescent="0.35">
      <c r="A56" s="2">
        <v>44897</v>
      </c>
      <c r="B56" s="2" t="str">
        <f>TEXT(RawData[[#This Row],[Date]],"yyyy")</f>
        <v>2022</v>
      </c>
      <c r="C56" s="2" t="str">
        <f>TEXT(RawData[[#This Row],[Date]],"mmm")</f>
        <v>Dec</v>
      </c>
      <c r="D56" s="2" t="str">
        <f>TEXT(RawData[[#This Row],[Date]],"dd")</f>
        <v>02</v>
      </c>
      <c r="E56" s="1" t="s">
        <v>46</v>
      </c>
      <c r="F56" s="1" t="s">
        <v>7</v>
      </c>
      <c r="G56" s="1" t="s">
        <v>7</v>
      </c>
      <c r="H56" s="1" t="s">
        <v>14</v>
      </c>
      <c r="I56" s="3">
        <v>95900</v>
      </c>
      <c r="J56" s="3">
        <f>IF(RawData[[#This Row],[Fund Class]]="Income",J55+RawData[[#This Row],[Amount]],J55-RawData[[#This Row],[Amount]])</f>
        <v>947237</v>
      </c>
      <c r="K56" s="30"/>
    </row>
    <row r="57" spans="1:11" ht="14.25" customHeight="1" x14ac:dyDescent="0.35">
      <c r="A57" s="2">
        <v>44905</v>
      </c>
      <c r="B57" s="2" t="str">
        <f>TEXT(RawData[[#This Row],[Date]],"yyyy")</f>
        <v>2022</v>
      </c>
      <c r="C57" s="2" t="str">
        <f>TEXT(RawData[[#This Row],[Date]],"mmm")</f>
        <v>Dec</v>
      </c>
      <c r="D57" s="2" t="str">
        <f>TEXT(RawData[[#This Row],[Date]],"dd")</f>
        <v>10</v>
      </c>
      <c r="E57" s="1" t="s">
        <v>47</v>
      </c>
      <c r="F57" s="1" t="s">
        <v>10</v>
      </c>
      <c r="G57" s="1" t="s">
        <v>11</v>
      </c>
      <c r="H57" s="1" t="s">
        <v>14</v>
      </c>
      <c r="I57" s="3">
        <v>10000</v>
      </c>
      <c r="J57" s="3">
        <f>IF(RawData[[#This Row],[Fund Class]]="Income",J56+RawData[[#This Row],[Amount]],J56-RawData[[#This Row],[Amount]])</f>
        <v>937237</v>
      </c>
      <c r="K57" s="30"/>
    </row>
    <row r="58" spans="1:11" ht="14.25" customHeight="1" x14ac:dyDescent="0.35">
      <c r="A58" s="2">
        <v>44907</v>
      </c>
      <c r="B58" s="2" t="str">
        <f>TEXT(RawData[[#This Row],[Date]],"yyyy")</f>
        <v>2022</v>
      </c>
      <c r="C58" s="2" t="str">
        <f>TEXT(RawData[[#This Row],[Date]],"mmm")</f>
        <v>Dec</v>
      </c>
      <c r="D58" s="2" t="str">
        <f>TEXT(RawData[[#This Row],[Date]],"dd")</f>
        <v>12</v>
      </c>
      <c r="E58" s="1" t="s">
        <v>48</v>
      </c>
      <c r="F58" s="1" t="s">
        <v>10</v>
      </c>
      <c r="G58" s="1" t="s">
        <v>11</v>
      </c>
      <c r="H58" s="1" t="s">
        <v>8</v>
      </c>
      <c r="I58" s="3">
        <v>5500</v>
      </c>
      <c r="J58" s="3">
        <f>IF(RawData[[#This Row],[Fund Class]]="Income",J57+RawData[[#This Row],[Amount]],J57-RawData[[#This Row],[Amount]])</f>
        <v>931737</v>
      </c>
      <c r="K58" s="30"/>
    </row>
    <row r="59" spans="1:11" ht="14.25" customHeight="1" x14ac:dyDescent="0.35">
      <c r="A59" s="2">
        <v>44907</v>
      </c>
      <c r="B59" s="2" t="str">
        <f>TEXT(RawData[[#This Row],[Date]],"yyyy")</f>
        <v>2022</v>
      </c>
      <c r="C59" s="2" t="str">
        <f>TEXT(RawData[[#This Row],[Date]],"mmm")</f>
        <v>Dec</v>
      </c>
      <c r="D59" s="2" t="str">
        <f>TEXT(RawData[[#This Row],[Date]],"dd")</f>
        <v>12</v>
      </c>
      <c r="E59" s="1" t="s">
        <v>49</v>
      </c>
      <c r="F59" s="1" t="s">
        <v>10</v>
      </c>
      <c r="G59" s="1" t="s">
        <v>11</v>
      </c>
      <c r="H59" s="1" t="s">
        <v>8</v>
      </c>
      <c r="I59" s="3">
        <v>15000</v>
      </c>
      <c r="J59" s="3">
        <f>IF(RawData[[#This Row],[Fund Class]]="Income",J58+RawData[[#This Row],[Amount]],J58-RawData[[#This Row],[Amount]])</f>
        <v>916737</v>
      </c>
      <c r="K59" s="30"/>
    </row>
    <row r="60" spans="1:11" ht="14.25" customHeight="1" x14ac:dyDescent="0.35">
      <c r="A60" s="2">
        <v>44908</v>
      </c>
      <c r="B60" s="2" t="str">
        <f>TEXT(RawData[[#This Row],[Date]],"yyyy")</f>
        <v>2022</v>
      </c>
      <c r="C60" s="2" t="str">
        <f>TEXT(RawData[[#This Row],[Date]],"mmm")</f>
        <v>Dec</v>
      </c>
      <c r="D60" s="2" t="str">
        <f>TEXT(RawData[[#This Row],[Date]],"dd")</f>
        <v>13</v>
      </c>
      <c r="E60" s="1" t="s">
        <v>50</v>
      </c>
      <c r="F60" s="1" t="s">
        <v>23</v>
      </c>
      <c r="G60" s="1" t="s">
        <v>11</v>
      </c>
      <c r="H60" s="1" t="s">
        <v>8</v>
      </c>
      <c r="I60" s="3">
        <v>32300</v>
      </c>
      <c r="J60" s="3">
        <f>IF(RawData[[#This Row],[Fund Class]]="Income",J59+RawData[[#This Row],[Amount]],J59-RawData[[#This Row],[Amount]])</f>
        <v>884437</v>
      </c>
      <c r="K60" s="30"/>
    </row>
    <row r="61" spans="1:11" ht="14.25" customHeight="1" x14ac:dyDescent="0.35">
      <c r="A61" s="2">
        <v>44909</v>
      </c>
      <c r="B61" s="2" t="str">
        <f>TEXT(RawData[[#This Row],[Date]],"yyyy")</f>
        <v>2022</v>
      </c>
      <c r="C61" s="2" t="str">
        <f>TEXT(RawData[[#This Row],[Date]],"mmm")</f>
        <v>Dec</v>
      </c>
      <c r="D61" s="2" t="str">
        <f>TEXT(RawData[[#This Row],[Date]],"dd")</f>
        <v>14</v>
      </c>
      <c r="E61" s="1" t="s">
        <v>51</v>
      </c>
      <c r="F61" s="1" t="s">
        <v>10</v>
      </c>
      <c r="G61" s="1" t="s">
        <v>11</v>
      </c>
      <c r="H61" s="1" t="s">
        <v>14</v>
      </c>
      <c r="I61" s="3">
        <v>35900</v>
      </c>
      <c r="J61" s="3">
        <f>IF(RawData[[#This Row],[Fund Class]]="Income",J60+RawData[[#This Row],[Amount]],J60-RawData[[#This Row],[Amount]])</f>
        <v>848537</v>
      </c>
      <c r="K61" s="30"/>
    </row>
    <row r="62" spans="1:11" ht="14.25" customHeight="1" x14ac:dyDescent="0.35">
      <c r="A62" s="2">
        <v>44909</v>
      </c>
      <c r="B62" s="2" t="str">
        <f>TEXT(RawData[[#This Row],[Date]],"yyyy")</f>
        <v>2022</v>
      </c>
      <c r="C62" s="2" t="str">
        <f>TEXT(RawData[[#This Row],[Date]],"mmm")</f>
        <v>Dec</v>
      </c>
      <c r="D62" s="2" t="str">
        <f>TEXT(RawData[[#This Row],[Date]],"dd")</f>
        <v>14</v>
      </c>
      <c r="E62" s="1" t="s">
        <v>29</v>
      </c>
      <c r="F62" s="1" t="s">
        <v>30</v>
      </c>
      <c r="G62" s="1" t="s">
        <v>11</v>
      </c>
      <c r="H62" s="1" t="s">
        <v>8</v>
      </c>
      <c r="I62" s="3">
        <v>38000</v>
      </c>
      <c r="J62" s="3">
        <f>IF(RawData[[#This Row],[Fund Class]]="Income",J61+RawData[[#This Row],[Amount]],J61-RawData[[#This Row],[Amount]])</f>
        <v>810537</v>
      </c>
      <c r="K62" s="30"/>
    </row>
    <row r="63" spans="1:11" ht="14.25" customHeight="1" x14ac:dyDescent="0.35">
      <c r="A63" s="2">
        <v>44910</v>
      </c>
      <c r="B63" s="2" t="str">
        <f>TEXT(RawData[[#This Row],[Date]],"yyyy")</f>
        <v>2022</v>
      </c>
      <c r="C63" s="2" t="str">
        <f>TEXT(RawData[[#This Row],[Date]],"mmm")</f>
        <v>Dec</v>
      </c>
      <c r="D63" s="2" t="str">
        <f>TEXT(RawData[[#This Row],[Date]],"dd")</f>
        <v>15</v>
      </c>
      <c r="E63" s="1" t="s">
        <v>35</v>
      </c>
      <c r="F63" s="1" t="s">
        <v>13</v>
      </c>
      <c r="G63" s="1" t="s">
        <v>11</v>
      </c>
      <c r="H63" s="1" t="s">
        <v>14</v>
      </c>
      <c r="I63" s="3">
        <v>6878</v>
      </c>
      <c r="J63" s="3">
        <f>IF(RawData[[#This Row],[Fund Class]]="Income",J62+RawData[[#This Row],[Amount]],J62-RawData[[#This Row],[Amount]])</f>
        <v>803659</v>
      </c>
      <c r="K63" s="30"/>
    </row>
    <row r="64" spans="1:11" ht="14.25" customHeight="1" x14ac:dyDescent="0.35">
      <c r="A64" s="2">
        <v>44914</v>
      </c>
      <c r="B64" s="2" t="str">
        <f>TEXT(RawData[[#This Row],[Date]],"yyyy")</f>
        <v>2022</v>
      </c>
      <c r="C64" s="2" t="str">
        <f>TEXT(RawData[[#This Row],[Date]],"mmm")</f>
        <v>Dec</v>
      </c>
      <c r="D64" s="2" t="str">
        <f>TEXT(RawData[[#This Row],[Date]],"dd")</f>
        <v>19</v>
      </c>
      <c r="E64" s="1" t="s">
        <v>35</v>
      </c>
      <c r="F64" s="1" t="s">
        <v>13</v>
      </c>
      <c r="G64" s="1" t="s">
        <v>11</v>
      </c>
      <c r="H64" s="1" t="s">
        <v>14</v>
      </c>
      <c r="I64" s="3">
        <v>5446</v>
      </c>
      <c r="J64" s="3">
        <f>IF(RawData[[#This Row],[Fund Class]]="Income",J63+RawData[[#This Row],[Amount]],J63-RawData[[#This Row],[Amount]])</f>
        <v>798213</v>
      </c>
      <c r="K64" s="30"/>
    </row>
    <row r="65" spans="1:11" ht="14.25" customHeight="1" x14ac:dyDescent="0.35">
      <c r="A65" s="2">
        <v>44914</v>
      </c>
      <c r="B65" s="2" t="str">
        <f>TEXT(RawData[[#This Row],[Date]],"yyyy")</f>
        <v>2022</v>
      </c>
      <c r="C65" s="2" t="str">
        <f>TEXT(RawData[[#This Row],[Date]],"mmm")</f>
        <v>Dec</v>
      </c>
      <c r="D65" s="2" t="str">
        <f>TEXT(RawData[[#This Row],[Date]],"dd")</f>
        <v>19</v>
      </c>
      <c r="E65" s="1" t="s">
        <v>24</v>
      </c>
      <c r="F65" s="1" t="s">
        <v>16</v>
      </c>
      <c r="G65" s="1" t="s">
        <v>11</v>
      </c>
      <c r="H65" s="1" t="s">
        <v>8</v>
      </c>
      <c r="I65" s="3">
        <v>9800</v>
      </c>
      <c r="J65" s="3">
        <f>IF(RawData[[#This Row],[Fund Class]]="Income",J64+RawData[[#This Row],[Amount]],J64-RawData[[#This Row],[Amount]])</f>
        <v>788413</v>
      </c>
      <c r="K65" s="30"/>
    </row>
    <row r="66" spans="1:11" ht="14.25" customHeight="1" x14ac:dyDescent="0.35">
      <c r="A66" s="2">
        <v>44915</v>
      </c>
      <c r="B66" s="2" t="str">
        <f>TEXT(RawData[[#This Row],[Date]],"yyyy")</f>
        <v>2022</v>
      </c>
      <c r="C66" s="2" t="str">
        <f>TEXT(RawData[[#This Row],[Date]],"mmm")</f>
        <v>Dec</v>
      </c>
      <c r="D66" s="2" t="str">
        <f>TEXT(RawData[[#This Row],[Date]],"dd")</f>
        <v>20</v>
      </c>
      <c r="E66" s="1" t="s">
        <v>35</v>
      </c>
      <c r="F66" s="1" t="s">
        <v>13</v>
      </c>
      <c r="G66" s="1" t="s">
        <v>11</v>
      </c>
      <c r="H66" s="1" t="s">
        <v>14</v>
      </c>
      <c r="I66" s="3">
        <v>7616</v>
      </c>
      <c r="J66" s="3">
        <f>IF(RawData[[#This Row],[Fund Class]]="Income",J65+RawData[[#This Row],[Amount]],J65-RawData[[#This Row],[Amount]])</f>
        <v>780797</v>
      </c>
      <c r="K66" s="30"/>
    </row>
    <row r="67" spans="1:11" ht="14.25" customHeight="1" x14ac:dyDescent="0.35">
      <c r="A67" s="2">
        <v>44915</v>
      </c>
      <c r="B67" s="2" t="str">
        <f>TEXT(RawData[[#This Row],[Date]],"yyyy")</f>
        <v>2022</v>
      </c>
      <c r="C67" s="2" t="str">
        <f>TEXT(RawData[[#This Row],[Date]],"mmm")</f>
        <v>Dec</v>
      </c>
      <c r="D67" s="2" t="str">
        <f>TEXT(RawData[[#This Row],[Date]],"dd")</f>
        <v>20</v>
      </c>
      <c r="E67" s="1" t="s">
        <v>26</v>
      </c>
      <c r="F67" s="1" t="s">
        <v>10</v>
      </c>
      <c r="G67" s="1" t="s">
        <v>11</v>
      </c>
      <c r="H67" s="1" t="s">
        <v>14</v>
      </c>
      <c r="I67" s="3">
        <v>4300</v>
      </c>
      <c r="J67" s="3">
        <f>IF(RawData[[#This Row],[Fund Class]]="Income",J66+RawData[[#This Row],[Amount]],J66-RawData[[#This Row],[Amount]])</f>
        <v>776497</v>
      </c>
      <c r="K67" s="30"/>
    </row>
    <row r="68" spans="1:11" ht="14.25" customHeight="1" x14ac:dyDescent="0.35">
      <c r="A68" s="2">
        <v>44917</v>
      </c>
      <c r="B68" s="2" t="str">
        <f>TEXT(RawData[[#This Row],[Date]],"yyyy")</f>
        <v>2022</v>
      </c>
      <c r="C68" s="2" t="str">
        <f>TEXT(RawData[[#This Row],[Date]],"mmm")</f>
        <v>Dec</v>
      </c>
      <c r="D68" s="2" t="str">
        <f>TEXT(RawData[[#This Row],[Date]],"dd")</f>
        <v>22</v>
      </c>
      <c r="E68" s="1" t="s">
        <v>52</v>
      </c>
      <c r="F68" s="1" t="s">
        <v>10</v>
      </c>
      <c r="G68" s="1" t="s">
        <v>11</v>
      </c>
      <c r="H68" s="1" t="s">
        <v>14</v>
      </c>
      <c r="I68" s="3">
        <v>5718</v>
      </c>
      <c r="J68" s="3">
        <f>IF(RawData[[#This Row],[Fund Class]]="Income",J67+RawData[[#This Row],[Amount]],J67-RawData[[#This Row],[Amount]])</f>
        <v>770779</v>
      </c>
      <c r="K68" s="30"/>
    </row>
    <row r="69" spans="1:11" ht="14.25" customHeight="1" x14ac:dyDescent="0.35">
      <c r="A69" s="2">
        <v>44920</v>
      </c>
      <c r="B69" s="2" t="str">
        <f>TEXT(RawData[[#This Row],[Date]],"yyyy")</f>
        <v>2022</v>
      </c>
      <c r="C69" s="2" t="str">
        <f>TEXT(RawData[[#This Row],[Date]],"mmm")</f>
        <v>Dec</v>
      </c>
      <c r="D69" s="2" t="str">
        <f>TEXT(RawData[[#This Row],[Date]],"dd")</f>
        <v>25</v>
      </c>
      <c r="E69" s="1" t="s">
        <v>31</v>
      </c>
      <c r="F69" s="1" t="s">
        <v>23</v>
      </c>
      <c r="G69" s="1" t="s">
        <v>11</v>
      </c>
      <c r="H69" s="1" t="s">
        <v>69</v>
      </c>
      <c r="I69" s="3">
        <v>50000</v>
      </c>
      <c r="J69" s="3">
        <f>IF(RawData[[#This Row],[Fund Class]]="Income",J68+RawData[[#This Row],[Amount]],J68-RawData[[#This Row],[Amount]])</f>
        <v>720779</v>
      </c>
      <c r="K69" s="30"/>
    </row>
    <row r="70" spans="1:11" ht="14.25" customHeight="1" x14ac:dyDescent="0.35">
      <c r="A70" s="2">
        <v>44921</v>
      </c>
      <c r="B70" s="2" t="str">
        <f>TEXT(RawData[[#This Row],[Date]],"yyyy")</f>
        <v>2022</v>
      </c>
      <c r="C70" s="2" t="str">
        <f>TEXT(RawData[[#This Row],[Date]],"mmm")</f>
        <v>Dec</v>
      </c>
      <c r="D70" s="2" t="str">
        <f>TEXT(RawData[[#This Row],[Date]],"dd")</f>
        <v>26</v>
      </c>
      <c r="E70" s="1" t="s">
        <v>32</v>
      </c>
      <c r="F70" s="1" t="s">
        <v>23</v>
      </c>
      <c r="G70" s="1" t="s">
        <v>11</v>
      </c>
      <c r="H70" s="1" t="s">
        <v>14</v>
      </c>
      <c r="I70" s="3">
        <v>10000</v>
      </c>
      <c r="J70" s="3">
        <f>IF(RawData[[#This Row],[Fund Class]]="Income",J69+RawData[[#This Row],[Amount]],J69-RawData[[#This Row],[Amount]])</f>
        <v>710779</v>
      </c>
      <c r="K70" s="30"/>
    </row>
    <row r="71" spans="1:11" ht="14.25" customHeight="1" x14ac:dyDescent="0.35">
      <c r="A71" s="2">
        <v>44921</v>
      </c>
      <c r="B71" s="2" t="str">
        <f>TEXT(RawData[[#This Row],[Date]],"yyyy")</f>
        <v>2022</v>
      </c>
      <c r="C71" s="2" t="str">
        <f>TEXT(RawData[[#This Row],[Date]],"mmm")</f>
        <v>Dec</v>
      </c>
      <c r="D71" s="2" t="str">
        <f>TEXT(RawData[[#This Row],[Date]],"dd")</f>
        <v>26</v>
      </c>
      <c r="E71" s="1" t="s">
        <v>53</v>
      </c>
      <c r="F71" s="1" t="s">
        <v>13</v>
      </c>
      <c r="G71" s="1" t="s">
        <v>11</v>
      </c>
      <c r="H71" s="1" t="s">
        <v>8</v>
      </c>
      <c r="I71" s="3">
        <v>6383</v>
      </c>
      <c r="J71" s="3">
        <f>IF(RawData[[#This Row],[Fund Class]]="Income",J70+RawData[[#This Row],[Amount]],J70-RawData[[#This Row],[Amount]])</f>
        <v>704396</v>
      </c>
      <c r="K71" s="30"/>
    </row>
    <row r="72" spans="1:11" ht="14.25" customHeight="1" x14ac:dyDescent="0.35">
      <c r="A72" s="2">
        <v>44922</v>
      </c>
      <c r="B72" s="2" t="str">
        <f>TEXT(RawData[[#This Row],[Date]],"yyyy")</f>
        <v>2022</v>
      </c>
      <c r="C72" s="2" t="str">
        <f>TEXT(RawData[[#This Row],[Date]],"mmm")</f>
        <v>Dec</v>
      </c>
      <c r="D72" s="2" t="str">
        <f>TEXT(RawData[[#This Row],[Date]],"dd")</f>
        <v>27</v>
      </c>
      <c r="E72" s="1" t="s">
        <v>22</v>
      </c>
      <c r="F72" s="1" t="s">
        <v>23</v>
      </c>
      <c r="G72" s="1" t="s">
        <v>11</v>
      </c>
      <c r="H72" s="1" t="s">
        <v>8</v>
      </c>
      <c r="I72" s="3">
        <v>11670</v>
      </c>
      <c r="J72" s="3">
        <f>IF(RawData[[#This Row],[Fund Class]]="Income",J71+RawData[[#This Row],[Amount]],J71-RawData[[#This Row],[Amount]])</f>
        <v>692726</v>
      </c>
      <c r="K72" s="30"/>
    </row>
    <row r="73" spans="1:11" ht="14.25" customHeight="1" x14ac:dyDescent="0.35">
      <c r="A73" s="2">
        <v>44922</v>
      </c>
      <c r="B73" s="2" t="str">
        <f>TEXT(RawData[[#This Row],[Date]],"yyyy")</f>
        <v>2022</v>
      </c>
      <c r="C73" s="2" t="str">
        <f>TEXT(RawData[[#This Row],[Date]],"mmm")</f>
        <v>Dec</v>
      </c>
      <c r="D73" s="2" t="str">
        <f>TEXT(RawData[[#This Row],[Date]],"dd")</f>
        <v>27</v>
      </c>
      <c r="E73" s="1" t="s">
        <v>21</v>
      </c>
      <c r="F73" s="1" t="s">
        <v>13</v>
      </c>
      <c r="G73" s="1" t="s">
        <v>11</v>
      </c>
      <c r="H73" s="1" t="s">
        <v>8</v>
      </c>
      <c r="I73" s="3">
        <v>8108</v>
      </c>
      <c r="J73" s="3">
        <f>IF(RawData[[#This Row],[Fund Class]]="Income",J72+RawData[[#This Row],[Amount]],J72-RawData[[#This Row],[Amount]])</f>
        <v>684618</v>
      </c>
      <c r="K73" s="30"/>
    </row>
    <row r="74" spans="1:11" ht="14.25" customHeight="1" x14ac:dyDescent="0.35">
      <c r="A74" s="2">
        <v>44923</v>
      </c>
      <c r="B74" s="2" t="str">
        <f>TEXT(RawData[[#This Row],[Date]],"yyyy")</f>
        <v>2022</v>
      </c>
      <c r="C74" s="2" t="str">
        <f>TEXT(RawData[[#This Row],[Date]],"mmm")</f>
        <v>Dec</v>
      </c>
      <c r="D74" s="2" t="str">
        <f>TEXT(RawData[[#This Row],[Date]],"dd")</f>
        <v>28</v>
      </c>
      <c r="E74" s="1" t="s">
        <v>21</v>
      </c>
      <c r="F74" s="1" t="s">
        <v>13</v>
      </c>
      <c r="G74" s="1" t="s">
        <v>11</v>
      </c>
      <c r="H74" s="1" t="s">
        <v>8</v>
      </c>
      <c r="I74" s="3">
        <v>6675</v>
      </c>
      <c r="J74" s="3">
        <f>IF(RawData[[#This Row],[Fund Class]]="Income",J73+RawData[[#This Row],[Amount]],J73-RawData[[#This Row],[Amount]])</f>
        <v>677943</v>
      </c>
      <c r="K74" s="30"/>
    </row>
    <row r="75" spans="1:11" ht="14.25" customHeight="1" x14ac:dyDescent="0.35">
      <c r="A75" s="2">
        <v>44923</v>
      </c>
      <c r="B75" s="2" t="str">
        <f>TEXT(RawData[[#This Row],[Date]],"yyyy")</f>
        <v>2022</v>
      </c>
      <c r="C75" s="2" t="str">
        <f>TEXT(RawData[[#This Row],[Date]],"mmm")</f>
        <v>Dec</v>
      </c>
      <c r="D75" s="2" t="str">
        <f>TEXT(RawData[[#This Row],[Date]],"dd")</f>
        <v>28</v>
      </c>
      <c r="E75" s="1" t="s">
        <v>20</v>
      </c>
      <c r="F75" s="1" t="s">
        <v>10</v>
      </c>
      <c r="G75" s="1" t="s">
        <v>11</v>
      </c>
      <c r="H75" s="1" t="s">
        <v>8</v>
      </c>
      <c r="I75" s="3">
        <v>65900</v>
      </c>
      <c r="J75" s="3">
        <f>IF(RawData[[#This Row],[Fund Class]]="Income",J74+RawData[[#This Row],[Amount]],J74-RawData[[#This Row],[Amount]])</f>
        <v>612043</v>
      </c>
      <c r="K75" s="30"/>
    </row>
    <row r="76" spans="1:11" ht="14.25" customHeight="1" x14ac:dyDescent="0.35">
      <c r="A76" s="2">
        <v>44924</v>
      </c>
      <c r="B76" s="2" t="str">
        <f>TEXT(RawData[[#This Row],[Date]],"yyyy")</f>
        <v>2022</v>
      </c>
      <c r="C76" s="2" t="str">
        <f>TEXT(RawData[[#This Row],[Date]],"mmm")</f>
        <v>Dec</v>
      </c>
      <c r="D76" s="2" t="str">
        <f>TEXT(RawData[[#This Row],[Date]],"dd")</f>
        <v>29</v>
      </c>
      <c r="E76" s="1" t="s">
        <v>54</v>
      </c>
      <c r="F76" s="1" t="s">
        <v>23</v>
      </c>
      <c r="G76" s="1" t="s">
        <v>11</v>
      </c>
      <c r="H76" s="1" t="s">
        <v>14</v>
      </c>
      <c r="I76" s="3">
        <v>6189</v>
      </c>
      <c r="J76" s="3">
        <f>IF(RawData[[#This Row],[Fund Class]]="Income",J75+RawData[[#This Row],[Amount]],J75-RawData[[#This Row],[Amount]])</f>
        <v>605854</v>
      </c>
      <c r="K76" s="30"/>
    </row>
    <row r="77" spans="1:11" ht="14.25" customHeight="1" x14ac:dyDescent="0.35">
      <c r="A77" s="27">
        <v>44925</v>
      </c>
      <c r="B77" s="27" t="str">
        <f>TEXT(RawData[[#This Row],[Date]],"yyyy")</f>
        <v>2022</v>
      </c>
      <c r="C77" s="27" t="str">
        <f>TEXT(RawData[[#This Row],[Date]],"mmm")</f>
        <v>Dec</v>
      </c>
      <c r="D77" s="27" t="str">
        <f>TEXT(RawData[[#This Row],[Date]],"dd")</f>
        <v>30</v>
      </c>
      <c r="E77" s="1" t="s">
        <v>71</v>
      </c>
      <c r="F77" s="1" t="s">
        <v>72</v>
      </c>
      <c r="G77" s="1" t="s">
        <v>7</v>
      </c>
      <c r="H77" s="1" t="s">
        <v>8</v>
      </c>
      <c r="I77" s="3">
        <v>500</v>
      </c>
      <c r="J77" s="3">
        <f>IF(RawData[[#This Row],[Fund Class]]="Income",J76+RawData[[#This Row],[Amount]],J76-RawData[[#This Row],[Amount]])</f>
        <v>606354</v>
      </c>
      <c r="K77" s="30"/>
    </row>
    <row r="78" spans="1:11" ht="14.25" customHeight="1" x14ac:dyDescent="0.35">
      <c r="A78" s="27">
        <v>44925</v>
      </c>
      <c r="B78" s="27" t="str">
        <f>TEXT(RawData[[#This Row],[Date]],"yyyy")</f>
        <v>2022</v>
      </c>
      <c r="C78" s="27" t="str">
        <f>TEXT(RawData[[#This Row],[Date]],"mmm")</f>
        <v>Dec</v>
      </c>
      <c r="D78" s="27" t="str">
        <f>TEXT(RawData[[#This Row],[Date]],"dd")</f>
        <v>30</v>
      </c>
      <c r="E78" s="1" t="s">
        <v>70</v>
      </c>
      <c r="F78" s="1" t="s">
        <v>7</v>
      </c>
      <c r="G78" s="1" t="s">
        <v>7</v>
      </c>
      <c r="H78" s="1" t="s">
        <v>14</v>
      </c>
      <c r="I78" s="3">
        <v>10000</v>
      </c>
      <c r="J78" s="3">
        <f>IF(RawData[[#This Row],[Fund Class]]="Income",J77+RawData[[#This Row],[Amount]],J77-RawData[[#This Row],[Amount]])</f>
        <v>616354</v>
      </c>
      <c r="K78" s="30"/>
    </row>
    <row r="79" spans="1:11" ht="14.25" customHeight="1" x14ac:dyDescent="0.35">
      <c r="A79" s="2">
        <v>44926</v>
      </c>
      <c r="B79" s="2" t="str">
        <f>TEXT(RawData[[#This Row],[Date]],"yyyy")</f>
        <v>2022</v>
      </c>
      <c r="C79" s="2" t="str">
        <f>TEXT(RawData[[#This Row],[Date]],"mmm")</f>
        <v>Dec</v>
      </c>
      <c r="D79" s="2" t="str">
        <f>TEXT(RawData[[#This Row],[Date]],"dd")</f>
        <v>31</v>
      </c>
      <c r="E79" s="1" t="s">
        <v>36</v>
      </c>
      <c r="F79" s="1" t="s">
        <v>16</v>
      </c>
      <c r="G79" s="1" t="s">
        <v>11</v>
      </c>
      <c r="H79" s="1" t="s">
        <v>8</v>
      </c>
      <c r="I79" s="3">
        <v>1940</v>
      </c>
      <c r="J79" s="3">
        <f>IF(RawData[[#This Row],[Fund Class]]="Income",J78+RawData[[#This Row],[Amount]],J78-RawData[[#This Row],[Amount]])</f>
        <v>614414</v>
      </c>
      <c r="K79" s="30">
        <f>RawData[[#This Row],[Date]]</f>
        <v>44926</v>
      </c>
    </row>
    <row r="80" spans="1:11"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sheetData>
  <dataValidations count="1">
    <dataValidation type="list" allowBlank="1" showErrorMessage="1" sqref="G2:G79" xr:uid="{00000000-0002-0000-0000-000000000000}">
      <formula1>"Income,Expenses"</formula1>
    </dataValidation>
  </dataValidations>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A1782-50CF-41F2-9D2A-AD5BE93D8C35}">
  <dimension ref="A1:J39"/>
  <sheetViews>
    <sheetView workbookViewId="0">
      <selection activeCell="P3" sqref="P3:AA12"/>
    </sheetView>
  </sheetViews>
  <sheetFormatPr defaultRowHeight="14" x14ac:dyDescent="0.3"/>
  <cols>
    <col min="1" max="1" width="13.25" bestFit="1" customWidth="1"/>
    <col min="2" max="2" width="14.25" bestFit="1" customWidth="1"/>
    <col min="3" max="3" width="12.4140625" bestFit="1" customWidth="1"/>
    <col min="4" max="4" width="13.25" bestFit="1" customWidth="1"/>
    <col min="5" max="5" width="14.25" bestFit="1" customWidth="1"/>
    <col min="6" max="6" width="10.08203125" customWidth="1"/>
    <col min="7" max="7" width="12.9140625" bestFit="1" customWidth="1"/>
    <col min="8" max="8" width="14.08203125" bestFit="1" customWidth="1"/>
    <col min="9" max="9" width="9.9140625" bestFit="1" customWidth="1"/>
    <col min="10" max="10" width="10.83203125" bestFit="1" customWidth="1"/>
  </cols>
  <sheetData>
    <row r="1" spans="1:10" ht="14.5" thickBot="1" x14ac:dyDescent="0.35"/>
    <row r="2" spans="1:10" x14ac:dyDescent="0.3">
      <c r="B2" s="32" t="s">
        <v>64</v>
      </c>
      <c r="C2" s="33"/>
      <c r="D2" s="33"/>
      <c r="E2" s="33"/>
      <c r="F2" s="33"/>
      <c r="G2" s="33"/>
      <c r="H2" s="34"/>
    </row>
    <row r="3" spans="1:10" x14ac:dyDescent="0.3">
      <c r="B3" s="23" t="s">
        <v>7</v>
      </c>
      <c r="C3" s="11" t="s">
        <v>65</v>
      </c>
      <c r="D3" s="11" t="s">
        <v>62</v>
      </c>
      <c r="E3" s="11" t="s">
        <v>63</v>
      </c>
      <c r="F3" s="11" t="s">
        <v>66</v>
      </c>
      <c r="G3" s="11" t="s">
        <v>67</v>
      </c>
      <c r="H3" s="17" t="s">
        <v>68</v>
      </c>
    </row>
    <row r="4" spans="1:10" x14ac:dyDescent="0.3">
      <c r="A4" t="str" cm="1">
        <f t="array" ref="A4:A6">_xlfn.UNIQUE(RawData[Payment Method])</f>
        <v>Transfer</v>
      </c>
      <c r="B4" s="24">
        <f>SUMIF(RawData[Category],B3,RawData[Amount])</f>
        <v>1475900</v>
      </c>
      <c r="C4" s="12">
        <v>0.1</v>
      </c>
      <c r="D4" s="13" t="s">
        <v>10</v>
      </c>
      <c r="E4" s="16">
        <f>C4*$B$4</f>
        <v>147590</v>
      </c>
      <c r="F4" s="14">
        <f>SUMIF(RawData[Category],D4,RawData[Amount])</f>
        <v>182094</v>
      </c>
      <c r="G4" s="15">
        <f>E4-F4</f>
        <v>-34504</v>
      </c>
      <c r="H4" s="18">
        <f>F4/E4</f>
        <v>1.2337827766108815</v>
      </c>
      <c r="J4" s="9">
        <f>SUMIFS(RawData[Amount],RawData[Fund Class],B3,RawData[Payment Method],A5)</f>
        <v>125900</v>
      </c>
    </row>
    <row r="5" spans="1:10" x14ac:dyDescent="0.3">
      <c r="A5" t="str">
        <v>Cash</v>
      </c>
      <c r="B5" s="25"/>
      <c r="C5" s="12">
        <v>0.25</v>
      </c>
      <c r="D5" s="13" t="s">
        <v>13</v>
      </c>
      <c r="E5" s="16">
        <f>C5*$B$4</f>
        <v>368975</v>
      </c>
      <c r="F5" s="14">
        <f>SUMIF(RawData[Category],D5,RawData[Amount])</f>
        <v>207910</v>
      </c>
      <c r="G5" s="15">
        <f>E5-F5</f>
        <v>161065</v>
      </c>
      <c r="H5" s="18">
        <f>F5/E5</f>
        <v>0.56347991056304625</v>
      </c>
    </row>
    <row r="6" spans="1:10" x14ac:dyDescent="0.3">
      <c r="A6" t="str">
        <v>Credit Card</v>
      </c>
      <c r="B6" s="25"/>
      <c r="C6" s="12">
        <v>0.2</v>
      </c>
      <c r="D6" s="13" t="s">
        <v>16</v>
      </c>
      <c r="E6" s="16">
        <f>C6*$B$4</f>
        <v>295180</v>
      </c>
      <c r="F6" s="14">
        <f>SUMIF(RawData[Category],D6,RawData[Amount])</f>
        <v>137712</v>
      </c>
      <c r="G6" s="15">
        <f>E6-F6</f>
        <v>157468</v>
      </c>
      <c r="H6" s="18">
        <f>F6/E6</f>
        <v>0.46653567314858729</v>
      </c>
    </row>
    <row r="7" spans="1:10" x14ac:dyDescent="0.3">
      <c r="B7" s="25"/>
      <c r="C7" s="12">
        <v>0.3</v>
      </c>
      <c r="D7" s="13" t="s">
        <v>23</v>
      </c>
      <c r="E7" s="16">
        <f>C7*$B$4</f>
        <v>442770</v>
      </c>
      <c r="F7" s="14">
        <f>SUMIF(RawData[Category],D7,RawData[Amount])</f>
        <v>265370</v>
      </c>
      <c r="G7" s="15">
        <f>E7-F7</f>
        <v>177400</v>
      </c>
      <c r="H7" s="18">
        <f>F7/E7</f>
        <v>0.59934051539173838</v>
      </c>
    </row>
    <row r="8" spans="1:10" x14ac:dyDescent="0.3">
      <c r="B8" s="25"/>
      <c r="C8" s="12">
        <v>0.15</v>
      </c>
      <c r="D8" s="13" t="s">
        <v>30</v>
      </c>
      <c r="E8" s="16">
        <f>C8*$B$4</f>
        <v>221385</v>
      </c>
      <c r="F8" s="14">
        <f>SUMIF(RawData[Category],D8,RawData[Amount])</f>
        <v>69900</v>
      </c>
      <c r="G8" s="15">
        <f>E8-F8</f>
        <v>151485</v>
      </c>
      <c r="H8" s="18">
        <f>F8/E8</f>
        <v>0.31573954874991533</v>
      </c>
    </row>
    <row r="9" spans="1:10" ht="14.5" thickBot="1" x14ac:dyDescent="0.35">
      <c r="B9" s="26"/>
      <c r="C9" s="19"/>
      <c r="D9" s="19"/>
      <c r="E9" s="20">
        <f>SUM(E4:E8)</f>
        <v>1475900</v>
      </c>
      <c r="F9" s="20">
        <f>SUM(F4:F8)</f>
        <v>862986</v>
      </c>
      <c r="G9" s="21">
        <f>E9-F9</f>
        <v>612914</v>
      </c>
      <c r="H9" s="22">
        <f>F9/E9</f>
        <v>0.58471847686157596</v>
      </c>
    </row>
    <row r="12" spans="1:10" x14ac:dyDescent="0.3">
      <c r="A12" s="6" t="s">
        <v>75</v>
      </c>
      <c r="B12" t="s">
        <v>11</v>
      </c>
      <c r="D12" s="6" t="s">
        <v>76</v>
      </c>
      <c r="E12" t="s">
        <v>7</v>
      </c>
    </row>
    <row r="14" spans="1:10" x14ac:dyDescent="0.3">
      <c r="A14" s="6" t="s">
        <v>56</v>
      </c>
      <c r="B14" t="s">
        <v>58</v>
      </c>
      <c r="D14" s="6" t="s">
        <v>56</v>
      </c>
      <c r="E14" t="s">
        <v>58</v>
      </c>
    </row>
    <row r="15" spans="1:10" x14ac:dyDescent="0.3">
      <c r="A15" s="8" t="s">
        <v>59</v>
      </c>
      <c r="B15" s="7">
        <v>258559</v>
      </c>
      <c r="D15" s="8" t="s">
        <v>59</v>
      </c>
      <c r="E15" s="7">
        <v>410500</v>
      </c>
    </row>
    <row r="16" spans="1:10" x14ac:dyDescent="0.3">
      <c r="A16" s="8" t="s">
        <v>60</v>
      </c>
      <c r="B16" s="7">
        <v>261104</v>
      </c>
      <c r="D16" s="8" t="s">
        <v>60</v>
      </c>
      <c r="E16" s="7">
        <v>410500</v>
      </c>
    </row>
    <row r="17" spans="1:5" x14ac:dyDescent="0.3">
      <c r="A17" s="8" t="s">
        <v>61</v>
      </c>
      <c r="B17" s="7">
        <v>343323</v>
      </c>
      <c r="D17" s="8" t="s">
        <v>61</v>
      </c>
      <c r="E17" s="7">
        <v>656400</v>
      </c>
    </row>
    <row r="18" spans="1:5" x14ac:dyDescent="0.3">
      <c r="A18" s="8" t="s">
        <v>57</v>
      </c>
      <c r="B18" s="7">
        <v>862986</v>
      </c>
      <c r="D18" s="8" t="s">
        <v>57</v>
      </c>
      <c r="E18" s="7">
        <v>1477400</v>
      </c>
    </row>
    <row r="24" spans="1:5" x14ac:dyDescent="0.3">
      <c r="A24" s="6" t="s">
        <v>77</v>
      </c>
      <c r="B24" t="s">
        <v>11</v>
      </c>
    </row>
    <row r="26" spans="1:5" x14ac:dyDescent="0.3">
      <c r="A26" s="6" t="s">
        <v>56</v>
      </c>
      <c r="B26" t="s">
        <v>58</v>
      </c>
      <c r="D26" s="6" t="s">
        <v>56</v>
      </c>
      <c r="E26" t="s">
        <v>58</v>
      </c>
    </row>
    <row r="27" spans="1:5" x14ac:dyDescent="0.3">
      <c r="A27" s="8" t="s">
        <v>23</v>
      </c>
      <c r="B27" s="7">
        <v>265370</v>
      </c>
      <c r="D27" s="8" t="s">
        <v>7</v>
      </c>
      <c r="E27" s="7">
        <v>1477400</v>
      </c>
    </row>
    <row r="28" spans="1:5" x14ac:dyDescent="0.3">
      <c r="A28" s="8" t="s">
        <v>13</v>
      </c>
      <c r="B28" s="7">
        <v>207910</v>
      </c>
      <c r="D28" s="8" t="s">
        <v>11</v>
      </c>
      <c r="E28" s="7">
        <v>862986</v>
      </c>
    </row>
    <row r="29" spans="1:5" x14ac:dyDescent="0.3">
      <c r="A29" s="8" t="s">
        <v>10</v>
      </c>
      <c r="B29" s="7">
        <v>182094</v>
      </c>
      <c r="D29" s="8" t="s">
        <v>57</v>
      </c>
      <c r="E29" s="7">
        <v>2340386</v>
      </c>
    </row>
    <row r="30" spans="1:5" x14ac:dyDescent="0.3">
      <c r="A30" s="8" t="s">
        <v>16</v>
      </c>
      <c r="B30" s="7">
        <v>137712</v>
      </c>
    </row>
    <row r="31" spans="1:5" x14ac:dyDescent="0.3">
      <c r="A31" s="8" t="s">
        <v>30</v>
      </c>
      <c r="B31" s="7">
        <v>69900</v>
      </c>
    </row>
    <row r="32" spans="1:5" x14ac:dyDescent="0.3">
      <c r="A32" s="8" t="s">
        <v>57</v>
      </c>
      <c r="B32" s="7">
        <v>862986</v>
      </c>
    </row>
    <row r="35" spans="1:8" x14ac:dyDescent="0.3">
      <c r="A35" s="6" t="s">
        <v>56</v>
      </c>
      <c r="B35" t="s">
        <v>79</v>
      </c>
      <c r="H35" s="7"/>
    </row>
    <row r="36" spans="1:8" x14ac:dyDescent="0.3">
      <c r="A36" s="8" t="s">
        <v>59</v>
      </c>
      <c r="B36" s="7">
        <v>151941</v>
      </c>
    </row>
    <row r="37" spans="1:8" x14ac:dyDescent="0.3">
      <c r="A37" s="8" t="s">
        <v>60</v>
      </c>
      <c r="B37" s="7">
        <v>301337</v>
      </c>
    </row>
    <row r="38" spans="1:8" x14ac:dyDescent="0.3">
      <c r="A38" s="8" t="s">
        <v>61</v>
      </c>
      <c r="B38" s="7">
        <v>614414</v>
      </c>
      <c r="C38" s="10"/>
      <c r="H38" s="7"/>
    </row>
    <row r="39" spans="1:8" x14ac:dyDescent="0.3">
      <c r="A39" s="8" t="s">
        <v>57</v>
      </c>
      <c r="B39" s="7">
        <v>1067692</v>
      </c>
      <c r="C39" s="10"/>
    </row>
  </sheetData>
  <mergeCells count="1">
    <mergeCell ref="B2:H2"/>
  </mergeCells>
  <conditionalFormatting sqref="H4:H9">
    <cfRule type="cellIs" dxfId="2" priority="2" operator="greaterThan">
      <formula>#REF!</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3C53F-C24C-4F0E-8213-40D4A1D1053C}">
  <dimension ref="A1"/>
  <sheetViews>
    <sheetView topLeftCell="A7" zoomScale="80" zoomScaleNormal="80" workbookViewId="0">
      <selection activeCell="R19" sqref="R19"/>
    </sheetView>
  </sheetViews>
  <sheetFormatPr defaultRowHeight="1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Raw Data for Dashboard</vt:lpstr>
      <vt:lpstr>Pivot Table</vt:lpstr>
      <vt:lpstr>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 Adeniran</dc:creator>
  <cp:lastModifiedBy>Ibrahim Adeniran</cp:lastModifiedBy>
  <dcterms:created xsi:type="dcterms:W3CDTF">2025-02-05T11:57:32Z</dcterms:created>
  <dcterms:modified xsi:type="dcterms:W3CDTF">2025-02-05T15:38:39Z</dcterms:modified>
</cp:coreProperties>
</file>