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237137 - Nahanni Butte Flood Assessment\2. Work\Analysis &amp; Design\"/>
    </mc:Choice>
  </mc:AlternateContent>
  <xr:revisionPtr revIDLastSave="0" documentId="13_ncr:1_{84144894-6B8A-4CD9-8ADF-898FB17FCF48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tation Info" sheetId="2" r:id="rId1"/>
    <sheet name="10EA003" sheetId="24" r:id="rId2"/>
    <sheet name="10EB001" sheetId="25" r:id="rId3"/>
    <sheet name="10EC001" sheetId="22" r:id="rId4"/>
    <sheet name="10ED001" sheetId="23" r:id="rId5"/>
    <sheet name="RFFA" sheetId="30" r:id="rId6"/>
  </sheets>
  <definedNames>
    <definedName name="_xlnm.Print_Area" localSheetId="2">'10EB001'!$A$1:$AQ$81</definedName>
    <definedName name="_xlnm.Print_Area" localSheetId="5">RFFA!$A$1:$N$81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0" l="1"/>
  <c r="G16" i="30"/>
  <c r="F16" i="30"/>
  <c r="E16" i="30"/>
  <c r="D16" i="30"/>
  <c r="F15" i="30"/>
  <c r="E15" i="30"/>
  <c r="G14" i="30"/>
  <c r="F14" i="30"/>
  <c r="E14" i="30"/>
  <c r="D14" i="30"/>
  <c r="K31" i="30" s="1"/>
  <c r="G13" i="30"/>
  <c r="G17" i="30" s="1"/>
  <c r="F13" i="30"/>
  <c r="F17" i="30" s="1"/>
  <c r="E13" i="30"/>
  <c r="E17" i="30" s="1"/>
  <c r="D13" i="30"/>
  <c r="K30" i="30" s="1"/>
  <c r="G12" i="30"/>
  <c r="F12" i="30"/>
  <c r="E12" i="30"/>
  <c r="D12" i="30"/>
  <c r="K11" i="30" s="1"/>
  <c r="G11" i="30"/>
  <c r="F11" i="30"/>
  <c r="E11" i="30"/>
  <c r="D11" i="30"/>
  <c r="K28" i="30" s="1"/>
  <c r="K10" i="30"/>
  <c r="G10" i="30"/>
  <c r="F10" i="30"/>
  <c r="E10" i="30"/>
  <c r="D10" i="30"/>
  <c r="K27" i="30" s="1"/>
  <c r="G9" i="30"/>
  <c r="F9" i="30"/>
  <c r="E9" i="30"/>
  <c r="D9" i="30"/>
  <c r="K26" i="30" s="1"/>
  <c r="G8" i="30"/>
  <c r="F8" i="30"/>
  <c r="E8" i="30"/>
  <c r="D8" i="30"/>
  <c r="K25" i="30" s="1"/>
  <c r="K6" i="30"/>
  <c r="G6" i="30"/>
  <c r="F6" i="30"/>
  <c r="E6" i="30"/>
  <c r="D6" i="30"/>
  <c r="G4" i="30"/>
  <c r="F4" i="30"/>
  <c r="E4" i="30"/>
  <c r="D4" i="30"/>
  <c r="K12" i="30" l="1"/>
  <c r="D17" i="30"/>
  <c r="K13" i="30"/>
  <c r="K29" i="30"/>
  <c r="K7" i="30" l="1"/>
  <c r="K9" i="30"/>
  <c r="K8" i="30"/>
</calcChain>
</file>

<file path=xl/sharedStrings.xml><?xml version="1.0" encoding="utf-8"?>
<sst xmlns="http://schemas.openxmlformats.org/spreadsheetml/2006/main" count="211" uniqueCount="151">
  <si>
    <t>2-Year</t>
  </si>
  <si>
    <t>5-Year</t>
  </si>
  <si>
    <t>10-Year</t>
  </si>
  <si>
    <t>20-Year</t>
  </si>
  <si>
    <t>50-Year</t>
  </si>
  <si>
    <t>100-Year</t>
  </si>
  <si>
    <t>STATION_NUMBER</t>
  </si>
  <si>
    <t>STATION_NAME</t>
  </si>
  <si>
    <t>HYD_STATUS</t>
  </si>
  <si>
    <t>LATITUDE</t>
  </si>
  <si>
    <t>LONGITUDE</t>
  </si>
  <si>
    <t>FFA: Annual Instantaneous Flows</t>
  </si>
  <si>
    <t xml:space="preserve">Fit: </t>
  </si>
  <si>
    <t>RI</t>
  </si>
  <si>
    <t>Probability</t>
  </si>
  <si>
    <t>Flow (m3/s)</t>
  </si>
  <si>
    <t>STD</t>
  </si>
  <si>
    <t>CI</t>
  </si>
  <si>
    <t xml:space="preserve"> </t>
  </si>
  <si>
    <t>10EB001</t>
  </si>
  <si>
    <t>10ED001</t>
  </si>
  <si>
    <t>DRAINAGE_AREA_GROSS</t>
  </si>
  <si>
    <t>SOUTH NAHANNI RIVER ABOVE VIRGINIA FALLS</t>
  </si>
  <si>
    <t>LIARD RIVER AT FORT LIARD</t>
  </si>
  <si>
    <t>10EA003</t>
  </si>
  <si>
    <t>FLAT RIVER NEAR THE MOUTH</t>
  </si>
  <si>
    <t>ACTIVE</t>
  </si>
  <si>
    <t>Lognormal</t>
  </si>
  <si>
    <t>Comment</t>
  </si>
  <si>
    <t>Medium - Natural</t>
  </si>
  <si>
    <t>Large - Cities/Towns</t>
  </si>
  <si>
    <t xml:space="preserve"> 4460 - 7950</t>
  </si>
  <si>
    <t xml:space="preserve"> 4150 - 6960</t>
  </si>
  <si>
    <t xml:space="preserve"> 4010 - 6530</t>
  </si>
  <si>
    <t xml:space="preserve"> 3650 - 5560</t>
  </si>
  <si>
    <t xml:space="preserve"> 3490 - 5150</t>
  </si>
  <si>
    <t xml:space="preserve"> 3320 - 4730</t>
  </si>
  <si>
    <t xml:space="preserve"> 3070 - 4170</t>
  </si>
  <si>
    <t xml:space="preserve"> 2850 - 3730</t>
  </si>
  <si>
    <t xml:space="preserve"> 2600 - 3270</t>
  </si>
  <si>
    <t xml:space="preserve"> 2370 - 2910</t>
  </si>
  <si>
    <t xml:space="preserve"> 2130 - 2590</t>
  </si>
  <si>
    <t xml:space="preserve"> 1840 - 2270</t>
  </si>
  <si>
    <t xml:space="preserve"> 1680 - 2110</t>
  </si>
  <si>
    <t xml:space="preserve"> 1460 - 1910</t>
  </si>
  <si>
    <t xml:space="preserve"> 1300 - 1770</t>
  </si>
  <si>
    <t xml:space="preserve"> 1140 - 1620</t>
  </si>
  <si>
    <t xml:space="preserve"> 1040 - 1530</t>
  </si>
  <si>
    <t xml:space="preserve"> 955 - 1450</t>
  </si>
  <si>
    <t xml:space="preserve"> 801 - 1310</t>
  </si>
  <si>
    <t xml:space="preserve"> 748 - 1250</t>
  </si>
  <si>
    <t xml:space="preserve"> 643 - 1150</t>
  </si>
  <si>
    <t>PROV_TERR_STATE_LOC</t>
  </si>
  <si>
    <t>REGIONAL_OFFICE_ID</t>
  </si>
  <si>
    <t>SED_STATUS</t>
  </si>
  <si>
    <t>NT</t>
  </si>
  <si>
    <t>DISCONTINUED</t>
  </si>
  <si>
    <t>10EC001</t>
  </si>
  <si>
    <t>SOUTH NAHANNI RIVER ABOVE CLAUSEN CREEK</t>
  </si>
  <si>
    <t>1.68E+004 -2.02E+004</t>
  </si>
  <si>
    <t>1.58E+004 -1.89E+004</t>
  </si>
  <si>
    <t>1.54E+004 -1.83E+004</t>
  </si>
  <si>
    <t>1.42E+004 -1.67E+004</t>
  </si>
  <si>
    <t>1.36E+004 -1.60E+004</t>
  </si>
  <si>
    <t>1.30E+004 -1.51E+004</t>
  </si>
  <si>
    <t>1.21E+004 -1.39E+004</t>
  </si>
  <si>
    <t>1.12E+004 -1.28E+004</t>
  </si>
  <si>
    <t>1.01E+004 -1.16E+004</t>
  </si>
  <si>
    <t xml:space="preserve"> 9130 -1.04E+004</t>
  </si>
  <si>
    <t xml:space="preserve"> 8010 - 9220</t>
  </si>
  <si>
    <t xml:space="preserve"> 6580 - 7870</t>
  </si>
  <si>
    <t xml:space="preserve"> 5670 - 7090</t>
  </si>
  <si>
    <t xml:space="preserve"> 4390 - 6030</t>
  </si>
  <si>
    <t xml:space="preserve"> 3310 - 5180</t>
  </si>
  <si>
    <t xml:space="preserve"> 2090 - 4230</t>
  </si>
  <si>
    <t xml:space="preserve"> 1260 - 3610</t>
  </si>
  <si>
    <t xml:space="preserve"> 506 - 3040</t>
  </si>
  <si>
    <t>-2980 - 448</t>
  </si>
  <si>
    <t>-1670 - 1410</t>
  </si>
  <si>
    <t>-1060 - 1870</t>
  </si>
  <si>
    <t xml:space="preserve"> 2090 - 3800</t>
  </si>
  <si>
    <t xml:space="preserve"> 1820 - 3120</t>
  </si>
  <si>
    <t xml:space="preserve"> 1710 - 2850</t>
  </si>
  <si>
    <t xml:space="preserve"> 1450 - 2250</t>
  </si>
  <si>
    <t xml:space="preserve"> 1340 - 2010</t>
  </si>
  <si>
    <t xml:space="preserve"> 1220 - 1770</t>
  </si>
  <si>
    <t xml:space="preserve"> 1070 - 1470</t>
  </si>
  <si>
    <t xml:space="preserve"> 941 - 1250</t>
  </si>
  <si>
    <t xml:space="preserve"> 804 - 1020</t>
  </si>
  <si>
    <t xml:space="preserve"> 690 - 856</t>
  </si>
  <si>
    <t xml:space="preserve"> 582 - 716</t>
  </si>
  <si>
    <t xml:space="preserve"> 467 - 582</t>
  </si>
  <si>
    <t xml:space="preserve"> 406 - 516</t>
  </si>
  <si>
    <t xml:space="preserve"> 332 - 439</t>
  </si>
  <si>
    <t xml:space="preserve"> 280 - 385</t>
  </si>
  <si>
    <t xml:space="preserve"> 230 - 333</t>
  </si>
  <si>
    <t xml:space="preserve"> 202 - 302</t>
  </si>
  <si>
    <t xml:space="preserve"> 179 - 277</t>
  </si>
  <si>
    <t xml:space="preserve"> 139 - 231</t>
  </si>
  <si>
    <t xml:space="preserve"> 126 - 215</t>
  </si>
  <si>
    <t xml:space="preserve"> 101 - 185</t>
  </si>
  <si>
    <t xml:space="preserve"> 2520 - 3040</t>
  </si>
  <si>
    <t xml:space="preserve"> 2400 - 2860</t>
  </si>
  <si>
    <t xml:space="preserve"> 2340 - 2780</t>
  </si>
  <si>
    <t xml:space="preserve"> 2190 - 2570</t>
  </si>
  <si>
    <t xml:space="preserve"> 2120 - 2470</t>
  </si>
  <si>
    <t xml:space="preserve"> 2040 - 2360</t>
  </si>
  <si>
    <t xml:space="preserve"> 1920 - 2200</t>
  </si>
  <si>
    <t xml:space="preserve"> 1810 - 2060</t>
  </si>
  <si>
    <t xml:space="preserve"> 1680 - 1890</t>
  </si>
  <si>
    <t xml:space="preserve"> 1540 - 1730</t>
  </si>
  <si>
    <t xml:space="preserve"> 1400 - 1580</t>
  </si>
  <si>
    <t xml:space="preserve"> 1210 - 1410</t>
  </si>
  <si>
    <t xml:space="preserve"> 1090 - 1310</t>
  </si>
  <si>
    <t xml:space="preserve"> 924 - 1170</t>
  </si>
  <si>
    <t xml:space="preserve"> 781 - 1060</t>
  </si>
  <si>
    <t xml:space="preserve"> 619 - 940</t>
  </si>
  <si>
    <t xml:space="preserve"> 509 - 861</t>
  </si>
  <si>
    <t xml:space="preserve"> 409 - 789</t>
  </si>
  <si>
    <t xml:space="preserve"> 201 - 640</t>
  </si>
  <si>
    <t xml:space="preserve"> 120 - 583</t>
  </si>
  <si>
    <t>-53.9 - 460</t>
  </si>
  <si>
    <t>Normal</t>
  </si>
  <si>
    <t>Wald-Woldowitz</t>
  </si>
  <si>
    <t>p</t>
  </si>
  <si>
    <t>Kendall</t>
  </si>
  <si>
    <t>Wilcoxon (annual)</t>
  </si>
  <si>
    <t>Test</t>
  </si>
  <si>
    <t>200-Year</t>
  </si>
  <si>
    <t>Station Name</t>
  </si>
  <si>
    <t>Station ID</t>
  </si>
  <si>
    <t>Estimated Regional Instantaneous Peak Flow for Each Station Using Frequency Analysis</t>
  </si>
  <si>
    <t>Estimated  Peak Flows for Nahanni River Watershed at Nahanni-Liard Confluence Using Transposition Method</t>
  </si>
  <si>
    <t>Estimated  Peak Flows for Liard River Watershed at Nahanni-Liard Confluence Using Transposition Method</t>
  </si>
  <si>
    <t>Return Period
 (Year)</t>
  </si>
  <si>
    <t>Liard River Drainage Area at Nahanni-Liard Confluence</t>
  </si>
  <si>
    <t xml:space="preserve">Nahanni River Drainage Area at Nahanni-Liard Confluence </t>
  </si>
  <si>
    <t>Unit</t>
  </si>
  <si>
    <t xml:space="preserve">Regional Instantaneous Peak Flow vs. Drainage Area Relationship </t>
  </si>
  <si>
    <t>Regression Analysis of Regional Flood Frequency Statistics (Log-Log)</t>
  </si>
  <si>
    <t>Return Period Peak Flows Estimated Through Frequency Analysis Using Hyfran
Station: Flat River Near The Mouth (ID: 10EA003)</t>
  </si>
  <si>
    <t>Return Period Peak Flows Estimated Through Frequency Analysis Using Hyfran
Station: South Nahanni River Above Virginia Falls (ID: 10EB001)</t>
  </si>
  <si>
    <r>
      <t>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</si>
  <si>
    <t>Return Period Peak Flows Estimated Through Frequency Analysis Using Hyfran
Station: South Nahanni River Above Clausen Creek (ID: 10EC001)</t>
  </si>
  <si>
    <t>Return Period Peak Flows Estimated Through Frequency Analysis Using Hyfran
Station: Liard River at Fort Liard (ID: 10ED001)</t>
  </si>
  <si>
    <t>Frequency Analysis completed using HYFRAN software, best fit distribution selected based on minimum AIC: see  following  station specific  pages</t>
  </si>
  <si>
    <r>
      <t>Flood Flows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</si>
  <si>
    <r>
      <t>Drainage Area (1000 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</si>
  <si>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100-yr Unit Runoff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/s/km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</si>
  <si>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Peak 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</si>
  <si>
    <r>
      <t>[1000 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</si>
</sst>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00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0" fontId="14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3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166" fontId="0" fillId="0" borderId="0" xfId="0" applyNumberFormat="1"/>
    <xf numFmtId="0" fontId="0" fillId="0" borderId="0" xfId="0"/>
    <xf numFmtId="0" fontId="0" fillId="0" borderId="0" xfId="0"/>
    <xf numFmtId="0" fontId="0" fillId="0" borderId="0" xfId="0" applyFont="1"/>
    <xf numFmtId="2" fontId="0" fillId="0" borderId="0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2" fontId="7" fillId="0" borderId="0" xfId="0" applyNumberFormat="1" applyFont="1" applyFill="1"/>
    <xf numFmtId="0" fontId="7" fillId="0" borderId="0" xfId="0" applyFont="1" applyFill="1" applyAlignment="1">
      <alignment wrapText="1"/>
    </xf>
    <xf numFmtId="0" fontId="7" fillId="0" borderId="0" xfId="0" applyFont="1" applyFill="1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1" fontId="0" fillId="0" borderId="0" xfId="0" applyNumberForma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9" fillId="0" borderId="0" xfId="0" applyFont="1"/>
    <xf numFmtId="165" fontId="0" fillId="0" borderId="11" xfId="0" applyNumberFormat="1" applyFill="1" applyBorder="1" applyAlignment="1">
      <alignment horizontal="center"/>
    </xf>
    <xf numFmtId="0" fontId="0" fillId="0" borderId="0" xfId="0" applyAlignment="1"/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2" fontId="0" fillId="0" borderId="7" xfId="0" applyNumberFormat="1" applyFont="1" applyFill="1" applyBorder="1" applyAlignment="1">
      <alignment horizontal="center"/>
    </xf>
    <xf numFmtId="1" fontId="0" fillId="0" borderId="7" xfId="0" applyNumberFormat="1" applyFon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1" fontId="0" fillId="3" borderId="7" xfId="0" applyNumberFormat="1" applyFont="1" applyFill="1" applyBorder="1"/>
    <xf numFmtId="2" fontId="0" fillId="0" borderId="9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1" fontId="0" fillId="0" borderId="15" xfId="0" applyNumberFormat="1" applyFill="1" applyBorder="1" applyAlignment="1">
      <alignment horizontal="center"/>
    </xf>
    <xf numFmtId="2" fontId="0" fillId="0" borderId="14" xfId="0" applyNumberForma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" fontId="0" fillId="0" borderId="11" xfId="0" applyNumberForma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/>
    </xf>
    <xf numFmtId="2" fontId="0" fillId="3" borderId="15" xfId="0" applyNumberFormat="1" applyFont="1" applyFill="1" applyBorder="1" applyAlignment="1">
      <alignment horizontal="center"/>
    </xf>
    <xf numFmtId="165" fontId="0" fillId="0" borderId="15" xfId="0" applyNumberFormat="1" applyFill="1" applyBorder="1" applyAlignment="1">
      <alignment horizontal="center"/>
    </xf>
    <xf numFmtId="2" fontId="0" fillId="3" borderId="7" xfId="0" applyNumberFormat="1" applyFon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 wrapText="1"/>
    </xf>
    <xf numFmtId="165" fontId="0" fillId="0" borderId="11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4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24" xfId="0" applyFill="1" applyBorder="1"/>
    <xf numFmtId="0" fontId="1" fillId="0" borderId="14" xfId="0" applyFont="1" applyBorder="1" applyAlignment="1">
      <alignment horizontal="center" wrapText="1"/>
    </xf>
    <xf numFmtId="0" fontId="0" fillId="0" borderId="7" xfId="0" applyFont="1" applyBorder="1"/>
    <xf numFmtId="0" fontId="0" fillId="0" borderId="7" xfId="0" applyBorder="1"/>
    <xf numFmtId="0" fontId="6" fillId="0" borderId="7" xfId="0" applyFont="1" applyBorder="1"/>
    <xf numFmtId="0" fontId="1" fillId="0" borderId="7" xfId="0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0" fillId="0" borderId="7" xfId="0" quotePrefix="1" applyBorder="1"/>
    <xf numFmtId="0" fontId="1" fillId="0" borderId="7" xfId="0" applyFont="1" applyBorder="1" applyAlignment="1">
      <alignment horizontal="center"/>
    </xf>
    <xf numFmtId="167" fontId="0" fillId="0" borderId="7" xfId="1" applyNumberFormat="1" applyFont="1" applyBorder="1"/>
    <xf numFmtId="0" fontId="0" fillId="0" borderId="7" xfId="0" applyFill="1" applyBorder="1"/>
    <xf numFmtId="167" fontId="0" fillId="0" borderId="7" xfId="1" applyNumberFormat="1" applyFont="1" applyFill="1" applyBorder="1"/>
    <xf numFmtId="164" fontId="0" fillId="0" borderId="7" xfId="1" applyFont="1" applyBorder="1"/>
    <xf numFmtId="164" fontId="0" fillId="0" borderId="7" xfId="1" applyFont="1" applyFill="1" applyBorder="1"/>
    <xf numFmtId="0" fontId="13" fillId="0" borderId="0" xfId="0" applyFont="1" applyAlignment="1"/>
    <xf numFmtId="1" fontId="0" fillId="0" borderId="2" xfId="0" applyNumberForma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 textRotation="90"/>
    </xf>
    <xf numFmtId="0" fontId="1" fillId="2" borderId="22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04B116F7-EBDE-4858-90E1-BC12BFCBC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625206356059963E-2"/>
          <c:y val="3.0585723576379675E-2"/>
          <c:w val="0.71270949456206512"/>
          <c:h val="0.87676042160454293"/>
        </c:manualLayout>
      </c:layout>
      <c:scatterChart>
        <c:scatterStyle val="lineMarker"/>
        <c:varyColors val="0"/>
        <c:ser>
          <c:idx val="5"/>
          <c:order val="0"/>
          <c:tx>
            <c:strRef>
              <c:f>RFFA!$C$8</c:f>
              <c:strCache>
                <c:ptCount val="1"/>
                <c:pt idx="0">
                  <c:v>2</c:v>
                </c:pt>
              </c:strCache>
            </c:strRef>
          </c:tx>
          <c:spPr>
            <a:ln w="19050">
              <a:noFill/>
            </a:ln>
          </c:spPr>
          <c:trendline>
            <c:spPr>
              <a:ln w="12700">
                <a:solidFill>
                  <a:schemeClr val="tx1"/>
                </a:solidFill>
              </a:ln>
            </c:spPr>
            <c:trendlineType val="power"/>
            <c:backward val="100"/>
            <c:dispRSqr val="1"/>
            <c:dispEq val="0"/>
            <c:trendlineLbl>
              <c:layout>
                <c:manualLayout>
                  <c:x val="7.7312017016293215E-3"/>
                  <c:y val="-0.23196076745029559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RFFA!$D$8:$G$8</c:f>
              <c:numCache>
                <c:formatCode>0</c:formatCode>
                <c:ptCount val="4"/>
                <c:pt idx="0">
                  <c:v>649</c:v>
                </c:pt>
                <c:pt idx="1">
                  <c:v>1490</c:v>
                </c:pt>
                <c:pt idx="2">
                  <c:v>2360</c:v>
                </c:pt>
                <c:pt idx="3">
                  <c:v>8620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C81-A179-81F244074FC2}"/>
            </c:ext>
          </c:extLst>
        </c:ser>
        <c:ser>
          <c:idx val="0"/>
          <c:order val="1"/>
          <c:tx>
            <c:strRef>
              <c:f>RFFA!$C$9</c:f>
              <c:strCache>
                <c:ptCount val="1"/>
                <c:pt idx="0">
                  <c:v>5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0328462954666417E-2"/>
                  <c:y val="-8.0694834138245602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RFFA!$D$9:$G$9</c:f>
              <c:numCache>
                <c:formatCode>0</c:formatCode>
                <c:ptCount val="4"/>
                <c:pt idx="0">
                  <c:v>914</c:v>
                </c:pt>
                <c:pt idx="1">
                  <c:v>1780</c:v>
                </c:pt>
                <c:pt idx="2">
                  <c:v>2930</c:v>
                </c:pt>
                <c:pt idx="3">
                  <c:v>10900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C81-A179-81F244074FC2}"/>
            </c:ext>
          </c:extLst>
        </c:ser>
        <c:ser>
          <c:idx val="1"/>
          <c:order val="2"/>
          <c:tx>
            <c:strRef>
              <c:f>RFFA!$C$10</c:f>
              <c:strCache>
                <c:ptCount val="1"/>
                <c:pt idx="0">
                  <c:v>10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724865848607484E-2"/>
                  <c:y val="4.7888794862841755E-3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RFFA!$D$10:$G$10</c:f>
              <c:numCache>
                <c:formatCode>0</c:formatCode>
                <c:ptCount val="4"/>
                <c:pt idx="0">
                  <c:v>1090</c:v>
                </c:pt>
                <c:pt idx="1">
                  <c:v>1930</c:v>
                </c:pt>
                <c:pt idx="2">
                  <c:v>3290</c:v>
                </c:pt>
                <c:pt idx="3">
                  <c:v>12000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C81-A179-81F244074FC2}"/>
            </c:ext>
          </c:extLst>
        </c:ser>
        <c:ser>
          <c:idx val="2"/>
          <c:order val="3"/>
          <c:tx>
            <c:strRef>
              <c:f>RFFA!$C$11</c:f>
              <c:strCache>
                <c:ptCount val="1"/>
                <c:pt idx="0">
                  <c:v>20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2184863825161728E-2"/>
                  <c:y val="8.7175725628811332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RFFA!$D$11:$G$11</c:f>
              <c:numCache>
                <c:formatCode>0</c:formatCode>
                <c:ptCount val="4"/>
                <c:pt idx="0">
                  <c:v>1270</c:v>
                </c:pt>
                <c:pt idx="1">
                  <c:v>2060</c:v>
                </c:pt>
                <c:pt idx="2">
                  <c:v>3620</c:v>
                </c:pt>
                <c:pt idx="3">
                  <c:v>13000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C81-A179-81F244074FC2}"/>
            </c:ext>
          </c:extLst>
        </c:ser>
        <c:ser>
          <c:idx val="3"/>
          <c:order val="4"/>
          <c:tx>
            <c:strRef>
              <c:f>RFFA!$C$12</c:f>
              <c:strCache>
                <c:ptCount val="1"/>
                <c:pt idx="0">
                  <c:v>50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1.824546845869553E-2"/>
                  <c:y val="0.17263163651766628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RFFA!$D$12:$G$12</c:f>
              <c:numCache>
                <c:formatCode>0</c:formatCode>
                <c:ptCount val="4"/>
                <c:pt idx="0">
                  <c:v>1500</c:v>
                </c:pt>
                <c:pt idx="1">
                  <c:v>2200</c:v>
                </c:pt>
                <c:pt idx="2">
                  <c:v>4020</c:v>
                </c:pt>
                <c:pt idx="3">
                  <c:v>14100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C81-A179-81F244074FC2}"/>
            </c:ext>
          </c:extLst>
        </c:ser>
        <c:ser>
          <c:idx val="4"/>
          <c:order val="5"/>
          <c:tx>
            <c:strRef>
              <c:f>RFFA!$C$13</c:f>
              <c:strCache>
                <c:ptCount val="1"/>
                <c:pt idx="0">
                  <c:v>100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forward val="100"/>
            <c:backward val="100"/>
            <c:dispRSqr val="1"/>
            <c:dispEq val="0"/>
            <c:trendlineLbl>
              <c:layout>
                <c:manualLayout>
                  <c:x val="-2.7811233703039947E-2"/>
                  <c:y val="0.39439788718573388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RFFA!$D$13:$G$13</c:f>
              <c:numCache>
                <c:formatCode>0</c:formatCode>
                <c:ptCount val="4"/>
                <c:pt idx="0">
                  <c:v>1670</c:v>
                </c:pt>
                <c:pt idx="1">
                  <c:v>2300</c:v>
                </c:pt>
                <c:pt idx="2">
                  <c:v>4320</c:v>
                </c:pt>
                <c:pt idx="3">
                  <c:v>14800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C81-A179-81F244074FC2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C81-A179-81F244074FC2}"/>
            </c:ext>
          </c:extLst>
        </c:ser>
        <c:ser>
          <c:idx val="7"/>
          <c:order val="7"/>
          <c:tx>
            <c:strRef>
              <c:f>RFFA!$C$14</c:f>
              <c:strCache>
                <c:ptCount val="1"/>
                <c:pt idx="0">
                  <c:v>200</c:v>
                </c:pt>
              </c:strCache>
            </c:strRef>
          </c:tx>
          <c:spPr>
            <a:ln w="19050">
              <a:noFill/>
            </a:ln>
          </c:spPr>
          <c:trendline>
            <c:trendlineType val="power"/>
            <c:backward val="100"/>
            <c:dispRSqr val="1"/>
            <c:dispEq val="0"/>
            <c:trendlineLbl>
              <c:layout>
                <c:manualLayout>
                  <c:x val="5.7290527633278778E-4"/>
                  <c:y val="3.4247712494063845E-2"/>
                </c:manualLayout>
              </c:layout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RFFA!$D$14:$G$14</c:f>
              <c:numCache>
                <c:formatCode>0</c:formatCode>
                <c:ptCount val="4"/>
                <c:pt idx="0">
                  <c:v>1850</c:v>
                </c:pt>
                <c:pt idx="1">
                  <c:v>2380</c:v>
                </c:pt>
                <c:pt idx="2">
                  <c:v>4610</c:v>
                </c:pt>
                <c:pt idx="3">
                  <c:v>15500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1E-49A0-B886-30F34765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008208"/>
        <c:axId val="1439022896"/>
      </c:scatterChart>
      <c:valAx>
        <c:axId val="1439008208"/>
        <c:scaling>
          <c:logBase val="10"/>
          <c:orientation val="minMax"/>
          <c:max val="25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Watershed Area (1,000 km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39022896"/>
        <c:crosses val="autoZero"/>
        <c:crossBetween val="midCat"/>
      </c:valAx>
      <c:valAx>
        <c:axId val="1439022896"/>
        <c:scaling>
          <c:orientation val="minMax"/>
          <c:min val="15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Peak Flow (m</a:t>
                </a:r>
                <a:r>
                  <a:rPr lang="en-US" sz="1200" b="1" i="0" u="none" strike="noStrike" kern="1200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/s)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439008208"/>
        <c:crossesAt val="0.1"/>
        <c:crossBetween val="midCat"/>
      </c:valAx>
      <c:spPr>
        <a:ln w="25400" cmpd="sng">
          <a:solidFill>
            <a:schemeClr val="tx1"/>
          </a:solidFill>
        </a:ln>
      </c:spPr>
    </c:plotArea>
    <c:legend>
      <c:legendPos val="r"/>
      <c:legendEntry>
        <c:idx val="6"/>
        <c:delete val="1"/>
      </c:legendEntry>
      <c:legendEntry>
        <c:idx val="14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3175"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42747173500832E-2"/>
          <c:y val="2.6244596637037602E-2"/>
          <c:w val="0.71039288689738678"/>
          <c:h val="0.87676042160454293"/>
        </c:manualLayout>
      </c:layout>
      <c:scatterChart>
        <c:scatterStyle val="lineMarker"/>
        <c:varyColors val="0"/>
        <c:ser>
          <c:idx val="4"/>
          <c:order val="4"/>
          <c:tx>
            <c:strRef>
              <c:f>RFFA!$L$63</c:f>
              <c:strCache>
                <c:ptCount val="1"/>
                <c:pt idx="0">
                  <c:v>100-Year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trendline>
            <c:name>Power Trendline (100-Year)</c:name>
            <c:spPr>
              <a:ln w="12700">
                <a:solidFill>
                  <a:srgbClr val="FF0000"/>
                </a:solidFill>
                <a:prstDash val="lgDash"/>
              </a:ln>
            </c:spPr>
            <c:trendlineType val="powe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RFFA!$D$13:$G$13</c:f>
              <c:numCache>
                <c:formatCode>0</c:formatCode>
                <c:ptCount val="4"/>
                <c:pt idx="0">
                  <c:v>1670</c:v>
                </c:pt>
                <c:pt idx="1">
                  <c:v>2300</c:v>
                </c:pt>
                <c:pt idx="2">
                  <c:v>4320</c:v>
                </c:pt>
                <c:pt idx="3">
                  <c:v>14800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5-4D55-B080-1648208B611B}"/>
            </c:ext>
          </c:extLst>
        </c:ser>
        <c:ser>
          <c:idx val="2"/>
          <c:order val="5"/>
          <c:tx>
            <c:v>200-Year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chemeClr val="accent6"/>
              </a:solidFill>
              <a:ln w="12700">
                <a:solidFill>
                  <a:schemeClr val="accent6"/>
                </a:solidFill>
              </a:ln>
            </c:spPr>
          </c:marker>
          <c:trendline>
            <c:name>Power Trendline (200-Year)</c:name>
            <c:spPr>
              <a:ln w="12700">
                <a:solidFill>
                  <a:schemeClr val="accent6"/>
                </a:solidFill>
                <a:prstDash val="lgDash"/>
              </a:ln>
            </c:spPr>
            <c:trendlineType val="power"/>
            <c:dispRSqr val="0"/>
            <c:dispEq val="0"/>
          </c:trendline>
          <c:xVal>
            <c:numRef>
              <c:f>RFFA!$D$16:$G$16</c:f>
              <c:numCache>
                <c:formatCode>0.00</c:formatCode>
                <c:ptCount val="4"/>
                <c:pt idx="0">
                  <c:v>8.56</c:v>
                </c:pt>
                <c:pt idx="1">
                  <c:v>14.5</c:v>
                </c:pt>
                <c:pt idx="2">
                  <c:v>31.1</c:v>
                </c:pt>
                <c:pt idx="3">
                  <c:v>222</c:v>
                </c:pt>
              </c:numCache>
            </c:numRef>
          </c:xVal>
          <c:yVal>
            <c:numRef>
              <c:f>RFFA!$D$14:$G$14</c:f>
              <c:numCache>
                <c:formatCode>0</c:formatCode>
                <c:ptCount val="4"/>
                <c:pt idx="0">
                  <c:v>1850</c:v>
                </c:pt>
                <c:pt idx="1">
                  <c:v>2380</c:v>
                </c:pt>
                <c:pt idx="2">
                  <c:v>4610</c:v>
                </c:pt>
                <c:pt idx="3">
                  <c:v>15500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05-4D55-B080-1648208B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008208"/>
        <c:axId val="143902289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RFFA!$C$8</c15:sqref>
                        </c15:formulaRef>
                      </c:ext>
                    </c:extLst>
                    <c:strCache>
                      <c:ptCount val="1"/>
                      <c:pt idx="0">
                        <c:v>2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trendline>
                  <c:spPr>
                    <a:ln w="12700">
                      <a:solidFill>
                        <a:schemeClr val="tx1"/>
                      </a:solidFill>
                    </a:ln>
                  </c:spPr>
                  <c:trendlineType val="powe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RFFA!$D$8:$G$8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649</c:v>
                      </c:pt>
                      <c:pt idx="1">
                        <c:v>1490</c:v>
                      </c:pt>
                      <c:pt idx="2">
                        <c:v>2360</c:v>
                      </c:pt>
                      <c:pt idx="3">
                        <c:v>8620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405-4D55-B080-1648208B611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RFFA!$C$9</c15:sqref>
                        </c15:formulaRef>
                      </c:ext>
                    </c:extLst>
                    <c:strCache>
                      <c:ptCount val="1"/>
                      <c:pt idx="0">
                        <c:v>5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RFFA!$D$9:$G$9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914</c:v>
                      </c:pt>
                      <c:pt idx="1">
                        <c:v>1780</c:v>
                      </c:pt>
                      <c:pt idx="2">
                        <c:v>2930</c:v>
                      </c:pt>
                      <c:pt idx="3">
                        <c:v>10900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405-4D55-B080-1648208B611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RFFA!$C$10</c15:sqref>
                        </c15:formulaRef>
                      </c:ext>
                    </c:extLst>
                    <c:strCache>
                      <c:ptCount val="1"/>
                      <c:pt idx="0">
                        <c:v>10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RFFA!$D$10:$G$10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1090</c:v>
                      </c:pt>
                      <c:pt idx="1">
                        <c:v>1930</c:v>
                      </c:pt>
                      <c:pt idx="2">
                        <c:v>3290</c:v>
                      </c:pt>
                      <c:pt idx="3">
                        <c:v>12000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405-4D55-B080-1648208B61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RFFA!$C$12</c15:sqref>
                        </c15:formulaRef>
                      </c:ext>
                    </c:extLst>
                    <c:strCache>
                      <c:ptCount val="1"/>
                      <c:pt idx="0">
                        <c:v>50</c:v>
                      </c:pt>
                    </c:strCache>
                  </c:strRef>
                </c:tx>
                <c:spPr>
                  <a:ln w="28575">
                    <a:noFill/>
                  </a:ln>
                </c:spPr>
                <c:trendline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RFFA!$D$16:$G$16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8.56</c:v>
                      </c:pt>
                      <c:pt idx="1">
                        <c:v>14.5</c:v>
                      </c:pt>
                      <c:pt idx="2">
                        <c:v>31.1</c:v>
                      </c:pt>
                      <c:pt idx="3">
                        <c:v>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RFFA!$D$12:$G$12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1500</c:v>
                      </c:pt>
                      <c:pt idx="1">
                        <c:v>2200</c:v>
                      </c:pt>
                      <c:pt idx="2">
                        <c:v>4020</c:v>
                      </c:pt>
                      <c:pt idx="3">
                        <c:v>14100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405-4D55-B080-1648208B611B}"/>
                  </c:ext>
                </c:extLst>
              </c15:ser>
            </c15:filteredScatterSeries>
          </c:ext>
        </c:extLst>
      </c:scatterChart>
      <c:valAx>
        <c:axId val="1439008208"/>
        <c:scaling>
          <c:logBase val="10"/>
          <c:orientation val="minMax"/>
          <c:max val="250"/>
          <c:min val="5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Watershed Area (1,000 km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3845343513125829"/>
              <c:y val="0.94117039701969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39022896"/>
        <c:crosses val="autoZero"/>
        <c:crossBetween val="midCat"/>
      </c:valAx>
      <c:valAx>
        <c:axId val="1439022896"/>
        <c:scaling>
          <c:logBase val="10"/>
          <c:orientation val="minMax"/>
          <c:min val="100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Flow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layout>
            <c:manualLayout>
              <c:xMode val="edge"/>
              <c:yMode val="edge"/>
              <c:x val="4.4958744157133287E-3"/>
              <c:y val="0.34843856744576157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439008208"/>
        <c:crossesAt val="0.1"/>
        <c:crossBetween val="midCat"/>
      </c:valAx>
      <c:spPr>
        <a:ln w="25400" cmpd="sng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1245627053605707"/>
          <c:y val="0.41425882807593845"/>
          <c:w val="0.18534417810133572"/>
          <c:h val="0.28436558620356506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3175"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434422</xdr:colOff>
      <xdr:row>4</xdr:row>
      <xdr:rowOff>95456</xdr:rowOff>
    </xdr:from>
    <xdr:to>
      <xdr:col>43</xdr:col>
      <xdr:colOff>522922</xdr:colOff>
      <xdr:row>46</xdr:row>
      <xdr:rowOff>161759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7DD6A-7859-4A43-BE2C-28D02FDD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0172" y="2222706"/>
          <a:ext cx="8311750" cy="8146678"/>
        </a:xfrm>
        <a:prstGeom prst="rect">
          <a:avLst/>
        </a:prstGeom>
      </xdr:spPr>
    </xdr:pic>
    <xdr:clientData/>
  </xdr:twoCellAnchor>
  <xdr:twoCellAnchor editAs="oneCell">
    <xdr:from>
      <xdr:col>18</xdr:col>
      <xdr:colOff>114698</xdr:colOff>
      <xdr:row>4</xdr:row>
      <xdr:rowOff>209511</xdr:rowOff>
    </xdr:from>
    <xdr:to>
      <xdr:col>29</xdr:col>
      <xdr:colOff>245690</xdr:colOff>
      <xdr:row>28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DEE3F1-EBB9-2E79-7642-7DA9D9B6A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9323" y="2336761"/>
          <a:ext cx="6592117" cy="4441865"/>
        </a:xfrm>
        <a:prstGeom prst="rect">
          <a:avLst/>
        </a:prstGeom>
      </xdr:spPr>
    </xdr:pic>
    <xdr:clientData/>
  </xdr:twoCellAnchor>
  <xdr:twoCellAnchor editAs="oneCell">
    <xdr:from>
      <xdr:col>6</xdr:col>
      <xdr:colOff>122331</xdr:colOff>
      <xdr:row>5</xdr:row>
      <xdr:rowOff>1868</xdr:rowOff>
    </xdr:from>
    <xdr:to>
      <xdr:col>15</xdr:col>
      <xdr:colOff>179943</xdr:colOff>
      <xdr:row>25</xdr:row>
      <xdr:rowOff>118921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D471A7-86BF-EDB8-C0E0-7EFF6EC2C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33956" y="2367243"/>
          <a:ext cx="5343987" cy="3958803"/>
        </a:xfrm>
        <a:prstGeom prst="rect">
          <a:avLst/>
        </a:prstGeom>
      </xdr:spPr>
    </xdr:pic>
    <xdr:clientData/>
  </xdr:twoCellAnchor>
  <xdr:twoCellAnchor editAs="oneCell">
    <xdr:from>
      <xdr:col>0</xdr:col>
      <xdr:colOff>197303</xdr:colOff>
      <xdr:row>33</xdr:row>
      <xdr:rowOff>40821</xdr:rowOff>
    </xdr:from>
    <xdr:to>
      <xdr:col>9</xdr:col>
      <xdr:colOff>331034</xdr:colOff>
      <xdr:row>56</xdr:row>
      <xdr:rowOff>123661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7369E7-9D84-8A07-A874-14B57038C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303" y="7771946"/>
          <a:ext cx="6007481" cy="4464340"/>
        </a:xfrm>
        <a:prstGeom prst="rect">
          <a:avLst/>
        </a:prstGeom>
      </xdr:spPr>
    </xdr:pic>
    <xdr:clientData/>
  </xdr:twoCellAnchor>
  <xdr:twoCellAnchor editAs="oneCell">
    <xdr:from>
      <xdr:col>9</xdr:col>
      <xdr:colOff>426356</xdr:colOff>
      <xdr:row>33</xdr:row>
      <xdr:rowOff>27214</xdr:rowOff>
    </xdr:from>
    <xdr:to>
      <xdr:col>19</xdr:col>
      <xdr:colOff>186007</xdr:colOff>
      <xdr:row>56</xdr:row>
      <xdr:rowOff>155777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9B8A6D7-20C2-C2C7-15A6-B365A8E9D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00106" y="7758339"/>
          <a:ext cx="6077901" cy="4510063"/>
        </a:xfrm>
        <a:prstGeom prst="rect">
          <a:avLst/>
        </a:prstGeom>
      </xdr:spPr>
    </xdr:pic>
    <xdr:clientData/>
  </xdr:twoCellAnchor>
  <xdr:twoCellAnchor editAs="oneCell">
    <xdr:from>
      <xdr:col>19</xdr:col>
      <xdr:colOff>251730</xdr:colOff>
      <xdr:row>33</xdr:row>
      <xdr:rowOff>2</xdr:rowOff>
    </xdr:from>
    <xdr:to>
      <xdr:col>29</xdr:col>
      <xdr:colOff>419013</xdr:colOff>
      <xdr:row>56</xdr:row>
      <xdr:rowOff>128565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B7963C-6383-4D63-2671-A21680A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43730" y="7731127"/>
          <a:ext cx="6041033" cy="4510063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58</xdr:row>
      <xdr:rowOff>40822</xdr:rowOff>
    </xdr:from>
    <xdr:to>
      <xdr:col>9</xdr:col>
      <xdr:colOff>372222</xdr:colOff>
      <xdr:row>81</xdr:row>
      <xdr:rowOff>131283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98E8F1-8442-1DB0-3A01-0D5D8104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499" y="11606893"/>
          <a:ext cx="6046402" cy="4471961"/>
        </a:xfrm>
        <a:prstGeom prst="rect">
          <a:avLst/>
        </a:prstGeom>
      </xdr:spPr>
    </xdr:pic>
    <xdr:clientData/>
  </xdr:twoCellAnchor>
  <xdr:twoCellAnchor editAs="oneCell">
    <xdr:from>
      <xdr:col>9</xdr:col>
      <xdr:colOff>485321</xdr:colOff>
      <xdr:row>58</xdr:row>
      <xdr:rowOff>27214</xdr:rowOff>
    </xdr:from>
    <xdr:to>
      <xdr:col>19</xdr:col>
      <xdr:colOff>191627</xdr:colOff>
      <xdr:row>81</xdr:row>
      <xdr:rowOff>140537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71DA72B-A006-672C-9CEA-BAF9D06AF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9071" y="12520839"/>
          <a:ext cx="6024556" cy="4494823"/>
        </a:xfrm>
        <a:prstGeom prst="rect">
          <a:avLst/>
        </a:prstGeom>
      </xdr:spPr>
    </xdr:pic>
    <xdr:clientData/>
  </xdr:twoCellAnchor>
  <xdr:twoCellAnchor editAs="oneCell">
    <xdr:from>
      <xdr:col>19</xdr:col>
      <xdr:colOff>297088</xdr:colOff>
      <xdr:row>58</xdr:row>
      <xdr:rowOff>11338</xdr:rowOff>
    </xdr:from>
    <xdr:to>
      <xdr:col>29</xdr:col>
      <xdr:colOff>418647</xdr:colOff>
      <xdr:row>81</xdr:row>
      <xdr:rowOff>48455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82782AA-FAD9-C6BC-0C03-B8825DC8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89088" y="12504963"/>
          <a:ext cx="5995309" cy="441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554810</xdr:colOff>
      <xdr:row>4</xdr:row>
      <xdr:rowOff>187431</xdr:rowOff>
    </xdr:from>
    <xdr:to>
      <xdr:col>43</xdr:col>
      <xdr:colOff>2538</xdr:colOff>
      <xdr:row>45</xdr:row>
      <xdr:rowOff>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B945C-8F47-4AAC-8979-1E9070B1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04685" y="2314681"/>
          <a:ext cx="8258353" cy="7679870"/>
        </a:xfrm>
        <a:prstGeom prst="rect">
          <a:avLst/>
        </a:prstGeom>
      </xdr:spPr>
    </xdr:pic>
    <xdr:clientData/>
  </xdr:twoCellAnchor>
  <xdr:twoCellAnchor editAs="oneCell">
    <xdr:from>
      <xdr:col>9</xdr:col>
      <xdr:colOff>2887</xdr:colOff>
      <xdr:row>56</xdr:row>
      <xdr:rowOff>101022</xdr:rowOff>
    </xdr:from>
    <xdr:to>
      <xdr:col>18</xdr:col>
      <xdr:colOff>168263</xdr:colOff>
      <xdr:row>80</xdr:row>
      <xdr:rowOff>8603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A37E26-2B88-FC68-AF1A-F8742A38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9387" y="12181897"/>
          <a:ext cx="6055001" cy="4479581"/>
        </a:xfrm>
        <a:prstGeom prst="rect">
          <a:avLst/>
        </a:prstGeom>
      </xdr:spPr>
    </xdr:pic>
    <xdr:clientData/>
  </xdr:twoCellAnchor>
  <xdr:twoCellAnchor editAs="oneCell">
    <xdr:from>
      <xdr:col>18</xdr:col>
      <xdr:colOff>281419</xdr:colOff>
      <xdr:row>56</xdr:row>
      <xdr:rowOff>82261</xdr:rowOff>
    </xdr:from>
    <xdr:to>
      <xdr:col>28</xdr:col>
      <xdr:colOff>464962</xdr:colOff>
      <xdr:row>80</xdr:row>
      <xdr:rowOff>5083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03C9E9-9D8F-17DA-F5FF-4B952A1F6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7544" y="12163136"/>
          <a:ext cx="6057293" cy="4494822"/>
        </a:xfrm>
        <a:prstGeom prst="rect">
          <a:avLst/>
        </a:prstGeom>
      </xdr:spPr>
    </xdr:pic>
    <xdr:clientData/>
  </xdr:twoCellAnchor>
  <xdr:twoCellAnchor editAs="oneCell">
    <xdr:from>
      <xdr:col>1</xdr:col>
      <xdr:colOff>20203</xdr:colOff>
      <xdr:row>56</xdr:row>
      <xdr:rowOff>101023</xdr:rowOff>
    </xdr:from>
    <xdr:to>
      <xdr:col>8</xdr:col>
      <xdr:colOff>534829</xdr:colOff>
      <xdr:row>80</xdr:row>
      <xdr:rowOff>54328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56FA17-A343-F513-5DAD-3A770D2F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828" y="12181898"/>
          <a:ext cx="6039126" cy="4525305"/>
        </a:xfrm>
        <a:prstGeom prst="rect">
          <a:avLst/>
        </a:prstGeom>
      </xdr:spPr>
    </xdr:pic>
    <xdr:clientData/>
  </xdr:twoCellAnchor>
  <xdr:twoCellAnchor editAs="oneCell">
    <xdr:from>
      <xdr:col>18</xdr:col>
      <xdr:colOff>282864</xdr:colOff>
      <xdr:row>32</xdr:row>
      <xdr:rowOff>31749</xdr:rowOff>
    </xdr:from>
    <xdr:to>
      <xdr:col>28</xdr:col>
      <xdr:colOff>458787</xdr:colOff>
      <xdr:row>55</xdr:row>
      <xdr:rowOff>152692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350A34-15F7-B3E8-1393-65B89C0F5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58989" y="7540624"/>
          <a:ext cx="6049673" cy="4502443"/>
        </a:xfrm>
        <a:prstGeom prst="rect">
          <a:avLst/>
        </a:prstGeom>
      </xdr:spPr>
    </xdr:pic>
    <xdr:clientData/>
  </xdr:twoCellAnchor>
  <xdr:twoCellAnchor editAs="oneCell">
    <xdr:from>
      <xdr:col>9</xdr:col>
      <xdr:colOff>34637</xdr:colOff>
      <xdr:row>31</xdr:row>
      <xdr:rowOff>189056</xdr:rowOff>
    </xdr:from>
    <xdr:to>
      <xdr:col>18</xdr:col>
      <xdr:colOff>192393</xdr:colOff>
      <xdr:row>55</xdr:row>
      <xdr:rowOff>111878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9A0D90E-81CF-56F4-83DF-9BECC1E83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21137" y="7507431"/>
          <a:ext cx="6047381" cy="44948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2</xdr:rowOff>
    </xdr:from>
    <xdr:to>
      <xdr:col>8</xdr:col>
      <xdr:colOff>529906</xdr:colOff>
      <xdr:row>55</xdr:row>
      <xdr:rowOff>105704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801FB4E-3DE2-2EC9-F524-3FAE6FED5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182" y="6598229"/>
          <a:ext cx="6071724" cy="4487202"/>
        </a:xfrm>
        <a:prstGeom prst="rect">
          <a:avLst/>
        </a:prstGeom>
      </xdr:spPr>
    </xdr:pic>
    <xdr:clientData/>
  </xdr:twoCellAnchor>
  <xdr:twoCellAnchor editAs="oneCell">
    <xdr:from>
      <xdr:col>18</xdr:col>
      <xdr:colOff>69276</xdr:colOff>
      <xdr:row>4</xdr:row>
      <xdr:rowOff>216684</xdr:rowOff>
    </xdr:from>
    <xdr:to>
      <xdr:col>28</xdr:col>
      <xdr:colOff>515026</xdr:colOff>
      <xdr:row>27</xdr:row>
      <xdr:rowOff>63501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D507649-B4A6-1EEC-C63F-4DB80C511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45401" y="2343934"/>
          <a:ext cx="6319500" cy="4275942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5</xdr:row>
      <xdr:rowOff>31751</xdr:rowOff>
    </xdr:from>
    <xdr:to>
      <xdr:col>15</xdr:col>
      <xdr:colOff>452054</xdr:colOff>
      <xdr:row>27</xdr:row>
      <xdr:rowOff>82687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B66629-45A2-7E69-A268-CB2C15099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2000" y="2397126"/>
          <a:ext cx="5690804" cy="42419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1179903</xdr:colOff>
      <xdr:row>50</xdr:row>
      <xdr:rowOff>43709</xdr:rowOff>
    </xdr:from>
    <xdr:to>
      <xdr:col>23</xdr:col>
      <xdr:colOff>140754</xdr:colOff>
      <xdr:row>69</xdr:row>
      <xdr:rowOff>2094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8EBEEC-544D-47AE-BA08-38A7C14A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0778" y="9870334"/>
          <a:ext cx="4882226" cy="3577885"/>
        </a:xfrm>
        <a:prstGeom prst="rect">
          <a:avLst/>
        </a:prstGeom>
      </xdr:spPr>
    </xdr:pic>
    <xdr:clientData/>
  </xdr:twoCellAnchor>
  <xdr:twoCellAnchor editAs="oneCell">
    <xdr:from>
      <xdr:col>7</xdr:col>
      <xdr:colOff>493155</xdr:colOff>
      <xdr:row>50</xdr:row>
      <xdr:rowOff>43708</xdr:rowOff>
    </xdr:from>
    <xdr:to>
      <xdr:col>14</xdr:col>
      <xdr:colOff>759494</xdr:colOff>
      <xdr:row>68</xdr:row>
      <xdr:rowOff>169731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97097CC-5221-69A6-40BE-7734826E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7905" y="9870333"/>
          <a:ext cx="4822464" cy="35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51956</xdr:colOff>
      <xdr:row>50</xdr:row>
      <xdr:rowOff>32162</xdr:rowOff>
    </xdr:from>
    <xdr:to>
      <xdr:col>7</xdr:col>
      <xdr:colOff>68420</xdr:colOff>
      <xdr:row>68</xdr:row>
      <xdr:rowOff>188668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2CA4F1-AEED-B522-F0E6-730ABB9B1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1" y="9903526"/>
          <a:ext cx="4865555" cy="3585506"/>
        </a:xfrm>
        <a:prstGeom prst="rect">
          <a:avLst/>
        </a:prstGeom>
      </xdr:spPr>
    </xdr:pic>
    <xdr:clientData/>
  </xdr:twoCellAnchor>
  <xdr:twoCellAnchor editAs="oneCell">
    <xdr:from>
      <xdr:col>14</xdr:col>
      <xdr:colOff>1168564</xdr:colOff>
      <xdr:row>30</xdr:row>
      <xdr:rowOff>15049</xdr:rowOff>
    </xdr:from>
    <xdr:to>
      <xdr:col>23</xdr:col>
      <xdr:colOff>105908</xdr:colOff>
      <xdr:row>48</xdr:row>
      <xdr:rowOff>179176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BDAE22-1A5F-4B98-CD5D-084097743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09439" y="6031674"/>
          <a:ext cx="4858719" cy="3593127"/>
        </a:xfrm>
        <a:prstGeom prst="rect">
          <a:avLst/>
        </a:prstGeom>
      </xdr:spPr>
    </xdr:pic>
    <xdr:clientData/>
  </xdr:twoCellAnchor>
  <xdr:twoCellAnchor editAs="oneCell">
    <xdr:from>
      <xdr:col>7</xdr:col>
      <xdr:colOff>467590</xdr:colOff>
      <xdr:row>30</xdr:row>
      <xdr:rowOff>30925</xdr:rowOff>
    </xdr:from>
    <xdr:to>
      <xdr:col>14</xdr:col>
      <xdr:colOff>763627</xdr:colOff>
      <xdr:row>48</xdr:row>
      <xdr:rowOff>179810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B60E8C-93CC-7912-DA2A-A039CB7AC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52340" y="6047550"/>
          <a:ext cx="4852162" cy="3577885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30</xdr:row>
      <xdr:rowOff>40821</xdr:rowOff>
    </xdr:from>
    <xdr:to>
      <xdr:col>7</xdr:col>
      <xdr:colOff>53763</xdr:colOff>
      <xdr:row>49</xdr:row>
      <xdr:rowOff>6827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A6FDDBC-181D-ACFC-3A4A-52828D66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714" y="6109607"/>
          <a:ext cx="4813789" cy="3585506"/>
        </a:xfrm>
        <a:prstGeom prst="rect">
          <a:avLst/>
        </a:prstGeom>
      </xdr:spPr>
    </xdr:pic>
    <xdr:clientData/>
  </xdr:twoCellAnchor>
  <xdr:twoCellAnchor editAs="oneCell">
    <xdr:from>
      <xdr:col>16</xdr:col>
      <xdr:colOff>114678</xdr:colOff>
      <xdr:row>5</xdr:row>
      <xdr:rowOff>20203</xdr:rowOff>
    </xdr:from>
    <xdr:to>
      <xdr:col>26</xdr:col>
      <xdr:colOff>448847</xdr:colOff>
      <xdr:row>26</xdr:row>
      <xdr:rowOff>171738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44268CB-4591-CCED-5160-A5BE25941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35178" y="1274328"/>
          <a:ext cx="6207919" cy="4152035"/>
        </a:xfrm>
        <a:prstGeom prst="rect">
          <a:avLst/>
        </a:prstGeom>
      </xdr:spPr>
    </xdr:pic>
    <xdr:clientData/>
  </xdr:twoCellAnchor>
  <xdr:twoCellAnchor editAs="oneCell">
    <xdr:from>
      <xdr:col>6</xdr:col>
      <xdr:colOff>86591</xdr:colOff>
      <xdr:row>5</xdr:row>
      <xdr:rowOff>17318</xdr:rowOff>
    </xdr:from>
    <xdr:to>
      <xdr:col>13</xdr:col>
      <xdr:colOff>243580</xdr:colOff>
      <xdr:row>23</xdr:row>
      <xdr:rowOff>189065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3848A3-A5EF-26C0-C59D-5B0BC622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41273" y="1472045"/>
          <a:ext cx="4832898" cy="3600747"/>
        </a:xfrm>
        <a:prstGeom prst="rect">
          <a:avLst/>
        </a:prstGeom>
      </xdr:spPr>
    </xdr:pic>
    <xdr:clientData/>
  </xdr:twoCellAnchor>
  <xdr:twoCellAnchor editAs="oneCell">
    <xdr:from>
      <xdr:col>26</xdr:col>
      <xdr:colOff>524598</xdr:colOff>
      <xdr:row>4</xdr:row>
      <xdr:rowOff>237846</xdr:rowOff>
    </xdr:from>
    <xdr:to>
      <xdr:col>43</xdr:col>
      <xdr:colOff>548410</xdr:colOff>
      <xdr:row>52</xdr:row>
      <xdr:rowOff>90489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75FABE-F63E-1067-4FF2-228E87103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0855" t="-503" r="8439" b="503"/>
        <a:stretch/>
      </xdr:blipFill>
      <xdr:spPr>
        <a:xfrm>
          <a:off x="17748973" y="1253846"/>
          <a:ext cx="10009187" cy="9044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84677</xdr:colOff>
      <xdr:row>4</xdr:row>
      <xdr:rowOff>219891</xdr:rowOff>
    </xdr:from>
    <xdr:to>
      <xdr:col>35</xdr:col>
      <xdr:colOff>13609</xdr:colOff>
      <xdr:row>42</xdr:row>
      <xdr:rowOff>136072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E004D-2377-45B1-8779-1FF6C3268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89" r="7177"/>
        <a:stretch/>
      </xdr:blipFill>
      <xdr:spPr>
        <a:xfrm>
          <a:off x="15569606" y="1417320"/>
          <a:ext cx="6365110" cy="7209610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476250</xdr:colOff>
      <xdr:row>4</xdr:row>
      <xdr:rowOff>214389</xdr:rowOff>
    </xdr:from>
    <xdr:to>
      <xdr:col>24</xdr:col>
      <xdr:colOff>54427</xdr:colOff>
      <xdr:row>25</xdr:row>
      <xdr:rowOff>89480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81E041-D9CB-F9E8-7AA6-8C8F16DD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2714" y="1411818"/>
          <a:ext cx="5796642" cy="3930020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136072</xdr:colOff>
      <xdr:row>31</xdr:row>
      <xdr:rowOff>190499</xdr:rowOff>
    </xdr:from>
    <xdr:to>
      <xdr:col>7</xdr:col>
      <xdr:colOff>423833</xdr:colOff>
      <xdr:row>50</xdr:row>
      <xdr:rowOff>170999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689D2E-0450-1413-8CD5-701C3398D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715" y="6585856"/>
          <a:ext cx="4859761" cy="36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707570</xdr:colOff>
      <xdr:row>32</xdr:row>
      <xdr:rowOff>0</xdr:rowOff>
    </xdr:from>
    <xdr:to>
      <xdr:col>15</xdr:col>
      <xdr:colOff>357596</xdr:colOff>
      <xdr:row>50</xdr:row>
      <xdr:rowOff>171000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3653A4-ADDE-C0AF-20CE-76005E8D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1213" y="6585857"/>
          <a:ext cx="4847954" cy="3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198665</xdr:colOff>
      <xdr:row>31</xdr:row>
      <xdr:rowOff>176893</xdr:rowOff>
    </xdr:from>
    <xdr:to>
      <xdr:col>23</xdr:col>
      <xdr:colOff>344069</xdr:colOff>
      <xdr:row>50</xdr:row>
      <xdr:rowOff>157393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E2EE5E-C846-464E-6E7F-6A2B6355E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7629" y="6572250"/>
          <a:ext cx="4826261" cy="3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176892</xdr:colOff>
      <xdr:row>51</xdr:row>
      <xdr:rowOff>108857</xdr:rowOff>
    </xdr:from>
    <xdr:to>
      <xdr:col>7</xdr:col>
      <xdr:colOff>432515</xdr:colOff>
      <xdr:row>70</xdr:row>
      <xdr:rowOff>89357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DB89D30-ACD8-AD4B-E1C6-A5ACCA7C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8535" y="10314214"/>
          <a:ext cx="4827623" cy="36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734785</xdr:colOff>
      <xdr:row>51</xdr:row>
      <xdr:rowOff>122465</xdr:rowOff>
    </xdr:from>
    <xdr:to>
      <xdr:col>16</xdr:col>
      <xdr:colOff>60525</xdr:colOff>
      <xdr:row>70</xdr:row>
      <xdr:rowOff>102965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327E82E-D4FF-27D7-2503-9D6BE561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88428" y="10327822"/>
          <a:ext cx="4891061" cy="36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42181</xdr:colOff>
      <xdr:row>5</xdr:row>
      <xdr:rowOff>13606</xdr:rowOff>
    </xdr:from>
    <xdr:to>
      <xdr:col>14</xdr:col>
      <xdr:colOff>444241</xdr:colOff>
      <xdr:row>25</xdr:row>
      <xdr:rowOff>27213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5715BC-0423-DAD5-3711-05826499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46145" y="1455963"/>
          <a:ext cx="5164560" cy="3823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190502</xdr:colOff>
      <xdr:row>21</xdr:row>
      <xdr:rowOff>36797</xdr:rowOff>
    </xdr:from>
    <xdr:to>
      <xdr:col>7</xdr:col>
      <xdr:colOff>15876</xdr:colOff>
      <xdr:row>50</xdr:row>
      <xdr:rowOff>92981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E4CC3-2F01-498C-AD5C-9BBD8B3F9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58964</xdr:colOff>
      <xdr:row>37</xdr:row>
      <xdr:rowOff>98878</xdr:rowOff>
    </xdr:from>
    <xdr:to>
      <xdr:col>12</xdr:col>
      <xdr:colOff>1782947</xdr:colOff>
      <xdr:row>57</xdr:row>
      <xdr:rowOff>165099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AC38B-2F72-4F80-BAEA-3C5D4A45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7764" y="7366453"/>
          <a:ext cx="6724608" cy="3914321"/>
        </a:xfrm>
        <a:prstGeom prst="rect">
          <a:avLst/>
        </a:prstGeom>
        <a:ln w="6350">
          <a:solidFill>
            <a:schemeClr val="tx1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238125</xdr:colOff>
      <xdr:row>53</xdr:row>
      <xdr:rowOff>31751</xdr:rowOff>
    </xdr:from>
    <xdr:to>
      <xdr:col>7</xdr:col>
      <xdr:colOff>1</xdr:colOff>
      <xdr:row>80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A63507-C637-43CC-91C7-B24AFF529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25" sqref="C25"/>
    </sheetView>
  </sheetViews>
  <sheetFormatPr defaultRowHeight="14.4" x14ac:dyDescent="0.3"/>
  <cols>
    <col min="1" max="1" width="17.44140625" style="15" bestFit="1" customWidth="1"/>
    <col min="2" max="2" width="42.44140625" style="15" bestFit="1" customWidth="1"/>
    <col min="3" max="3" width="21.88671875" style="15" bestFit="1" customWidth="1"/>
    <col min="4" max="4" width="19.88671875" style="15" bestFit="1" customWidth="1"/>
    <col min="5" max="6" width="14.109375" style="15" bestFit="1" customWidth="1"/>
    <col min="7" max="7" width="12" style="15" bestFit="1" customWidth="1"/>
    <col min="8" max="8" width="12.6640625" style="15" bestFit="1" customWidth="1"/>
    <col min="9" max="9" width="22.88671875" style="15" bestFit="1" customWidth="1"/>
  </cols>
  <sheetData>
    <row r="1" spans="1:9" s="8" customFormat="1" ht="30" customHeight="1" x14ac:dyDescent="0.3">
      <c r="A1" s="2" t="s">
        <v>6</v>
      </c>
      <c r="B1" s="2" t="s">
        <v>7</v>
      </c>
      <c r="C1" s="2" t="s">
        <v>52</v>
      </c>
      <c r="D1" s="2" t="s">
        <v>53</v>
      </c>
      <c r="E1" s="2" t="s">
        <v>8</v>
      </c>
      <c r="F1" s="2" t="s">
        <v>54</v>
      </c>
      <c r="G1" s="2" t="s">
        <v>9</v>
      </c>
      <c r="H1" s="2" t="s">
        <v>10</v>
      </c>
      <c r="I1" s="2" t="s">
        <v>21</v>
      </c>
    </row>
    <row r="2" spans="1:9" x14ac:dyDescent="0.3">
      <c r="A2" s="15" t="s">
        <v>24</v>
      </c>
      <c r="B2" s="15" t="s">
        <v>25</v>
      </c>
      <c r="C2" s="15" t="s">
        <v>55</v>
      </c>
      <c r="D2" s="15">
        <v>9</v>
      </c>
      <c r="E2" s="15" t="s">
        <v>26</v>
      </c>
      <c r="F2" s="15" t="s">
        <v>56</v>
      </c>
      <c r="G2" s="15">
        <v>61.5299682617188</v>
      </c>
      <c r="H2" s="15">
        <v>-125.410751342773</v>
      </c>
      <c r="I2" s="15">
        <v>8560</v>
      </c>
    </row>
    <row r="3" spans="1:9" x14ac:dyDescent="0.3">
      <c r="A3" s="15" t="s">
        <v>19</v>
      </c>
      <c r="B3" s="15" t="s">
        <v>22</v>
      </c>
      <c r="C3" s="15" t="s">
        <v>55</v>
      </c>
      <c r="D3" s="15">
        <v>9</v>
      </c>
      <c r="E3" s="15" t="s">
        <v>26</v>
      </c>
      <c r="G3" s="15">
        <v>61.6361083984375</v>
      </c>
      <c r="H3" s="15">
        <v>-125.79702758789099</v>
      </c>
      <c r="I3" s="15">
        <v>14500</v>
      </c>
    </row>
    <row r="4" spans="1:9" x14ac:dyDescent="0.3">
      <c r="A4" s="15" t="s">
        <v>57</v>
      </c>
      <c r="B4" s="15" t="s">
        <v>58</v>
      </c>
      <c r="C4" s="15" t="s">
        <v>55</v>
      </c>
      <c r="D4" s="15">
        <v>9</v>
      </c>
      <c r="E4" s="15" t="s">
        <v>56</v>
      </c>
      <c r="G4" s="15">
        <v>61.263328552246101</v>
      </c>
      <c r="H4" s="15">
        <v>-124.069717407227</v>
      </c>
      <c r="I4" s="15">
        <v>31100</v>
      </c>
    </row>
    <row r="5" spans="1:9" x14ac:dyDescent="0.3">
      <c r="A5" s="15" t="s">
        <v>20</v>
      </c>
      <c r="B5" s="15" t="s">
        <v>23</v>
      </c>
      <c r="C5" s="15" t="s">
        <v>55</v>
      </c>
      <c r="D5" s="15">
        <v>9</v>
      </c>
      <c r="E5" s="15" t="s">
        <v>26</v>
      </c>
      <c r="G5" s="15">
        <v>60.241561889648402</v>
      </c>
      <c r="H5" s="15">
        <v>-123.47541809082</v>
      </c>
      <c r="I5" s="15">
        <v>222000</v>
      </c>
    </row>
  </sheetData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0D18-527E-49D7-8FE7-62F2858F5854}">
  <sheetPr>
    <pageSetUpPr fitToPage="1"/>
  </sheetPr>
  <dimension ref="B1:AT32"/>
  <sheetViews>
    <sheetView view="pageBreakPreview" topLeftCell="A2" zoomScale="55" zoomScaleNormal="70" zoomScaleSheetLayoutView="55" workbookViewId="0">
      <selection activeCell="B1" sqref="B1:AT2"/>
    </sheetView>
  </sheetViews>
  <sheetFormatPr defaultColWidth="8.88671875" defaultRowHeight="14.4" x14ac:dyDescent="0.3"/>
  <cols>
    <col min="1" max="1" width="3.109375" style="15" customWidth="1"/>
    <col min="2" max="2" width="8.88671875" style="15"/>
    <col min="3" max="3" width="13.6640625" style="15" customWidth="1"/>
    <col min="4" max="4" width="13.88671875" style="15" customWidth="1"/>
    <col min="5" max="5" width="8.88671875" style="15"/>
    <col min="6" max="6" width="13.44140625" style="15" customWidth="1"/>
    <col min="7" max="15" width="8.88671875" style="15"/>
    <col min="16" max="16" width="6" style="15" customWidth="1"/>
    <col min="17" max="17" width="18.33203125" style="15" bestFit="1" customWidth="1"/>
    <col min="18" max="16384" width="8.88671875" style="15"/>
  </cols>
  <sheetData>
    <row r="1" spans="2:46" ht="15" customHeight="1" x14ac:dyDescent="0.3">
      <c r="B1" s="105" t="s">
        <v>140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</row>
    <row r="2" spans="2:46" ht="37.5" customHeight="1" x14ac:dyDescent="0.3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</row>
    <row r="3" spans="2:46" ht="99.9" customHeight="1" x14ac:dyDescent="0.4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</row>
    <row r="5" spans="2:46" ht="18" x14ac:dyDescent="0.35">
      <c r="B5" s="9" t="s">
        <v>11</v>
      </c>
    </row>
    <row r="6" spans="2:46" s="10" customFormat="1" x14ac:dyDescent="0.3">
      <c r="B6" s="70" t="s">
        <v>12</v>
      </c>
      <c r="C6" s="102" t="s">
        <v>27</v>
      </c>
      <c r="D6" s="103"/>
      <c r="E6" s="103"/>
      <c r="F6" s="104"/>
      <c r="Q6" s="71" t="s">
        <v>127</v>
      </c>
      <c r="R6" s="76" t="s">
        <v>124</v>
      </c>
    </row>
    <row r="7" spans="2:46" s="2" customFormat="1" ht="16.2" x14ac:dyDescent="0.3">
      <c r="B7" s="71" t="s">
        <v>13</v>
      </c>
      <c r="C7" s="76" t="s">
        <v>14</v>
      </c>
      <c r="D7" s="76" t="s">
        <v>142</v>
      </c>
      <c r="E7" s="76" t="s">
        <v>16</v>
      </c>
      <c r="F7" s="76" t="s">
        <v>17</v>
      </c>
      <c r="Q7" s="68" t="s">
        <v>123</v>
      </c>
      <c r="R7" s="68">
        <v>0.49399999999999999</v>
      </c>
    </row>
    <row r="8" spans="2:46" x14ac:dyDescent="0.3">
      <c r="B8" s="69">
        <v>10000</v>
      </c>
      <c r="C8" s="69">
        <v>0.99990000000000001</v>
      </c>
      <c r="D8" s="69">
        <v>2950</v>
      </c>
      <c r="E8" s="69">
        <v>438</v>
      </c>
      <c r="F8" s="69" t="s">
        <v>80</v>
      </c>
      <c r="Q8" s="69" t="s">
        <v>125</v>
      </c>
      <c r="R8" s="68">
        <v>0.53600000000000003</v>
      </c>
    </row>
    <row r="9" spans="2:46" x14ac:dyDescent="0.3">
      <c r="B9" s="69">
        <v>2000</v>
      </c>
      <c r="C9" s="69">
        <v>0.99950000000000006</v>
      </c>
      <c r="D9" s="69">
        <v>2470</v>
      </c>
      <c r="E9" s="69">
        <v>331</v>
      </c>
      <c r="F9" s="69" t="s">
        <v>81</v>
      </c>
      <c r="Q9" s="69" t="s">
        <v>126</v>
      </c>
      <c r="R9" s="68">
        <v>0.68899999999999995</v>
      </c>
    </row>
    <row r="10" spans="2:46" x14ac:dyDescent="0.3">
      <c r="B10" s="69">
        <v>1000</v>
      </c>
      <c r="C10" s="69">
        <v>0.999</v>
      </c>
      <c r="D10" s="69">
        <v>2280</v>
      </c>
      <c r="E10" s="69">
        <v>290</v>
      </c>
      <c r="F10" s="69" t="s">
        <v>82</v>
      </c>
      <c r="R10" s="16"/>
    </row>
    <row r="11" spans="2:46" x14ac:dyDescent="0.3">
      <c r="B11" s="69">
        <v>200</v>
      </c>
      <c r="C11" s="69">
        <v>0.995</v>
      </c>
      <c r="D11" s="69">
        <v>1850</v>
      </c>
      <c r="E11" s="69">
        <v>203</v>
      </c>
      <c r="F11" s="69" t="s">
        <v>83</v>
      </c>
    </row>
    <row r="12" spans="2:46" x14ac:dyDescent="0.3">
      <c r="B12" s="69">
        <v>100</v>
      </c>
      <c r="C12" s="69">
        <v>0.99</v>
      </c>
      <c r="D12" s="69">
        <v>1670</v>
      </c>
      <c r="E12" s="69">
        <v>170</v>
      </c>
      <c r="F12" s="69" t="s">
        <v>84</v>
      </c>
    </row>
    <row r="13" spans="2:46" x14ac:dyDescent="0.3">
      <c r="B13" s="69">
        <v>50</v>
      </c>
      <c r="C13" s="69">
        <v>0.98</v>
      </c>
      <c r="D13" s="69">
        <v>1500</v>
      </c>
      <c r="E13" s="69">
        <v>139</v>
      </c>
      <c r="F13" s="69" t="s">
        <v>85</v>
      </c>
    </row>
    <row r="14" spans="2:46" x14ac:dyDescent="0.3">
      <c r="B14" s="69">
        <v>20</v>
      </c>
      <c r="C14" s="69">
        <v>0.95</v>
      </c>
      <c r="D14" s="69">
        <v>1270</v>
      </c>
      <c r="E14" s="69">
        <v>103</v>
      </c>
      <c r="F14" s="69" t="s">
        <v>86</v>
      </c>
    </row>
    <row r="15" spans="2:46" x14ac:dyDescent="0.3">
      <c r="B15" s="69">
        <v>10</v>
      </c>
      <c r="C15" s="69">
        <v>0.9</v>
      </c>
      <c r="D15" s="69">
        <v>1090</v>
      </c>
      <c r="E15" s="69">
        <v>77.8</v>
      </c>
      <c r="F15" s="69" t="s">
        <v>87</v>
      </c>
    </row>
    <row r="16" spans="2:46" x14ac:dyDescent="0.3">
      <c r="B16" s="69">
        <v>5</v>
      </c>
      <c r="C16" s="69">
        <v>0.8</v>
      </c>
      <c r="D16" s="69">
        <v>914</v>
      </c>
      <c r="E16" s="69">
        <v>56</v>
      </c>
      <c r="F16" s="69" t="s">
        <v>88</v>
      </c>
    </row>
    <row r="17" spans="2:7" x14ac:dyDescent="0.3">
      <c r="B17" s="69">
        <v>3</v>
      </c>
      <c r="C17" s="69">
        <v>0.66669999999999996</v>
      </c>
      <c r="D17" s="69">
        <v>773</v>
      </c>
      <c r="E17" s="69">
        <v>42.5</v>
      </c>
      <c r="F17" s="69" t="s">
        <v>89</v>
      </c>
    </row>
    <row r="18" spans="2:7" x14ac:dyDescent="0.3">
      <c r="B18" s="69">
        <v>2</v>
      </c>
      <c r="C18" s="69">
        <v>0.5</v>
      </c>
      <c r="D18" s="69">
        <v>649</v>
      </c>
      <c r="E18" s="69">
        <v>34.1</v>
      </c>
      <c r="F18" s="69" t="s">
        <v>90</v>
      </c>
    </row>
    <row r="19" spans="2:7" x14ac:dyDescent="0.3">
      <c r="B19" s="69">
        <v>1.4286000000000001</v>
      </c>
      <c r="C19" s="69">
        <v>0.3</v>
      </c>
      <c r="D19" s="69">
        <v>525</v>
      </c>
      <c r="E19" s="69">
        <v>29.4</v>
      </c>
      <c r="F19" s="69" t="s">
        <v>91</v>
      </c>
    </row>
    <row r="20" spans="2:7" x14ac:dyDescent="0.3">
      <c r="B20" s="69">
        <v>1.25</v>
      </c>
      <c r="C20" s="69">
        <v>0.2</v>
      </c>
      <c r="D20" s="69">
        <v>461</v>
      </c>
      <c r="E20" s="69">
        <v>28.2</v>
      </c>
      <c r="F20" s="69" t="s">
        <v>92</v>
      </c>
    </row>
    <row r="21" spans="2:7" x14ac:dyDescent="0.3">
      <c r="B21" s="69">
        <v>1.1111</v>
      </c>
      <c r="C21" s="69">
        <v>0.1</v>
      </c>
      <c r="D21" s="69">
        <v>385</v>
      </c>
      <c r="E21" s="69">
        <v>27.4</v>
      </c>
      <c r="F21" s="69" t="s">
        <v>93</v>
      </c>
    </row>
    <row r="22" spans="2:7" x14ac:dyDescent="0.3">
      <c r="B22" s="69">
        <v>1.0526</v>
      </c>
      <c r="C22" s="69">
        <v>0.05</v>
      </c>
      <c r="D22" s="69">
        <v>332</v>
      </c>
      <c r="E22" s="69">
        <v>26.9</v>
      </c>
      <c r="F22" s="69" t="s">
        <v>94</v>
      </c>
    </row>
    <row r="23" spans="2:7" x14ac:dyDescent="0.3">
      <c r="B23" s="69">
        <v>1.0204</v>
      </c>
      <c r="C23" s="69">
        <v>0.02</v>
      </c>
      <c r="D23" s="69">
        <v>282</v>
      </c>
      <c r="E23" s="69">
        <v>26.2</v>
      </c>
      <c r="F23" s="69" t="s">
        <v>95</v>
      </c>
    </row>
    <row r="24" spans="2:7" x14ac:dyDescent="0.3">
      <c r="B24" s="69">
        <v>1.0101</v>
      </c>
      <c r="C24" s="69">
        <v>0.01</v>
      </c>
      <c r="D24" s="69">
        <v>252</v>
      </c>
      <c r="E24" s="69">
        <v>25.6</v>
      </c>
      <c r="F24" s="69" t="s">
        <v>96</v>
      </c>
    </row>
    <row r="25" spans="2:7" x14ac:dyDescent="0.3">
      <c r="B25" s="69">
        <v>1.0049999999999999</v>
      </c>
      <c r="C25" s="69">
        <v>5.0000000000000001E-3</v>
      </c>
      <c r="D25" s="69">
        <v>228</v>
      </c>
      <c r="E25" s="69">
        <v>25</v>
      </c>
      <c r="F25" s="69" t="s">
        <v>97</v>
      </c>
    </row>
    <row r="26" spans="2:7" x14ac:dyDescent="0.3">
      <c r="B26" s="69">
        <v>1.0009999999999999</v>
      </c>
      <c r="C26" s="69">
        <v>1E-3</v>
      </c>
      <c r="D26" s="69">
        <v>185</v>
      </c>
      <c r="E26" s="69">
        <v>23.5</v>
      </c>
      <c r="F26" s="69" t="s">
        <v>98</v>
      </c>
    </row>
    <row r="27" spans="2:7" x14ac:dyDescent="0.3">
      <c r="B27" s="69">
        <v>1.0004999999999999</v>
      </c>
      <c r="C27" s="69">
        <v>5.0000000000000001E-4</v>
      </c>
      <c r="D27" s="69">
        <v>170</v>
      </c>
      <c r="E27" s="69">
        <v>22.8</v>
      </c>
      <c r="F27" s="69" t="s">
        <v>99</v>
      </c>
    </row>
    <row r="28" spans="2:7" x14ac:dyDescent="0.3">
      <c r="B28" s="69">
        <v>1.0001</v>
      </c>
      <c r="C28" s="69">
        <v>1E-4</v>
      </c>
      <c r="D28" s="69">
        <v>143</v>
      </c>
      <c r="E28" s="69">
        <v>21.3</v>
      </c>
      <c r="F28" s="69" t="s">
        <v>100</v>
      </c>
    </row>
    <row r="30" spans="2:7" x14ac:dyDescent="0.3">
      <c r="B30" s="10"/>
    </row>
    <row r="32" spans="2:7" x14ac:dyDescent="0.3">
      <c r="G32" s="15" t="s">
        <v>18</v>
      </c>
    </row>
  </sheetData>
  <mergeCells count="2">
    <mergeCell ref="C6:F6"/>
    <mergeCell ref="B1:AT2"/>
  </mergeCells>
  <pageMargins left="0.25" right="0.25" top="0.75" bottom="0.75" header="0.3" footer="0.3"/>
  <pageSetup paperSize="3" scale="53" fitToWidth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5270-66C5-4514-915C-FE0B7BDAB741}">
  <sheetPr>
    <pageSetUpPr fitToPage="1"/>
  </sheetPr>
  <dimension ref="B1:AT32"/>
  <sheetViews>
    <sheetView view="pageBreakPreview" zoomScale="60" zoomScaleNormal="55" workbookViewId="0">
      <selection activeCell="B1" sqref="B1:AT2"/>
    </sheetView>
  </sheetViews>
  <sheetFormatPr defaultColWidth="8.88671875" defaultRowHeight="14.4" x14ac:dyDescent="0.3"/>
  <cols>
    <col min="1" max="1" width="2.6640625" style="15" customWidth="1"/>
    <col min="2" max="2" width="8.88671875" style="15"/>
    <col min="3" max="3" width="16.33203125" style="15" customWidth="1"/>
    <col min="4" max="4" width="16" style="15" customWidth="1"/>
    <col min="5" max="5" width="8.88671875" style="15"/>
    <col min="6" max="6" width="15.44140625" style="15" customWidth="1"/>
    <col min="7" max="15" width="8.88671875" style="15"/>
    <col min="16" max="16" width="7.6640625" style="15" customWidth="1"/>
    <col min="17" max="17" width="17.109375" style="15" customWidth="1"/>
    <col min="18" max="18" width="10.6640625" style="15" customWidth="1"/>
    <col min="19" max="16384" width="8.88671875" style="15"/>
  </cols>
  <sheetData>
    <row r="1" spans="2:46" ht="15" customHeight="1" x14ac:dyDescent="0.3">
      <c r="B1" s="105" t="s">
        <v>141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</row>
    <row r="2" spans="2:46" ht="37.5" customHeight="1" x14ac:dyDescent="0.3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</row>
    <row r="3" spans="2:46" ht="99.9" customHeight="1" x14ac:dyDescent="0.45"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</row>
    <row r="5" spans="2:46" ht="18" x14ac:dyDescent="0.35">
      <c r="B5" s="9" t="s">
        <v>11</v>
      </c>
    </row>
    <row r="6" spans="2:46" s="10" customFormat="1" x14ac:dyDescent="0.3">
      <c r="B6" s="70" t="s">
        <v>12</v>
      </c>
      <c r="C6" s="102" t="s">
        <v>122</v>
      </c>
      <c r="D6" s="103"/>
      <c r="E6" s="103"/>
      <c r="F6" s="104"/>
      <c r="Q6" s="71" t="s">
        <v>127</v>
      </c>
      <c r="R6" s="71" t="s">
        <v>124</v>
      </c>
    </row>
    <row r="7" spans="2:46" s="2" customFormat="1" x14ac:dyDescent="0.3">
      <c r="B7" s="71" t="s">
        <v>13</v>
      </c>
      <c r="C7" s="76" t="s">
        <v>14</v>
      </c>
      <c r="D7" s="76" t="s">
        <v>15</v>
      </c>
      <c r="E7" s="76" t="s">
        <v>16</v>
      </c>
      <c r="F7" s="76" t="s">
        <v>17</v>
      </c>
      <c r="Q7" s="68" t="s">
        <v>123</v>
      </c>
      <c r="R7" s="68">
        <v>0.69399999999999995</v>
      </c>
    </row>
    <row r="8" spans="2:46" x14ac:dyDescent="0.3">
      <c r="B8" s="69">
        <v>10000</v>
      </c>
      <c r="C8" s="69">
        <v>0.99990000000000001</v>
      </c>
      <c r="D8" s="69">
        <v>2780</v>
      </c>
      <c r="E8" s="69">
        <v>131</v>
      </c>
      <c r="F8" s="69" t="s">
        <v>101</v>
      </c>
      <c r="Q8" s="69" t="s">
        <v>125</v>
      </c>
      <c r="R8" s="68">
        <v>1</v>
      </c>
    </row>
    <row r="9" spans="2:46" x14ac:dyDescent="0.3">
      <c r="B9" s="69">
        <v>2000</v>
      </c>
      <c r="C9" s="69">
        <v>0.99950000000000006</v>
      </c>
      <c r="D9" s="69">
        <v>2630</v>
      </c>
      <c r="E9" s="69">
        <v>118</v>
      </c>
      <c r="F9" s="69" t="s">
        <v>102</v>
      </c>
      <c r="Q9" s="69" t="s">
        <v>126</v>
      </c>
      <c r="R9" s="68">
        <v>0.45100000000000001</v>
      </c>
    </row>
    <row r="10" spans="2:46" x14ac:dyDescent="0.3">
      <c r="B10" s="69">
        <v>1000</v>
      </c>
      <c r="C10" s="69">
        <v>0.999</v>
      </c>
      <c r="D10" s="69">
        <v>2560</v>
      </c>
      <c r="E10" s="69">
        <v>112</v>
      </c>
      <c r="F10" s="69" t="s">
        <v>103</v>
      </c>
      <c r="S10" s="16"/>
    </row>
    <row r="11" spans="2:46" x14ac:dyDescent="0.3">
      <c r="B11" s="69">
        <v>200</v>
      </c>
      <c r="C11" s="69">
        <v>0.995</v>
      </c>
      <c r="D11" s="69">
        <v>2380</v>
      </c>
      <c r="E11" s="69">
        <v>96.8</v>
      </c>
      <c r="F11" s="69" t="s">
        <v>104</v>
      </c>
    </row>
    <row r="12" spans="2:46" x14ac:dyDescent="0.3">
      <c r="B12" s="69">
        <v>100</v>
      </c>
      <c r="C12" s="69">
        <v>0.99</v>
      </c>
      <c r="D12" s="69">
        <v>2300</v>
      </c>
      <c r="E12" s="69">
        <v>89.6</v>
      </c>
      <c r="F12" s="69" t="s">
        <v>105</v>
      </c>
    </row>
    <row r="13" spans="2:46" x14ac:dyDescent="0.3">
      <c r="B13" s="69">
        <v>50</v>
      </c>
      <c r="C13" s="69">
        <v>0.98</v>
      </c>
      <c r="D13" s="69">
        <v>2200</v>
      </c>
      <c r="E13" s="69">
        <v>82.1</v>
      </c>
      <c r="F13" s="69" t="s">
        <v>106</v>
      </c>
    </row>
    <row r="14" spans="2:46" x14ac:dyDescent="0.3">
      <c r="B14" s="69">
        <v>20</v>
      </c>
      <c r="C14" s="69">
        <v>0.95</v>
      </c>
      <c r="D14" s="69">
        <v>2060</v>
      </c>
      <c r="E14" s="69">
        <v>71.3</v>
      </c>
      <c r="F14" s="69" t="s">
        <v>107</v>
      </c>
    </row>
    <row r="15" spans="2:46" x14ac:dyDescent="0.3">
      <c r="B15" s="69">
        <v>10</v>
      </c>
      <c r="C15" s="69">
        <v>0.9</v>
      </c>
      <c r="D15" s="69">
        <v>1930</v>
      </c>
      <c r="E15" s="69">
        <v>62.7</v>
      </c>
      <c r="F15" s="69" t="s">
        <v>108</v>
      </c>
    </row>
    <row r="16" spans="2:46" x14ac:dyDescent="0.3">
      <c r="B16" s="69">
        <v>5</v>
      </c>
      <c r="C16" s="69">
        <v>0.8</v>
      </c>
      <c r="D16" s="69">
        <v>1780</v>
      </c>
      <c r="E16" s="69">
        <v>54</v>
      </c>
      <c r="F16" s="69" t="s">
        <v>109</v>
      </c>
    </row>
    <row r="17" spans="2:7" x14ac:dyDescent="0.3">
      <c r="B17" s="69">
        <v>3</v>
      </c>
      <c r="C17" s="69">
        <v>0.66669999999999996</v>
      </c>
      <c r="D17" s="69">
        <v>1640</v>
      </c>
      <c r="E17" s="69">
        <v>48.4</v>
      </c>
      <c r="F17" s="69" t="s">
        <v>110</v>
      </c>
    </row>
    <row r="18" spans="2:7" x14ac:dyDescent="0.3">
      <c r="B18" s="69">
        <v>2</v>
      </c>
      <c r="C18" s="69">
        <v>0.5</v>
      </c>
      <c r="D18" s="69">
        <v>1490</v>
      </c>
      <c r="E18" s="69">
        <v>46.3</v>
      </c>
      <c r="F18" s="69" t="s">
        <v>111</v>
      </c>
    </row>
    <row r="19" spans="2:7" x14ac:dyDescent="0.3">
      <c r="B19" s="69">
        <v>1.4286000000000001</v>
      </c>
      <c r="C19" s="69">
        <v>0.3</v>
      </c>
      <c r="D19" s="69">
        <v>1310</v>
      </c>
      <c r="E19" s="69">
        <v>49.4</v>
      </c>
      <c r="F19" s="69" t="s">
        <v>112</v>
      </c>
    </row>
    <row r="20" spans="2:7" x14ac:dyDescent="0.3">
      <c r="B20" s="69">
        <v>1.25</v>
      </c>
      <c r="C20" s="69">
        <v>0.2</v>
      </c>
      <c r="D20" s="69">
        <v>1200</v>
      </c>
      <c r="E20" s="69">
        <v>54</v>
      </c>
      <c r="F20" s="69" t="s">
        <v>113</v>
      </c>
    </row>
    <row r="21" spans="2:7" x14ac:dyDescent="0.3">
      <c r="B21" s="69">
        <v>1.1111</v>
      </c>
      <c r="C21" s="69">
        <v>0.1</v>
      </c>
      <c r="D21" s="69">
        <v>1050</v>
      </c>
      <c r="E21" s="69">
        <v>62.7</v>
      </c>
      <c r="F21" s="69" t="s">
        <v>114</v>
      </c>
    </row>
    <row r="22" spans="2:7" x14ac:dyDescent="0.3">
      <c r="B22" s="69">
        <v>1.0526</v>
      </c>
      <c r="C22" s="69">
        <v>0.05</v>
      </c>
      <c r="D22" s="69">
        <v>921</v>
      </c>
      <c r="E22" s="69">
        <v>71.3</v>
      </c>
      <c r="F22" s="69" t="s">
        <v>115</v>
      </c>
    </row>
    <row r="23" spans="2:7" x14ac:dyDescent="0.3">
      <c r="B23" s="69">
        <v>1.0204</v>
      </c>
      <c r="C23" s="69">
        <v>0.02</v>
      </c>
      <c r="D23" s="69">
        <v>780</v>
      </c>
      <c r="E23" s="69">
        <v>82.1</v>
      </c>
      <c r="F23" s="69" t="s">
        <v>116</v>
      </c>
    </row>
    <row r="24" spans="2:7" x14ac:dyDescent="0.3">
      <c r="B24" s="69">
        <v>1.0101</v>
      </c>
      <c r="C24" s="69">
        <v>0.01</v>
      </c>
      <c r="D24" s="69">
        <v>685</v>
      </c>
      <c r="E24" s="69">
        <v>89.6</v>
      </c>
      <c r="F24" s="69" t="s">
        <v>117</v>
      </c>
    </row>
    <row r="25" spans="2:7" x14ac:dyDescent="0.3">
      <c r="B25" s="69">
        <v>1.0049999999999999</v>
      </c>
      <c r="C25" s="69">
        <v>5.0000000000000001E-3</v>
      </c>
      <c r="D25" s="69">
        <v>599</v>
      </c>
      <c r="E25" s="69">
        <v>96.8</v>
      </c>
      <c r="F25" s="69" t="s">
        <v>118</v>
      </c>
    </row>
    <row r="26" spans="2:7" x14ac:dyDescent="0.3">
      <c r="B26" s="69">
        <v>1.0009999999999999</v>
      </c>
      <c r="C26" s="69">
        <v>1E-3</v>
      </c>
      <c r="D26" s="69">
        <v>421</v>
      </c>
      <c r="E26" s="69">
        <v>112</v>
      </c>
      <c r="F26" s="69" t="s">
        <v>119</v>
      </c>
    </row>
    <row r="27" spans="2:7" x14ac:dyDescent="0.3">
      <c r="B27" s="69">
        <v>1.0004999999999999</v>
      </c>
      <c r="C27" s="69">
        <v>5.0000000000000001E-4</v>
      </c>
      <c r="D27" s="69">
        <v>352</v>
      </c>
      <c r="E27" s="69">
        <v>118</v>
      </c>
      <c r="F27" s="69" t="s">
        <v>120</v>
      </c>
    </row>
    <row r="28" spans="2:7" x14ac:dyDescent="0.3">
      <c r="B28" s="69">
        <v>1.0001</v>
      </c>
      <c r="C28" s="69">
        <v>1E-4</v>
      </c>
      <c r="D28" s="69">
        <v>203</v>
      </c>
      <c r="E28" s="69">
        <v>131</v>
      </c>
      <c r="F28" s="75" t="s">
        <v>121</v>
      </c>
    </row>
    <row r="30" spans="2:7" x14ac:dyDescent="0.3">
      <c r="B30" s="10"/>
    </row>
    <row r="32" spans="2:7" x14ac:dyDescent="0.3">
      <c r="G32" s="15" t="s">
        <v>18</v>
      </c>
    </row>
  </sheetData>
  <mergeCells count="2">
    <mergeCell ref="B1:AT2"/>
    <mergeCell ref="C6:F6"/>
  </mergeCells>
  <pageMargins left="0.25" right="0.25" top="0.75" bottom="0.75" header="0.3" footer="0.3"/>
  <pageSetup paperSize="3" scale="53" fitToWidth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05E7-87E5-4F86-B5A3-C75333950103}">
  <sheetPr>
    <pageSetUpPr fitToPage="1"/>
  </sheetPr>
  <dimension ref="A1:AR28"/>
  <sheetViews>
    <sheetView view="pageBreakPreview" topLeftCell="B1" zoomScale="85" zoomScaleNormal="55" zoomScaleSheetLayoutView="85" workbookViewId="0">
      <selection activeCell="B1" sqref="B1:AR2"/>
    </sheetView>
  </sheetViews>
  <sheetFormatPr defaultColWidth="8.88671875" defaultRowHeight="14.4" x14ac:dyDescent="0.3"/>
  <cols>
    <col min="1" max="1" width="2" style="15" customWidth="1"/>
    <col min="2" max="2" width="8.88671875" style="14"/>
    <col min="3" max="3" width="15.44140625" style="14" customWidth="1"/>
    <col min="4" max="4" width="16.88671875" style="14" customWidth="1"/>
    <col min="5" max="5" width="8.88671875" style="14"/>
    <col min="6" max="6" width="16.33203125" style="14" customWidth="1"/>
    <col min="7" max="7" width="6.5546875" style="14" customWidth="1"/>
    <col min="8" max="8" width="19.5546875" style="14" customWidth="1"/>
    <col min="9" max="13" width="8.88671875" style="14"/>
    <col min="14" max="14" width="4.88671875" style="14" customWidth="1"/>
    <col min="15" max="15" width="18.33203125" style="15" bestFit="1" customWidth="1"/>
    <col min="16" max="17" width="8.88671875" style="15"/>
    <col min="18" max="16384" width="8.88671875" style="14"/>
  </cols>
  <sheetData>
    <row r="1" spans="2:44" s="15" customFormat="1" ht="15" customHeight="1" x14ac:dyDescent="0.3">
      <c r="B1" s="105" t="s">
        <v>143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</row>
    <row r="2" spans="2:44" s="15" customFormat="1" ht="37.5" customHeight="1" x14ac:dyDescent="0.3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</row>
    <row r="3" spans="2:44" s="15" customFormat="1" ht="99.9" customHeight="1" x14ac:dyDescent="0.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</row>
    <row r="4" spans="2:44" s="15" customFormat="1" ht="27" customHeight="1" x14ac:dyDescent="0.45"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</row>
    <row r="5" spans="2:44" ht="18" x14ac:dyDescent="0.35">
      <c r="B5" s="9" t="s">
        <v>11</v>
      </c>
    </row>
    <row r="6" spans="2:44" s="10" customFormat="1" x14ac:dyDescent="0.3">
      <c r="B6" s="70" t="s">
        <v>12</v>
      </c>
      <c r="C6" s="102" t="s">
        <v>27</v>
      </c>
      <c r="D6" s="103"/>
      <c r="E6" s="103"/>
      <c r="F6" s="104"/>
      <c r="O6" s="71" t="s">
        <v>127</v>
      </c>
      <c r="P6" s="71" t="s">
        <v>124</v>
      </c>
    </row>
    <row r="7" spans="2:44" s="2" customFormat="1" x14ac:dyDescent="0.3">
      <c r="B7" s="71" t="s">
        <v>13</v>
      </c>
      <c r="C7" s="71" t="s">
        <v>14</v>
      </c>
      <c r="D7" s="71" t="s">
        <v>15</v>
      </c>
      <c r="E7" s="71" t="s">
        <v>16</v>
      </c>
      <c r="F7" s="71" t="s">
        <v>17</v>
      </c>
      <c r="O7" s="68" t="s">
        <v>123</v>
      </c>
      <c r="P7" s="68">
        <v>0.63</v>
      </c>
    </row>
    <row r="8" spans="2:44" x14ac:dyDescent="0.3">
      <c r="B8" s="69">
        <v>10000</v>
      </c>
      <c r="C8" s="69">
        <v>0.99990000000000001</v>
      </c>
      <c r="D8" s="77">
        <v>6210</v>
      </c>
      <c r="E8" s="69">
        <v>890</v>
      </c>
      <c r="F8" s="69" t="s">
        <v>31</v>
      </c>
      <c r="O8" s="69" t="s">
        <v>125</v>
      </c>
      <c r="P8" s="68">
        <v>0.96699999999999997</v>
      </c>
    </row>
    <row r="9" spans="2:44" x14ac:dyDescent="0.3">
      <c r="B9" s="69">
        <v>2000</v>
      </c>
      <c r="C9" s="69">
        <v>0.99950000000000006</v>
      </c>
      <c r="D9" s="77">
        <v>5550</v>
      </c>
      <c r="E9" s="69">
        <v>716</v>
      </c>
      <c r="F9" s="69" t="s">
        <v>32</v>
      </c>
      <c r="O9" s="69" t="s">
        <v>126</v>
      </c>
      <c r="P9" s="68">
        <v>0.66</v>
      </c>
    </row>
    <row r="10" spans="2:44" x14ac:dyDescent="0.3">
      <c r="B10" s="69">
        <v>1000</v>
      </c>
      <c r="C10" s="69">
        <v>0.999</v>
      </c>
      <c r="D10" s="77">
        <v>5270</v>
      </c>
      <c r="E10" s="69">
        <v>645</v>
      </c>
      <c r="F10" s="69" t="s">
        <v>33</v>
      </c>
      <c r="P10" s="16"/>
    </row>
    <row r="11" spans="2:44" x14ac:dyDescent="0.3">
      <c r="B11" s="69">
        <v>200</v>
      </c>
      <c r="C11" s="69">
        <v>0.995</v>
      </c>
      <c r="D11" s="77">
        <v>4610</v>
      </c>
      <c r="E11" s="69">
        <v>487</v>
      </c>
      <c r="F11" s="69" t="s">
        <v>34</v>
      </c>
    </row>
    <row r="12" spans="2:44" x14ac:dyDescent="0.3">
      <c r="B12" s="78">
        <v>100</v>
      </c>
      <c r="C12" s="78">
        <v>0.99</v>
      </c>
      <c r="D12" s="79">
        <v>4320</v>
      </c>
      <c r="E12" s="78">
        <v>423</v>
      </c>
      <c r="F12" s="78" t="s">
        <v>35</v>
      </c>
    </row>
    <row r="13" spans="2:44" x14ac:dyDescent="0.3">
      <c r="B13" s="69">
        <v>50</v>
      </c>
      <c r="C13" s="69">
        <v>0.98</v>
      </c>
      <c r="D13" s="77">
        <v>4020</v>
      </c>
      <c r="E13" s="69">
        <v>360</v>
      </c>
      <c r="F13" s="69" t="s">
        <v>36</v>
      </c>
    </row>
    <row r="14" spans="2:44" x14ac:dyDescent="0.3">
      <c r="B14" s="69">
        <v>20</v>
      </c>
      <c r="C14" s="69">
        <v>0.95</v>
      </c>
      <c r="D14" s="77">
        <v>3620</v>
      </c>
      <c r="E14" s="69">
        <v>281</v>
      </c>
      <c r="F14" s="69" t="s">
        <v>37</v>
      </c>
    </row>
    <row r="15" spans="2:44" x14ac:dyDescent="0.3">
      <c r="B15" s="69">
        <v>10</v>
      </c>
      <c r="C15" s="69">
        <v>0.9</v>
      </c>
      <c r="D15" s="77">
        <v>3290</v>
      </c>
      <c r="E15" s="69">
        <v>224</v>
      </c>
      <c r="F15" s="69" t="s">
        <v>38</v>
      </c>
    </row>
    <row r="16" spans="2:44" x14ac:dyDescent="0.3">
      <c r="B16" s="69">
        <v>5</v>
      </c>
      <c r="C16" s="69">
        <v>0.8</v>
      </c>
      <c r="D16" s="77">
        <v>2930</v>
      </c>
      <c r="E16" s="69">
        <v>172</v>
      </c>
      <c r="F16" s="69" t="s">
        <v>39</v>
      </c>
    </row>
    <row r="17" spans="2:6" x14ac:dyDescent="0.3">
      <c r="B17" s="69">
        <v>3</v>
      </c>
      <c r="C17" s="69">
        <v>0.66669999999999996</v>
      </c>
      <c r="D17" s="77">
        <v>2640</v>
      </c>
      <c r="E17" s="69">
        <v>138</v>
      </c>
      <c r="F17" s="69" t="s">
        <v>40</v>
      </c>
    </row>
    <row r="18" spans="2:6" x14ac:dyDescent="0.3">
      <c r="B18" s="69">
        <v>2</v>
      </c>
      <c r="C18" s="69">
        <v>0.5</v>
      </c>
      <c r="D18" s="69">
        <v>2360</v>
      </c>
      <c r="E18" s="69">
        <v>118</v>
      </c>
      <c r="F18" s="69" t="s">
        <v>41</v>
      </c>
    </row>
    <row r="19" spans="2:6" x14ac:dyDescent="0.3">
      <c r="B19" s="69">
        <v>1.4286000000000001</v>
      </c>
      <c r="C19" s="69">
        <v>0.3</v>
      </c>
      <c r="D19" s="69">
        <v>2060</v>
      </c>
      <c r="E19" s="69">
        <v>110</v>
      </c>
      <c r="F19" s="69" t="s">
        <v>42</v>
      </c>
    </row>
    <row r="20" spans="2:6" x14ac:dyDescent="0.3">
      <c r="B20" s="69">
        <v>1.25</v>
      </c>
      <c r="C20" s="69">
        <v>0.2</v>
      </c>
      <c r="D20" s="69">
        <v>1890</v>
      </c>
      <c r="E20" s="69">
        <v>111</v>
      </c>
      <c r="F20" s="69" t="s">
        <v>43</v>
      </c>
    </row>
    <row r="21" spans="2:6" x14ac:dyDescent="0.3">
      <c r="B21" s="69">
        <v>1.1111</v>
      </c>
      <c r="C21" s="69">
        <v>0.1</v>
      </c>
      <c r="D21" s="69">
        <v>1690</v>
      </c>
      <c r="E21" s="69">
        <v>115</v>
      </c>
      <c r="F21" s="69" t="s">
        <v>44</v>
      </c>
    </row>
    <row r="22" spans="2:6" x14ac:dyDescent="0.3">
      <c r="B22" s="69">
        <v>1.0526</v>
      </c>
      <c r="C22" s="69">
        <v>0.05</v>
      </c>
      <c r="D22" s="69">
        <v>1540</v>
      </c>
      <c r="E22" s="69">
        <v>119</v>
      </c>
      <c r="F22" s="69" t="s">
        <v>45</v>
      </c>
    </row>
    <row r="23" spans="2:6" x14ac:dyDescent="0.3">
      <c r="B23" s="69">
        <v>1.0204</v>
      </c>
      <c r="C23" s="69">
        <v>0.02</v>
      </c>
      <c r="D23" s="69">
        <v>1380</v>
      </c>
      <c r="E23" s="69">
        <v>124</v>
      </c>
      <c r="F23" s="69" t="s">
        <v>46</v>
      </c>
    </row>
    <row r="24" spans="2:6" x14ac:dyDescent="0.3">
      <c r="B24" s="69">
        <v>1.0101</v>
      </c>
      <c r="C24" s="69">
        <v>0.01</v>
      </c>
      <c r="D24" s="69">
        <v>1290</v>
      </c>
      <c r="E24" s="69">
        <v>126</v>
      </c>
      <c r="F24" s="69" t="s">
        <v>47</v>
      </c>
    </row>
    <row r="25" spans="2:6" x14ac:dyDescent="0.3">
      <c r="B25" s="69">
        <v>1.0049999999999999</v>
      </c>
      <c r="C25" s="69">
        <v>5.0000000000000001E-3</v>
      </c>
      <c r="D25" s="69">
        <v>1210</v>
      </c>
      <c r="E25" s="69">
        <v>127</v>
      </c>
      <c r="F25" s="69" t="s">
        <v>48</v>
      </c>
    </row>
    <row r="26" spans="2:6" x14ac:dyDescent="0.3">
      <c r="B26" s="69">
        <v>1.0009999999999999</v>
      </c>
      <c r="C26" s="69">
        <v>1E-3</v>
      </c>
      <c r="D26" s="69">
        <v>1050</v>
      </c>
      <c r="E26" s="69">
        <v>129</v>
      </c>
      <c r="F26" s="69" t="s">
        <v>49</v>
      </c>
    </row>
    <row r="27" spans="2:6" x14ac:dyDescent="0.3">
      <c r="B27" s="69">
        <v>1.0004999999999999</v>
      </c>
      <c r="C27" s="69">
        <v>5.0000000000000001E-4</v>
      </c>
      <c r="D27" s="69">
        <v>1000</v>
      </c>
      <c r="E27" s="69">
        <v>129</v>
      </c>
      <c r="F27" s="69" t="s">
        <v>50</v>
      </c>
    </row>
    <row r="28" spans="2:6" x14ac:dyDescent="0.3">
      <c r="B28" s="69">
        <v>1.0001</v>
      </c>
      <c r="C28" s="69">
        <v>1E-4</v>
      </c>
      <c r="D28" s="69">
        <v>895</v>
      </c>
      <c r="E28" s="69">
        <v>128</v>
      </c>
      <c r="F28" s="69" t="s">
        <v>51</v>
      </c>
    </row>
  </sheetData>
  <mergeCells count="2">
    <mergeCell ref="B1:AR2"/>
    <mergeCell ref="C6:F6"/>
  </mergeCells>
  <pageMargins left="0.25" right="0.25" top="0.75" bottom="0.75" header="0.3" footer="0.3"/>
  <pageSetup paperSize="3" scale="4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49CE-DB20-4F61-B3B8-B74DA7FDC07B}">
  <sheetPr>
    <pageSetUpPr fitToPage="1"/>
  </sheetPr>
  <dimension ref="B1:AT30"/>
  <sheetViews>
    <sheetView topLeftCell="A3" zoomScale="70" zoomScaleNormal="70" workbookViewId="0">
      <selection activeCell="K29" sqref="K29"/>
    </sheetView>
  </sheetViews>
  <sheetFormatPr defaultColWidth="8.88671875" defaultRowHeight="14.4" x14ac:dyDescent="0.3"/>
  <cols>
    <col min="1" max="1" width="1.109375" style="15" customWidth="1"/>
    <col min="2" max="2" width="8.88671875" style="15"/>
    <col min="3" max="3" width="11" style="15" customWidth="1"/>
    <col min="4" max="4" width="14.109375" style="15" customWidth="1"/>
    <col min="5" max="5" width="8.88671875" style="15"/>
    <col min="6" max="6" width="23.5546875" style="15" customWidth="1"/>
    <col min="7" max="7" width="2.33203125" style="15" customWidth="1"/>
    <col min="8" max="8" width="16.44140625" style="15" customWidth="1"/>
    <col min="9" max="15" width="8.88671875" style="15"/>
    <col min="16" max="16" width="5.5546875" style="15" customWidth="1"/>
    <col min="17" max="17" width="8.109375" style="15" customWidth="1"/>
    <col min="18" max="19" width="8.88671875" style="15"/>
    <col min="20" max="20" width="18.109375" style="15" customWidth="1"/>
    <col min="21" max="16384" width="8.88671875" style="15"/>
  </cols>
  <sheetData>
    <row r="1" spans="2:46" ht="15" customHeight="1" x14ac:dyDescent="0.5">
      <c r="B1" s="105" t="s">
        <v>144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</row>
    <row r="2" spans="2:46" ht="37.5" customHeight="1" x14ac:dyDescent="0.5"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</row>
    <row r="3" spans="2:46" ht="99.9" customHeight="1" x14ac:dyDescent="0.45"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</row>
    <row r="5" spans="2:46" ht="18" x14ac:dyDescent="0.35">
      <c r="B5" s="9" t="s">
        <v>11</v>
      </c>
    </row>
    <row r="6" spans="2:46" s="10" customFormat="1" x14ac:dyDescent="0.3">
      <c r="B6" s="70" t="s">
        <v>12</v>
      </c>
      <c r="C6" s="102" t="s">
        <v>122</v>
      </c>
      <c r="D6" s="103"/>
      <c r="E6" s="103"/>
      <c r="F6" s="104"/>
    </row>
    <row r="7" spans="2:46" s="2" customFormat="1" x14ac:dyDescent="0.3">
      <c r="B7" s="71" t="s">
        <v>13</v>
      </c>
      <c r="C7" s="71" t="s">
        <v>14</v>
      </c>
      <c r="D7" s="71" t="s">
        <v>15</v>
      </c>
      <c r="E7" s="71" t="s">
        <v>16</v>
      </c>
      <c r="F7" s="71" t="s">
        <v>17</v>
      </c>
    </row>
    <row r="8" spans="2:46" x14ac:dyDescent="0.3">
      <c r="B8" s="69">
        <v>10000</v>
      </c>
      <c r="C8" s="69">
        <v>0.99990000000000001</v>
      </c>
      <c r="D8" s="80">
        <v>18500</v>
      </c>
      <c r="E8" s="69">
        <v>874</v>
      </c>
      <c r="F8" s="69" t="s">
        <v>59</v>
      </c>
    </row>
    <row r="9" spans="2:46" x14ac:dyDescent="0.3">
      <c r="B9" s="69">
        <v>2000</v>
      </c>
      <c r="C9" s="69">
        <v>0.99950000000000006</v>
      </c>
      <c r="D9" s="80">
        <v>17400</v>
      </c>
      <c r="E9" s="69">
        <v>787</v>
      </c>
      <c r="F9" s="69" t="s">
        <v>60</v>
      </c>
    </row>
    <row r="10" spans="2:46" x14ac:dyDescent="0.3">
      <c r="B10" s="69">
        <v>1000</v>
      </c>
      <c r="C10" s="69">
        <v>0.999</v>
      </c>
      <c r="D10" s="80">
        <v>16800</v>
      </c>
      <c r="E10" s="69">
        <v>747</v>
      </c>
      <c r="F10" s="69" t="s">
        <v>61</v>
      </c>
      <c r="R10" s="16"/>
    </row>
    <row r="11" spans="2:46" x14ac:dyDescent="0.3">
      <c r="B11" s="69">
        <v>200</v>
      </c>
      <c r="C11" s="69">
        <v>0.995</v>
      </c>
      <c r="D11" s="80">
        <v>15500</v>
      </c>
      <c r="E11" s="69">
        <v>645</v>
      </c>
      <c r="F11" s="69" t="s">
        <v>62</v>
      </c>
    </row>
    <row r="12" spans="2:46" x14ac:dyDescent="0.3">
      <c r="B12" s="78">
        <v>100</v>
      </c>
      <c r="C12" s="78">
        <v>0.99</v>
      </c>
      <c r="D12" s="81">
        <v>14800</v>
      </c>
      <c r="E12" s="78">
        <v>598</v>
      </c>
      <c r="F12" s="78" t="s">
        <v>63</v>
      </c>
      <c r="G12" s="23"/>
    </row>
    <row r="13" spans="2:46" x14ac:dyDescent="0.3">
      <c r="B13" s="69">
        <v>50</v>
      </c>
      <c r="C13" s="69">
        <v>0.98</v>
      </c>
      <c r="D13" s="80">
        <v>14100</v>
      </c>
      <c r="E13" s="69">
        <v>547</v>
      </c>
      <c r="F13" s="69" t="s">
        <v>64</v>
      </c>
    </row>
    <row r="14" spans="2:46" x14ac:dyDescent="0.3">
      <c r="B14" s="69">
        <v>20</v>
      </c>
      <c r="C14" s="69">
        <v>0.95</v>
      </c>
      <c r="D14" s="80">
        <v>13000</v>
      </c>
      <c r="E14" s="69">
        <v>476</v>
      </c>
      <c r="F14" s="69" t="s">
        <v>65</v>
      </c>
    </row>
    <row r="15" spans="2:46" x14ac:dyDescent="0.3">
      <c r="B15" s="69">
        <v>10</v>
      </c>
      <c r="C15" s="69">
        <v>0.9</v>
      </c>
      <c r="D15" s="80">
        <v>12000</v>
      </c>
      <c r="E15" s="69">
        <v>418</v>
      </c>
      <c r="F15" s="69" t="s">
        <v>66</v>
      </c>
    </row>
    <row r="16" spans="2:46" x14ac:dyDescent="0.3">
      <c r="B16" s="69">
        <v>5</v>
      </c>
      <c r="C16" s="69">
        <v>0.8</v>
      </c>
      <c r="D16" s="80">
        <v>10900</v>
      </c>
      <c r="E16" s="69">
        <v>360</v>
      </c>
      <c r="F16" s="69" t="s">
        <v>67</v>
      </c>
    </row>
    <row r="17" spans="2:9" x14ac:dyDescent="0.3">
      <c r="B17" s="69">
        <v>3</v>
      </c>
      <c r="C17" s="69">
        <v>0.66669999999999996</v>
      </c>
      <c r="D17" s="80">
        <v>9760</v>
      </c>
      <c r="E17" s="69">
        <v>323</v>
      </c>
      <c r="F17" s="69" t="s">
        <v>68</v>
      </c>
    </row>
    <row r="18" spans="2:9" x14ac:dyDescent="0.3">
      <c r="B18" s="69">
        <v>2</v>
      </c>
      <c r="C18" s="69">
        <v>0.5</v>
      </c>
      <c r="D18" s="80">
        <v>8620</v>
      </c>
      <c r="E18" s="69">
        <v>309</v>
      </c>
      <c r="F18" s="69" t="s">
        <v>69</v>
      </c>
    </row>
    <row r="19" spans="2:9" x14ac:dyDescent="0.3">
      <c r="B19" s="69">
        <v>1.4286000000000001</v>
      </c>
      <c r="C19" s="69">
        <v>0.3</v>
      </c>
      <c r="D19" s="80">
        <v>7220</v>
      </c>
      <c r="E19" s="69">
        <v>330</v>
      </c>
      <c r="F19" s="69" t="s">
        <v>70</v>
      </c>
    </row>
    <row r="20" spans="2:9" x14ac:dyDescent="0.3">
      <c r="B20" s="69">
        <v>1.25</v>
      </c>
      <c r="C20" s="69">
        <v>0.2</v>
      </c>
      <c r="D20" s="80">
        <v>6380</v>
      </c>
      <c r="E20" s="69">
        <v>360</v>
      </c>
      <c r="F20" s="69" t="s">
        <v>71</v>
      </c>
    </row>
    <row r="21" spans="2:9" x14ac:dyDescent="0.3">
      <c r="B21" s="69">
        <v>1.1111</v>
      </c>
      <c r="C21" s="69">
        <v>0.1</v>
      </c>
      <c r="D21" s="80">
        <v>5210</v>
      </c>
      <c r="E21" s="69">
        <v>418</v>
      </c>
      <c r="F21" s="69" t="s">
        <v>72</v>
      </c>
    </row>
    <row r="22" spans="2:9" x14ac:dyDescent="0.3">
      <c r="B22" s="69">
        <v>1.0526</v>
      </c>
      <c r="C22" s="69">
        <v>0.05</v>
      </c>
      <c r="D22" s="80">
        <v>4240</v>
      </c>
      <c r="E22" s="69">
        <v>476</v>
      </c>
      <c r="F22" s="69" t="s">
        <v>73</v>
      </c>
    </row>
    <row r="23" spans="2:9" x14ac:dyDescent="0.3">
      <c r="B23" s="69">
        <v>1.0204</v>
      </c>
      <c r="C23" s="69">
        <v>0.02</v>
      </c>
      <c r="D23" s="80">
        <v>3160</v>
      </c>
      <c r="E23" s="69">
        <v>547</v>
      </c>
      <c r="F23" s="69" t="s">
        <v>74</v>
      </c>
    </row>
    <row r="24" spans="2:9" x14ac:dyDescent="0.3">
      <c r="B24" s="69">
        <v>1.0101</v>
      </c>
      <c r="C24" s="69">
        <v>0.01</v>
      </c>
      <c r="D24" s="80">
        <v>2430</v>
      </c>
      <c r="E24" s="69">
        <v>598</v>
      </c>
      <c r="F24" s="69" t="s">
        <v>75</v>
      </c>
    </row>
    <row r="25" spans="2:9" x14ac:dyDescent="0.3">
      <c r="B25" s="69">
        <v>1.0049999999999999</v>
      </c>
      <c r="C25" s="69">
        <v>5.0000000000000001E-3</v>
      </c>
      <c r="D25" s="80">
        <v>1770</v>
      </c>
      <c r="E25" s="69">
        <v>645</v>
      </c>
      <c r="F25" s="69" t="s">
        <v>76</v>
      </c>
    </row>
    <row r="26" spans="2:9" x14ac:dyDescent="0.3">
      <c r="B26" s="69">
        <v>1.0009999999999999</v>
      </c>
      <c r="C26" s="69">
        <v>1E-3</v>
      </c>
      <c r="D26" s="80">
        <v>404</v>
      </c>
      <c r="E26" s="69">
        <v>747</v>
      </c>
      <c r="F26" s="75" t="s">
        <v>79</v>
      </c>
    </row>
    <row r="27" spans="2:9" x14ac:dyDescent="0.3">
      <c r="B27" s="69">
        <v>1.0004999999999999</v>
      </c>
      <c r="C27" s="69">
        <v>5.0000000000000001E-4</v>
      </c>
      <c r="D27" s="80">
        <v>-128</v>
      </c>
      <c r="E27" s="69">
        <v>787</v>
      </c>
      <c r="F27" s="75" t="s">
        <v>78</v>
      </c>
      <c r="H27" s="71" t="s">
        <v>127</v>
      </c>
      <c r="I27" s="71" t="s">
        <v>124</v>
      </c>
    </row>
    <row r="28" spans="2:9" x14ac:dyDescent="0.3">
      <c r="B28" s="69">
        <v>1.0001</v>
      </c>
      <c r="C28" s="69">
        <v>1E-4</v>
      </c>
      <c r="D28" s="80">
        <v>-1270</v>
      </c>
      <c r="E28" s="69">
        <v>874</v>
      </c>
      <c r="F28" s="75" t="s">
        <v>77</v>
      </c>
      <c r="H28" s="68" t="s">
        <v>123</v>
      </c>
      <c r="I28" s="68">
        <v>0.78600000000000003</v>
      </c>
    </row>
    <row r="29" spans="2:9" x14ac:dyDescent="0.3">
      <c r="H29" s="69" t="s">
        <v>125</v>
      </c>
      <c r="I29" s="68">
        <v>0.36799999999999999</v>
      </c>
    </row>
    <row r="30" spans="2:9" x14ac:dyDescent="0.3">
      <c r="H30" s="69" t="s">
        <v>126</v>
      </c>
      <c r="I30" s="68">
        <v>0.52700000000000002</v>
      </c>
    </row>
  </sheetData>
  <mergeCells count="2">
    <mergeCell ref="C6:F6"/>
    <mergeCell ref="B1:AH2"/>
  </mergeCells>
  <pageMargins left="0.25" right="0.25" top="0.75" bottom="0.75" header="0.3" footer="0.3"/>
  <pageSetup paperSize="3" scale="59" fitToWidth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2F9A-22C7-4FE3-B6F3-8D7C1FC0E0D0}">
  <sheetPr>
    <pageSetUpPr fitToPage="1"/>
  </sheetPr>
  <dimension ref="B1:V63"/>
  <sheetViews>
    <sheetView tabSelected="1" view="pageBreakPreview" topLeftCell="G7" zoomScale="70" zoomScaleNormal="70" zoomScaleSheetLayoutView="70" workbookViewId="0">
      <selection activeCell="H55" sqref="H55"/>
    </sheetView>
  </sheetViews>
  <sheetFormatPr defaultColWidth="9.109375" defaultRowHeight="14.4" x14ac:dyDescent="0.3"/>
  <cols>
    <col min="1" max="1" width="1.109375" style="15" customWidth="1"/>
    <col min="2" max="2" width="9.109375" style="15"/>
    <col min="3" max="3" width="31.44140625" style="15" customWidth="1"/>
    <col min="4" max="7" width="35.6640625" style="15" customWidth="1"/>
    <col min="8" max="8" width="9.44140625" style="15" customWidth="1"/>
    <col min="9" max="9" width="4.88671875" style="15" customWidth="1"/>
    <col min="10" max="10" width="34" style="15" customWidth="1"/>
    <col min="11" max="11" width="27.6640625" style="15" customWidth="1"/>
    <col min="12" max="12" width="13.33203125" style="15" customWidth="1"/>
    <col min="13" max="13" width="39.88671875" style="15" customWidth="1"/>
    <col min="14" max="14" width="30.44140625" style="15" customWidth="1"/>
    <col min="15" max="16" width="22.6640625" style="15" customWidth="1"/>
    <col min="17" max="17" width="15.6640625" style="15" customWidth="1"/>
    <col min="18" max="18" width="9.109375" style="15"/>
    <col min="19" max="19" width="15" style="15" customWidth="1"/>
    <col min="20" max="20" width="16.88671875" style="15" customWidth="1"/>
    <col min="21" max="16384" width="9.109375" style="15"/>
  </cols>
  <sheetData>
    <row r="1" spans="2:22" ht="21" x14ac:dyDescent="0.4">
      <c r="B1" s="85" t="s">
        <v>131</v>
      </c>
      <c r="C1" s="85"/>
      <c r="D1" s="85"/>
      <c r="E1" s="85"/>
      <c r="F1" s="85"/>
      <c r="G1" s="85"/>
    </row>
    <row r="2" spans="2:22" ht="21.6" thickBot="1" x14ac:dyDescent="0.45">
      <c r="J2" s="85" t="s">
        <v>132</v>
      </c>
      <c r="K2" s="85"/>
      <c r="L2" s="85"/>
      <c r="M2" s="85"/>
      <c r="N2" s="85"/>
    </row>
    <row r="3" spans="2:22" ht="16.2" x14ac:dyDescent="0.3">
      <c r="C3" s="24"/>
      <c r="D3" s="90" t="s">
        <v>146</v>
      </c>
      <c r="E3" s="91"/>
      <c r="F3" s="91"/>
      <c r="G3" s="92"/>
    </row>
    <row r="4" spans="2:22" ht="15" thickBot="1" x14ac:dyDescent="0.35">
      <c r="C4" s="66"/>
      <c r="D4" s="96" t="str">
        <f>'Station Info'!B2</f>
        <v>FLAT RIVER NEAR THE MOUTH</v>
      </c>
      <c r="E4" s="98" t="str">
        <f>'Station Info'!B3</f>
        <v>SOUTH NAHANNI RIVER ABOVE VIRGINIA FALLS</v>
      </c>
      <c r="F4" s="98" t="str">
        <f>'Station Info'!B4</f>
        <v>SOUTH NAHANNI RIVER ABOVE CLAUSEN CREEK</v>
      </c>
      <c r="G4" s="100" t="str">
        <f>'Station Info'!B5</f>
        <v>LIARD RIVER AT FORT LIARD</v>
      </c>
    </row>
    <row r="5" spans="2:22" ht="20.25" customHeight="1" thickBot="1" x14ac:dyDescent="0.35">
      <c r="C5" s="54" t="s">
        <v>129</v>
      </c>
      <c r="D5" s="97"/>
      <c r="E5" s="99"/>
      <c r="F5" s="99"/>
      <c r="G5" s="101"/>
      <c r="J5" s="24"/>
      <c r="K5" s="65" t="s">
        <v>149</v>
      </c>
      <c r="M5" s="86" t="s">
        <v>136</v>
      </c>
      <c r="N5" s="88" t="s">
        <v>137</v>
      </c>
      <c r="P5" s="24"/>
      <c r="Q5" s="25"/>
      <c r="R5" s="24"/>
      <c r="S5" s="24"/>
      <c r="T5" s="24"/>
      <c r="U5" s="24"/>
      <c r="V5" s="24"/>
    </row>
    <row r="6" spans="2:22" s="11" customFormat="1" ht="16.2" customHeight="1" thickBot="1" x14ac:dyDescent="0.35">
      <c r="C6" s="84" t="s">
        <v>130</v>
      </c>
      <c r="D6" s="38" t="str">
        <f>'Station Info'!A2</f>
        <v>10EA003</v>
      </c>
      <c r="E6" s="38" t="str">
        <f>'Station Info'!A3</f>
        <v>10EB001</v>
      </c>
      <c r="F6" s="38" t="str">
        <f>'Station Info'!A4</f>
        <v>10EC001</v>
      </c>
      <c r="G6" s="45" t="str">
        <f>'Station Info'!A5</f>
        <v>10ED001</v>
      </c>
      <c r="J6" s="1" t="s">
        <v>147</v>
      </c>
      <c r="K6" s="60">
        <f>M7</f>
        <v>36.078000000000003</v>
      </c>
      <c r="M6" s="87"/>
      <c r="N6" s="89"/>
      <c r="P6" s="26"/>
      <c r="Q6" s="27"/>
      <c r="R6" s="28"/>
      <c r="S6" s="26"/>
      <c r="T6" s="28"/>
      <c r="U6" s="28"/>
      <c r="V6" s="28"/>
    </row>
    <row r="7" spans="2:22" s="11" customFormat="1" ht="16.2" customHeight="1" thickBot="1" x14ac:dyDescent="0.35">
      <c r="C7" s="37" t="s">
        <v>28</v>
      </c>
      <c r="D7" s="52" t="s">
        <v>29</v>
      </c>
      <c r="E7" s="52" t="s">
        <v>29</v>
      </c>
      <c r="F7" s="52" t="s">
        <v>29</v>
      </c>
      <c r="G7" s="53" t="s">
        <v>30</v>
      </c>
      <c r="J7" s="19" t="s">
        <v>0</v>
      </c>
      <c r="K7" s="61">
        <f>EXP(INDEX(LINEST(LN(D8:G8), LN(D$16:G$16)), 2))*M$7^INDEX(LINEST(LN(D8:G8),LN(D$16:G$16)), 1)</f>
        <v>2391.2372138965798</v>
      </c>
      <c r="M7" s="83">
        <v>36.078000000000003</v>
      </c>
      <c r="N7" s="67" t="s">
        <v>150</v>
      </c>
      <c r="P7" s="25"/>
      <c r="Q7" s="17"/>
      <c r="R7" s="28"/>
      <c r="S7" s="29"/>
      <c r="T7" s="30"/>
      <c r="U7" s="28"/>
      <c r="V7" s="28"/>
    </row>
    <row r="8" spans="2:22" ht="15" customHeight="1" x14ac:dyDescent="0.3">
      <c r="B8" s="93" t="s">
        <v>134</v>
      </c>
      <c r="C8" s="49">
        <v>2</v>
      </c>
      <c r="D8" s="50">
        <f>VLOOKUP($C8,'10EA003'!$B$8:$D$28,3,FALSE)</f>
        <v>649</v>
      </c>
      <c r="E8" s="50">
        <f>VLOOKUP($C8,'10EB001'!$B$8:$D$28,3,FALSE)</f>
        <v>1490</v>
      </c>
      <c r="F8" s="50">
        <f>VLOOKUP($C8,'10EC001'!$B$8:$D$28,3,FALSE)</f>
        <v>2360</v>
      </c>
      <c r="G8" s="51">
        <f>VLOOKUP($C8,'10ED001'!$B$8:$D$28,3,FALSE)</f>
        <v>8620</v>
      </c>
      <c r="J8" s="3" t="s">
        <v>1</v>
      </c>
      <c r="K8" s="62">
        <f>EXP(INDEX(LINEST(LN(D9:G9), LN(D$16:G$16)), 2))*M$7^INDEX(LINEST(LN(D9:G9),LN(D$16:G$16)), 1)</f>
        <v>3040.3636667210794</v>
      </c>
      <c r="P8" s="25"/>
      <c r="Q8" s="17"/>
      <c r="R8" s="24"/>
      <c r="S8" s="24"/>
      <c r="T8" s="24"/>
      <c r="U8" s="24"/>
      <c r="V8" s="24"/>
    </row>
    <row r="9" spans="2:22" x14ac:dyDescent="0.3">
      <c r="B9" s="94"/>
      <c r="C9" s="48">
        <v>5</v>
      </c>
      <c r="D9" s="41">
        <f>VLOOKUP($C9,'10EA003'!$B$8:$D$28,3,FALSE)</f>
        <v>914</v>
      </c>
      <c r="E9" s="41">
        <f>VLOOKUP($C9,'10EB001'!$B$8:$D$28,3,FALSE)</f>
        <v>1780</v>
      </c>
      <c r="F9" s="41">
        <f>VLOOKUP($C9,'10EC001'!$B$8:$D$28,3,FALSE)</f>
        <v>2930</v>
      </c>
      <c r="G9" s="46">
        <f>VLOOKUP($C9,'10ED001'!$B$8:$D$28,3,FALSE)</f>
        <v>10900</v>
      </c>
      <c r="J9" s="3" t="s">
        <v>2</v>
      </c>
      <c r="K9" s="62">
        <f>EXP(INDEX(LINEST(LN(D10:G10), LN(D$16:G$16)), 2))*M$7^INDEX(LINEST(LN(D10:G10),LN(D$16:G$16)), 1)</f>
        <v>3410.0766985972077</v>
      </c>
      <c r="P9" s="25"/>
      <c r="Q9" s="17"/>
      <c r="R9" s="24"/>
      <c r="S9" s="24"/>
      <c r="T9" s="24"/>
      <c r="U9" s="24"/>
      <c r="V9" s="24"/>
    </row>
    <row r="10" spans="2:22" x14ac:dyDescent="0.3">
      <c r="B10" s="94"/>
      <c r="C10" s="48">
        <v>10</v>
      </c>
      <c r="D10" s="41">
        <f>VLOOKUP($C10,'10EA003'!$B$8:$D$28,3,FALSE)</f>
        <v>1090</v>
      </c>
      <c r="E10" s="41">
        <f>VLOOKUP($C10,'10EB001'!$B$8:$D$28,3,FALSE)</f>
        <v>1930</v>
      </c>
      <c r="F10" s="41">
        <f>VLOOKUP($C10,'10EC001'!$B$8:$D$28,3,FALSE)</f>
        <v>3290</v>
      </c>
      <c r="G10" s="46">
        <f>VLOOKUP($C10,'10ED001'!$B$8:$D$28,3,FALSE)</f>
        <v>12000</v>
      </c>
      <c r="J10" s="32" t="s">
        <v>3</v>
      </c>
      <c r="K10" s="56">
        <f t="shared" ref="K10:K13" si="0">EXP(INDEX(LINEST(LN(D11:G11), LN(D$16:G$16)), 2))*M$7^INDEX(LINEST(LN(D11:G11),LN(D$16:G$16)), 1)</f>
        <v>3754.2535306850846</v>
      </c>
      <c r="P10" s="25"/>
      <c r="Q10" s="17"/>
      <c r="R10" s="24"/>
      <c r="S10" s="24"/>
      <c r="T10" s="24"/>
      <c r="U10" s="24"/>
      <c r="V10" s="24"/>
    </row>
    <row r="11" spans="2:22" x14ac:dyDescent="0.3">
      <c r="B11" s="94"/>
      <c r="C11" s="48">
        <v>20</v>
      </c>
      <c r="D11" s="41">
        <f>VLOOKUP($C11,'10EA003'!$B$8:$D$28,3,FALSE)</f>
        <v>1270</v>
      </c>
      <c r="E11" s="41">
        <f>VLOOKUP($C11,'10EB001'!$B$8:$D$28,3,FALSE)</f>
        <v>2060</v>
      </c>
      <c r="F11" s="41">
        <f>VLOOKUP($C11,'10EC001'!$B$8:$D$28,3,FALSE)</f>
        <v>3620</v>
      </c>
      <c r="G11" s="46">
        <f>VLOOKUP($C11,'10ED001'!$B$8:$D$28,3,FALSE)</f>
        <v>13000</v>
      </c>
      <c r="J11" s="32" t="s">
        <v>4</v>
      </c>
      <c r="K11" s="56">
        <f t="shared" si="0"/>
        <v>4156.8884615509533</v>
      </c>
      <c r="P11" s="25"/>
      <c r="Q11" s="17"/>
      <c r="R11" s="24"/>
      <c r="S11" s="24"/>
      <c r="T11" s="24"/>
      <c r="U11" s="24"/>
      <c r="V11" s="24"/>
    </row>
    <row r="12" spans="2:22" x14ac:dyDescent="0.3">
      <c r="B12" s="94"/>
      <c r="C12" s="48">
        <v>50</v>
      </c>
      <c r="D12" s="41">
        <f>VLOOKUP($C12,'10EA003'!$B$8:$D$28,3,FALSE)</f>
        <v>1500</v>
      </c>
      <c r="E12" s="41">
        <f>VLOOKUP($C12,'10EB001'!$B$8:$D$28,3,FALSE)</f>
        <v>2200</v>
      </c>
      <c r="F12" s="41">
        <f>VLOOKUP($C12,'10EC001'!$B$8:$D$28,3,FALSE)</f>
        <v>4020</v>
      </c>
      <c r="G12" s="46">
        <f>VLOOKUP($C12,'10ED001'!$B$8:$D$28,3,FALSE)</f>
        <v>14100</v>
      </c>
      <c r="J12" s="32" t="s">
        <v>5</v>
      </c>
      <c r="K12" s="56">
        <f t="shared" si="0"/>
        <v>4440.8190578973181</v>
      </c>
      <c r="P12" s="25"/>
      <c r="Q12" s="17"/>
      <c r="R12" s="24"/>
      <c r="S12" s="24"/>
      <c r="T12" s="24"/>
      <c r="U12" s="24"/>
      <c r="V12" s="24"/>
    </row>
    <row r="13" spans="2:22" ht="15" thickBot="1" x14ac:dyDescent="0.35">
      <c r="B13" s="94"/>
      <c r="C13" s="48">
        <v>100</v>
      </c>
      <c r="D13" s="41">
        <f>VLOOKUP($C13,'10EA003'!$B$8:$D$28,3,FALSE)</f>
        <v>1670</v>
      </c>
      <c r="E13" s="41">
        <f>VLOOKUP($C13,'10EB001'!$B$8:$D$28,3,FALSE)</f>
        <v>2300</v>
      </c>
      <c r="F13" s="41">
        <f>VLOOKUP($C13,'10EC001'!$B$8:$D$28,3,FALSE)</f>
        <v>4320</v>
      </c>
      <c r="G13" s="46">
        <f>VLOOKUP($C13,'10ED001'!$B$8:$D$28,3,FALSE)</f>
        <v>14800</v>
      </c>
      <c r="H13" s="4"/>
      <c r="J13" s="33" t="s">
        <v>128</v>
      </c>
      <c r="K13" s="63">
        <f t="shared" si="0"/>
        <v>4716.405390969484</v>
      </c>
      <c r="P13" s="25"/>
      <c r="Q13" s="17"/>
      <c r="R13" s="24"/>
      <c r="S13" s="24"/>
      <c r="T13" s="24"/>
      <c r="U13" s="24"/>
      <c r="V13" s="24"/>
    </row>
    <row r="14" spans="2:22" ht="15" thickBot="1" x14ac:dyDescent="0.35">
      <c r="B14" s="95"/>
      <c r="C14" s="48">
        <v>200</v>
      </c>
      <c r="D14" s="41">
        <f>VLOOKUP($C14,'10EA003'!$B$8:$D$28,3,FALSE)</f>
        <v>1850</v>
      </c>
      <c r="E14" s="41">
        <f>VLOOKUP($C14,'10EB001'!$B$8:$D$28,3,FALSE)</f>
        <v>2380</v>
      </c>
      <c r="F14" s="41">
        <f>VLOOKUP($C14,'10EC001'!$B$8:$D$28,3,FALSE)</f>
        <v>4610</v>
      </c>
      <c r="G14" s="46">
        <f>VLOOKUP($C14,'10ED001'!$B$8:$D$28,3,FALSE)</f>
        <v>15500</v>
      </c>
      <c r="H14" s="4"/>
      <c r="K14" s="59"/>
      <c r="P14" s="31"/>
      <c r="Q14" s="17"/>
      <c r="R14" s="24"/>
      <c r="S14" s="24"/>
      <c r="T14" s="24"/>
      <c r="U14" s="24"/>
      <c r="V14" s="24"/>
    </row>
    <row r="15" spans="2:22" ht="20.25" hidden="1" customHeight="1" x14ac:dyDescent="0.3">
      <c r="C15" s="3">
        <v>2012</v>
      </c>
      <c r="D15" s="42"/>
      <c r="E15" s="40" t="e">
        <f>#REF!</f>
        <v>#REF!</v>
      </c>
      <c r="F15" s="40" t="e">
        <f>#REF!</f>
        <v>#REF!</v>
      </c>
      <c r="G15" s="46">
        <v>15315</v>
      </c>
      <c r="K15" s="17"/>
    </row>
    <row r="16" spans="2:22" ht="16.2" x14ac:dyDescent="0.3">
      <c r="C16" s="3" t="s">
        <v>147</v>
      </c>
      <c r="D16" s="57">
        <f>'Station Info'!I2/1000</f>
        <v>8.56</v>
      </c>
      <c r="E16" s="39">
        <f>'Station Info'!I3/1000</f>
        <v>14.5</v>
      </c>
      <c r="F16" s="57">
        <f>'Station Info'!I4/1000</f>
        <v>31.1</v>
      </c>
      <c r="G16" s="55">
        <f>'Station Info'!I5/1000</f>
        <v>222</v>
      </c>
      <c r="K16" s="11"/>
    </row>
    <row r="17" spans="2:15" s="11" customFormat="1" ht="16.8" thickBot="1" x14ac:dyDescent="0.35">
      <c r="C17" s="44" t="s">
        <v>148</v>
      </c>
      <c r="D17" s="43">
        <f>D13/D16</f>
        <v>195.09345794392522</v>
      </c>
      <c r="E17" s="43">
        <f>E13/E16</f>
        <v>158.62068965517241</v>
      </c>
      <c r="F17" s="43">
        <f>F13/F16</f>
        <v>138.90675241157555</v>
      </c>
      <c r="G17" s="47">
        <f>G13/G16</f>
        <v>66.666666666666671</v>
      </c>
      <c r="K17" s="20"/>
      <c r="L17" s="21"/>
      <c r="M17" s="22"/>
      <c r="N17" s="23"/>
    </row>
    <row r="18" spans="2:15" x14ac:dyDescent="0.3">
      <c r="C18" s="4" t="s">
        <v>145</v>
      </c>
      <c r="D18" s="6"/>
      <c r="E18" s="6"/>
      <c r="F18" s="6"/>
      <c r="G18" s="6"/>
      <c r="H18" s="6"/>
      <c r="I18" s="6"/>
    </row>
    <row r="19" spans="2:15" x14ac:dyDescent="0.3">
      <c r="C19" s="5"/>
      <c r="D19" s="6"/>
      <c r="E19" s="6"/>
      <c r="F19" s="6"/>
      <c r="G19" s="6"/>
      <c r="H19" s="6"/>
      <c r="I19" s="6"/>
    </row>
    <row r="20" spans="2:15" x14ac:dyDescent="0.3">
      <c r="C20" s="7"/>
    </row>
    <row r="21" spans="2:15" ht="21" x14ac:dyDescent="0.4">
      <c r="B21" s="85" t="s">
        <v>138</v>
      </c>
      <c r="C21" s="85"/>
      <c r="D21" s="85"/>
      <c r="E21" s="85"/>
      <c r="F21" s="85"/>
      <c r="G21" s="85"/>
      <c r="H21" s="36"/>
      <c r="J21" s="85" t="s">
        <v>133</v>
      </c>
      <c r="K21" s="85"/>
      <c r="L21" s="85"/>
      <c r="M21" s="85"/>
      <c r="N21" s="85"/>
    </row>
    <row r="22" spans="2:15" ht="15" thickBot="1" x14ac:dyDescent="0.35"/>
    <row r="23" spans="2:15" ht="16.8" thickBot="1" x14ac:dyDescent="0.35">
      <c r="J23" s="24"/>
      <c r="K23" s="65" t="s">
        <v>149</v>
      </c>
      <c r="M23" s="86" t="s">
        <v>135</v>
      </c>
      <c r="N23" s="88" t="s">
        <v>137</v>
      </c>
    </row>
    <row r="24" spans="2:15" ht="15.75" customHeight="1" thickBot="1" x14ac:dyDescent="0.35">
      <c r="J24" s="1" t="s">
        <v>147</v>
      </c>
      <c r="K24" s="60">
        <f>M25</f>
        <v>228.655</v>
      </c>
      <c r="L24" s="11"/>
      <c r="M24" s="87"/>
      <c r="N24" s="89"/>
    </row>
    <row r="25" spans="2:15" ht="16.8" thickBot="1" x14ac:dyDescent="0.35">
      <c r="J25" s="19" t="s">
        <v>0</v>
      </c>
      <c r="K25" s="61">
        <f t="shared" ref="K25:K31" si="1">EXP(INDEX(LINEST(LN(D8:G8), LN(D$16:G$16)), 2))*M$25^INDEX(LINEST(LN(D8:G8),LN(D$16:G$16)), 1)</f>
        <v>9470.2886673127832</v>
      </c>
      <c r="L25" s="11"/>
      <c r="M25" s="83">
        <v>228.655</v>
      </c>
      <c r="N25" s="67" t="s">
        <v>150</v>
      </c>
      <c r="O25" s="12"/>
    </row>
    <row r="26" spans="2:15" x14ac:dyDescent="0.3">
      <c r="J26" s="3" t="s">
        <v>1</v>
      </c>
      <c r="K26" s="61">
        <f t="shared" si="1"/>
        <v>11700.595743117365</v>
      </c>
    </row>
    <row r="27" spans="2:15" x14ac:dyDescent="0.3">
      <c r="I27" s="13"/>
      <c r="J27" s="3" t="s">
        <v>2</v>
      </c>
      <c r="K27" s="61">
        <f t="shared" si="1"/>
        <v>12772.393069483724</v>
      </c>
    </row>
    <row r="28" spans="2:15" x14ac:dyDescent="0.3">
      <c r="I28" s="13"/>
      <c r="J28" s="32" t="s">
        <v>3</v>
      </c>
      <c r="K28" s="35">
        <f t="shared" si="1"/>
        <v>13721.47676225035</v>
      </c>
      <c r="L28" s="12"/>
    </row>
    <row r="29" spans="2:15" x14ac:dyDescent="0.3">
      <c r="I29" s="13"/>
      <c r="J29" s="3" t="s">
        <v>4</v>
      </c>
      <c r="K29" s="61">
        <f t="shared" si="1"/>
        <v>14758.04655100349</v>
      </c>
      <c r="L29" s="12"/>
    </row>
    <row r="30" spans="2:15" x14ac:dyDescent="0.3">
      <c r="D30" s="12"/>
      <c r="I30" s="13"/>
      <c r="J30" s="32" t="s">
        <v>5</v>
      </c>
      <c r="K30" s="35">
        <f t="shared" si="1"/>
        <v>15430.221215109887</v>
      </c>
      <c r="L30" s="12"/>
    </row>
    <row r="31" spans="2:15" ht="15" thickBot="1" x14ac:dyDescent="0.35">
      <c r="I31" s="13"/>
      <c r="J31" s="18" t="s">
        <v>128</v>
      </c>
      <c r="K31" s="64">
        <f t="shared" si="1"/>
        <v>16084.020950376927</v>
      </c>
      <c r="L31" s="12"/>
    </row>
    <row r="32" spans="2:15" x14ac:dyDescent="0.3">
      <c r="I32" s="13"/>
      <c r="K32" s="58"/>
    </row>
    <row r="33" spans="3:10" x14ac:dyDescent="0.3">
      <c r="J33" s="5"/>
    </row>
    <row r="37" spans="3:10" x14ac:dyDescent="0.3">
      <c r="C37" s="7"/>
    </row>
    <row r="53" spans="2:12" ht="18" customHeight="1" x14ac:dyDescent="0.4">
      <c r="B53" s="85" t="s">
        <v>139</v>
      </c>
      <c r="C53" s="85"/>
      <c r="D53" s="85"/>
      <c r="E53" s="85"/>
      <c r="F53" s="85"/>
      <c r="G53" s="85"/>
      <c r="H53" s="82"/>
    </row>
    <row r="62" spans="2:12" x14ac:dyDescent="0.3">
      <c r="L62" s="34" t="s">
        <v>3</v>
      </c>
    </row>
    <row r="63" spans="2:12" x14ac:dyDescent="0.3">
      <c r="L63" s="34" t="s">
        <v>5</v>
      </c>
    </row>
  </sheetData>
  <mergeCells count="15">
    <mergeCell ref="B53:G53"/>
    <mergeCell ref="B1:G1"/>
    <mergeCell ref="J2:N2"/>
    <mergeCell ref="D3:G3"/>
    <mergeCell ref="D4:D5"/>
    <mergeCell ref="E4:E5"/>
    <mergeCell ref="F4:F5"/>
    <mergeCell ref="G4:G5"/>
    <mergeCell ref="M5:M6"/>
    <mergeCell ref="N5:N6"/>
    <mergeCell ref="B8:B14"/>
    <mergeCell ref="B21:G21"/>
    <mergeCell ref="J21:N21"/>
    <mergeCell ref="M23:M24"/>
    <mergeCell ref="N23:N24"/>
  </mergeCells>
  <pageMargins left="0.7" right="0.7" top="0.75" bottom="0.75" header="0.3" footer="0.3"/>
  <pageSetup paperSize="3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Station Info</vt:lpstr>
      <vt:lpstr>10EA003</vt:lpstr>
      <vt:lpstr>10EB001</vt:lpstr>
      <vt:lpstr>10EC001</vt:lpstr>
      <vt:lpstr>10ED001</vt:lpstr>
      <vt:lpstr>RFFA</vt:lpstr>
      <vt:lpstr>'10EB001'!Print_Area</vt:lpstr>
      <vt:lpstr>RFFA!Print_Area</vt:lpstr>
    </vt:vector>
  </TitlesOfParts>
  <Company>Dillon Consulting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Amy</dc:creator>
  <cp:lastModifiedBy>Li, Amelia</cp:lastModifiedBy>
  <cp:lastPrinted>2025-07-02T15:18:44Z</cp:lastPrinted>
  <dcterms:created xsi:type="dcterms:W3CDTF">2022-04-01T18:09:33Z</dcterms:created>
  <dcterms:modified xsi:type="dcterms:W3CDTF">2025-08-26T17:26:02Z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