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io.ferreira\Desktop\THE WAVE\"/>
    </mc:Choice>
  </mc:AlternateContent>
  <xr:revisionPtr revIDLastSave="0" documentId="13_ncr:1_{77F34A20-7894-4F68-98F7-CBC4E6DB5264}" xr6:coauthVersionLast="47" xr6:coauthVersionMax="47" xr10:uidLastSave="{00000000-0000-0000-0000-000000000000}"/>
  <bookViews>
    <workbookView xWindow="-110" yWindow="-110" windowWidth="19420" windowHeight="10420" tabRatio="889" activeTab="6" xr2:uid="{082A9B7D-41D5-46A1-B732-4AB830D0EDB9}"/>
  </bookViews>
  <sheets>
    <sheet name="Capa" sheetId="1" r:id="rId1"/>
    <sheet name="Dados Gerais" sheetId="2" r:id="rId2"/>
    <sheet name="Plano ORÇ_1º ANO" sheetId="3" r:id="rId3"/>
    <sheet name="Plano ORÇ_2º ANO" sheetId="4" r:id="rId4"/>
    <sheet name="1º ANO" sheetId="5" r:id="rId5"/>
    <sheet name="2º ANO" sheetId="7" r:id="rId6"/>
    <sheet name="RESUMO" sheetId="8" r:id="rId7"/>
    <sheet name="memoria_calculo" sheetId="6" r:id="rId8"/>
  </sheets>
  <definedNames>
    <definedName name="_xlnm.Print_Area" localSheetId="4">'1º ANO'!$A$1:$N$28</definedName>
    <definedName name="_xlnm.Print_Area" localSheetId="5">'2º ANO'!$A$1:$N$28</definedName>
    <definedName name="_xlnm.Print_Area" localSheetId="1">'Dados Gerais'!$B$2:$G$25</definedName>
    <definedName name="_xlnm.Print_Area" localSheetId="2">'Plano ORÇ_1º ANO'!$B$2:$H$45</definedName>
    <definedName name="_xlnm.Print_Area" localSheetId="3">'Plano ORÇ_2º ANO'!$B$2:$H$45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7" l="1"/>
  <c r="B26" i="7" s="1"/>
  <c r="B27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D15" i="8" s="1"/>
  <c r="M13" i="7"/>
  <c r="M27" i="7" s="1"/>
  <c r="L13" i="7"/>
  <c r="L27" i="7" s="1"/>
  <c r="K13" i="7"/>
  <c r="K27" i="7" s="1"/>
  <c r="J13" i="7"/>
  <c r="J27" i="7" s="1"/>
  <c r="I13" i="7"/>
  <c r="I27" i="7" s="1"/>
  <c r="H13" i="7"/>
  <c r="H27" i="7" s="1"/>
  <c r="G13" i="7"/>
  <c r="G27" i="7" s="1"/>
  <c r="F13" i="7"/>
  <c r="F27" i="7" s="1"/>
  <c r="E13" i="7"/>
  <c r="E27" i="7" s="1"/>
  <c r="D13" i="7"/>
  <c r="D27" i="7" s="1"/>
  <c r="C13" i="7"/>
  <c r="C27" i="7" s="1"/>
  <c r="B13" i="7"/>
  <c r="N11" i="7"/>
  <c r="N10" i="7"/>
  <c r="N9" i="7"/>
  <c r="N8" i="7"/>
  <c r="N7" i="7"/>
  <c r="N6" i="7"/>
  <c r="N5" i="7"/>
  <c r="G27" i="5"/>
  <c r="I27" i="5"/>
  <c r="M13" i="5"/>
  <c r="M27" i="5" s="1"/>
  <c r="L13" i="5"/>
  <c r="L27" i="5" s="1"/>
  <c r="K13" i="5"/>
  <c r="K27" i="5" s="1"/>
  <c r="J13" i="5"/>
  <c r="J27" i="5" s="1"/>
  <c r="I13" i="5"/>
  <c r="H13" i="5"/>
  <c r="H27" i="5" s="1"/>
  <c r="G13" i="5"/>
  <c r="F13" i="5"/>
  <c r="F27" i="5" s="1"/>
  <c r="E13" i="5"/>
  <c r="E27" i="5" s="1"/>
  <c r="D13" i="5"/>
  <c r="D27" i="5" s="1"/>
  <c r="C13" i="5"/>
  <c r="C27" i="5" s="1"/>
  <c r="B13" i="5"/>
  <c r="B27" i="5" s="1"/>
  <c r="B28" i="5" s="1"/>
  <c r="B21" i="5"/>
  <c r="B26" i="5" s="1"/>
  <c r="J21" i="6"/>
  <c r="J11" i="6"/>
  <c r="J12" i="6"/>
  <c r="J13" i="6"/>
  <c r="J14" i="6"/>
  <c r="J15" i="6"/>
  <c r="J16" i="6"/>
  <c r="J17" i="6"/>
  <c r="J18" i="6"/>
  <c r="J19" i="6"/>
  <c r="J20" i="6"/>
  <c r="J10" i="6"/>
  <c r="F11" i="6"/>
  <c r="F12" i="6"/>
  <c r="H12" i="6" s="1"/>
  <c r="F13" i="6"/>
  <c r="F14" i="6"/>
  <c r="F15" i="6"/>
  <c r="F16" i="6"/>
  <c r="H16" i="6" s="1"/>
  <c r="F17" i="6"/>
  <c r="H17" i="6" s="1"/>
  <c r="F18" i="6"/>
  <c r="H18" i="6" s="1"/>
  <c r="F19" i="6"/>
  <c r="F20" i="6"/>
  <c r="H20" i="6" s="1"/>
  <c r="F21" i="6"/>
  <c r="F10" i="6"/>
  <c r="H10" i="6" s="1"/>
  <c r="I10" i="6" s="1"/>
  <c r="H11" i="6"/>
  <c r="H13" i="6"/>
  <c r="H14" i="6"/>
  <c r="H15" i="6"/>
  <c r="H19" i="6"/>
  <c r="H21" i="6"/>
  <c r="G11" i="6"/>
  <c r="G12" i="6"/>
  <c r="G13" i="6"/>
  <c r="G14" i="6"/>
  <c r="G15" i="6"/>
  <c r="G16" i="6"/>
  <c r="G17" i="6"/>
  <c r="G18" i="6"/>
  <c r="G19" i="6"/>
  <c r="G20" i="6"/>
  <c r="G21" i="6"/>
  <c r="G10" i="6"/>
  <c r="B14" i="5"/>
  <c r="C14" i="5" s="1"/>
  <c r="D14" i="5" s="1"/>
  <c r="E14" i="5" s="1"/>
  <c r="F14" i="5" s="1"/>
  <c r="G14" i="5" s="1"/>
  <c r="H14" i="5" s="1"/>
  <c r="I14" i="5" s="1"/>
  <c r="J14" i="5" s="1"/>
  <c r="K14" i="5" s="1"/>
  <c r="L14" i="5" s="1"/>
  <c r="M14" i="5" s="1"/>
  <c r="D9" i="8" s="1"/>
  <c r="N6" i="5"/>
  <c r="N7" i="5"/>
  <c r="N8" i="5"/>
  <c r="N9" i="5"/>
  <c r="N10" i="5"/>
  <c r="N11" i="5"/>
  <c r="N5" i="5"/>
  <c r="B40" i="4"/>
  <c r="F37" i="4"/>
  <c r="G36" i="4"/>
  <c r="G37" i="4" s="1"/>
  <c r="F32" i="4"/>
  <c r="G31" i="4"/>
  <c r="G30" i="4"/>
  <c r="F26" i="4"/>
  <c r="G25" i="4"/>
  <c r="G24" i="4"/>
  <c r="G23" i="4"/>
  <c r="G22" i="4"/>
  <c r="G21" i="4"/>
  <c r="G20" i="4"/>
  <c r="G19" i="4"/>
  <c r="G18" i="4"/>
  <c r="G14" i="4"/>
  <c r="H14" i="4" s="1"/>
  <c r="B40" i="3"/>
  <c r="F37" i="3"/>
  <c r="G36" i="3"/>
  <c r="G37" i="3" s="1"/>
  <c r="F32" i="3"/>
  <c r="G31" i="3"/>
  <c r="G30" i="3"/>
  <c r="F26" i="3"/>
  <c r="G25" i="3"/>
  <c r="G24" i="3"/>
  <c r="G23" i="3"/>
  <c r="G22" i="3"/>
  <c r="G21" i="3"/>
  <c r="G20" i="3"/>
  <c r="G19" i="3"/>
  <c r="G18" i="3"/>
  <c r="G14" i="3"/>
  <c r="H14" i="3" s="1"/>
  <c r="E20" i="2"/>
  <c r="B19" i="2"/>
  <c r="B18" i="2"/>
  <c r="G32" i="4" l="1"/>
  <c r="G40" i="4"/>
  <c r="G43" i="4" s="1"/>
  <c r="H40" i="4" s="1"/>
  <c r="D19" i="2" s="1"/>
  <c r="G26" i="4"/>
  <c r="G32" i="3"/>
  <c r="G26" i="3"/>
  <c r="G40" i="3"/>
  <c r="G43" i="3" s="1"/>
  <c r="H40" i="3" s="1"/>
  <c r="B28" i="7"/>
  <c r="C21" i="7"/>
  <c r="C21" i="5"/>
  <c r="I11" i="6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F19" i="2" l="1"/>
  <c r="F20" i="2" s="1"/>
  <c r="F18" i="2"/>
  <c r="D18" i="2" s="1"/>
  <c r="D20" i="2" s="1"/>
  <c r="C26" i="7"/>
  <c r="C28" i="7" s="1"/>
  <c r="D21" i="7"/>
  <c r="D21" i="5"/>
  <c r="C26" i="5"/>
  <c r="C28" i="5" s="1"/>
  <c r="D26" i="7" l="1"/>
  <c r="D28" i="7" s="1"/>
  <c r="E21" i="7"/>
  <c r="E21" i="5"/>
  <c r="D26" i="5"/>
  <c r="D28" i="5" s="1"/>
  <c r="E26" i="7" l="1"/>
  <c r="E28" i="7" s="1"/>
  <c r="F21" i="7"/>
  <c r="F21" i="5"/>
  <c r="E26" i="5"/>
  <c r="E28" i="5" s="1"/>
  <c r="G21" i="7" l="1"/>
  <c r="F26" i="7"/>
  <c r="F28" i="7" s="1"/>
  <c r="G21" i="5"/>
  <c r="F26" i="5"/>
  <c r="F28" i="5" s="1"/>
  <c r="H21" i="7" l="1"/>
  <c r="G26" i="7"/>
  <c r="G28" i="7" s="1"/>
  <c r="H21" i="5"/>
  <c r="G26" i="5"/>
  <c r="G28" i="5" s="1"/>
  <c r="I21" i="7" l="1"/>
  <c r="H26" i="7"/>
  <c r="H28" i="7" s="1"/>
  <c r="I21" i="5"/>
  <c r="H26" i="5"/>
  <c r="H28" i="5" s="1"/>
  <c r="J21" i="7" l="1"/>
  <c r="I26" i="7"/>
  <c r="I28" i="7" s="1"/>
  <c r="J21" i="5"/>
  <c r="I26" i="5"/>
  <c r="I28" i="5" s="1"/>
  <c r="J26" i="7" l="1"/>
  <c r="J28" i="7" s="1"/>
  <c r="K21" i="7"/>
  <c r="I9" i="8" s="1"/>
  <c r="K21" i="5"/>
  <c r="J26" i="5"/>
  <c r="J28" i="5" s="1"/>
  <c r="L21" i="7" l="1"/>
  <c r="K26" i="7"/>
  <c r="K28" i="7" s="1"/>
  <c r="L21" i="5"/>
  <c r="K26" i="5"/>
  <c r="K28" i="5" s="1"/>
  <c r="L26" i="7" l="1"/>
  <c r="L28" i="7" s="1"/>
  <c r="M21" i="7"/>
  <c r="M21" i="5"/>
  <c r="L26" i="5"/>
  <c r="L28" i="5" s="1"/>
  <c r="M26" i="7" l="1"/>
  <c r="M28" i="7" s="1"/>
  <c r="D14" i="8"/>
  <c r="D16" i="8" s="1"/>
  <c r="M26" i="5"/>
  <c r="M28" i="5" s="1"/>
  <c r="D8" i="8"/>
  <c r="D10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Jessyca Jennifer do Nascimento</author>
  </authors>
  <commentList>
    <comment ref="F41" authorId="0" shapeId="0" xr:uid="{35189285-3798-4CB9-95BB-3BC9930AB282}">
      <text>
        <r>
          <rPr>
            <b/>
            <sz val="9"/>
            <color rgb="FF000000"/>
            <rFont val="Tahoma"/>
            <family val="2"/>
          </rPr>
          <t>Jessyca Jennifer do Nascimento: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1%
</t>
        </r>
      </text>
    </comment>
    <comment ref="F42" authorId="0" shapeId="0" xr:uid="{9824DDC9-35F2-44EB-9806-5F7EAE799437}">
      <text>
        <r>
          <rPr>
            <b/>
            <sz val="9"/>
            <color indexed="81"/>
            <rFont val="Tahoma"/>
            <family val="2"/>
          </rPr>
          <t>Jessyca Jennifer do Nascimento:</t>
        </r>
        <r>
          <rPr>
            <sz val="9"/>
            <color indexed="81"/>
            <rFont val="Tahoma"/>
            <family val="2"/>
          </rPr>
          <t xml:space="preserve">
2%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Jessyca Jennifer do Nascimento</author>
  </authors>
  <commentList>
    <comment ref="F41" authorId="0" shapeId="0" xr:uid="{53698D75-9D91-46DF-982C-0099710D7C19}">
      <text>
        <r>
          <rPr>
            <b/>
            <sz val="9"/>
            <color rgb="FF000000"/>
            <rFont val="Tahoma"/>
            <family val="2"/>
          </rPr>
          <t>Jessyca Jennifer do Nascimento: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1%
</t>
        </r>
      </text>
    </comment>
    <comment ref="F42" authorId="0" shapeId="0" xr:uid="{B9998D74-2CA4-47E9-9985-84698CA9AAC9}">
      <text>
        <r>
          <rPr>
            <b/>
            <sz val="9"/>
            <color indexed="81"/>
            <rFont val="Tahoma"/>
            <family val="2"/>
          </rPr>
          <t>Jessyca Jennifer do Nascimento:</t>
        </r>
        <r>
          <rPr>
            <sz val="9"/>
            <color indexed="81"/>
            <rFont val="Tahoma"/>
            <family val="2"/>
          </rPr>
          <t xml:space="preserve">
2%</t>
        </r>
      </text>
    </comment>
  </commentList>
</comments>
</file>

<file path=xl/sharedStrings.xml><?xml version="1.0" encoding="utf-8"?>
<sst xmlns="http://schemas.openxmlformats.org/spreadsheetml/2006/main" count="245" uniqueCount="101">
  <si>
    <t>Plano Orçamentário</t>
  </si>
  <si>
    <t>Projeto: MAVIE APP</t>
  </si>
  <si>
    <t>Ano: 2023</t>
  </si>
  <si>
    <r>
      <rPr>
        <b/>
        <sz val="14"/>
        <color theme="1"/>
        <rFont val="Calibri"/>
        <family val="2"/>
        <scheme val="minor"/>
      </rPr>
      <t>Patrocinador</t>
    </r>
    <r>
      <rPr>
        <sz val="14"/>
        <color theme="1"/>
        <rFont val="Calibri"/>
        <family val="2"/>
        <scheme val="minor"/>
      </rPr>
      <t>: Grupo Vitae Brasil</t>
    </r>
  </si>
  <si>
    <t>Data da elaboração: 13/12/2023</t>
  </si>
  <si>
    <t>Versão: 01</t>
  </si>
  <si>
    <t>Plano de Gerenciamento de Custos</t>
  </si>
  <si>
    <t>Programa: MAVIE APP</t>
  </si>
  <si>
    <t xml:space="preserve">Cliente: </t>
  </si>
  <si>
    <t>Vigência contratual:</t>
  </si>
  <si>
    <t>Versão</t>
  </si>
  <si>
    <t>Data</t>
  </si>
  <si>
    <t>Autor</t>
  </si>
  <si>
    <t>Nota da Revisão</t>
  </si>
  <si>
    <t>Planejamento</t>
  </si>
  <si>
    <t xml:space="preserve"> Dados Consolidados</t>
  </si>
  <si>
    <t>Periodo</t>
  </si>
  <si>
    <t>Valor Mensal</t>
  </si>
  <si>
    <t>Meses</t>
  </si>
  <si>
    <t>Valor total</t>
  </si>
  <si>
    <t>1º Ano</t>
  </si>
  <si>
    <t>2º Ano</t>
  </si>
  <si>
    <t>Total</t>
  </si>
  <si>
    <t>PLANO ORÇAMENTÁRIO - Memória de Calculo</t>
  </si>
  <si>
    <t xml:space="preserve">Projeto: </t>
  </si>
  <si>
    <t>Desenvolvimento do Aplicativo - MAVIE</t>
  </si>
  <si>
    <t>Escopo:</t>
  </si>
  <si>
    <t>Previsão orçamentária do 1º Ano</t>
  </si>
  <si>
    <t>Recursos Humanos</t>
  </si>
  <si>
    <t>Quant.</t>
  </si>
  <si>
    <t>Equipe</t>
  </si>
  <si>
    <t>Valor unitário</t>
  </si>
  <si>
    <t>Valor mês</t>
  </si>
  <si>
    <t>Equipe de desenvolvimento (Externo)</t>
  </si>
  <si>
    <t>Equipe ADM / Marketing</t>
  </si>
  <si>
    <t>Equipe de vendas</t>
  </si>
  <si>
    <t>Custo anual previsto</t>
  </si>
  <si>
    <t>Recursos Materiais</t>
  </si>
  <si>
    <t>O que?</t>
  </si>
  <si>
    <t>Qtos meses?</t>
  </si>
  <si>
    <t>Valor ano</t>
  </si>
  <si>
    <t>Despesas Gerais</t>
  </si>
  <si>
    <t>Armazenamento</t>
  </si>
  <si>
    <t>Publicação do APP - IOS</t>
  </si>
  <si>
    <t>Publicação do APP - ANDROID</t>
  </si>
  <si>
    <t>Marketing e Propaganda</t>
  </si>
  <si>
    <t>Custo com IA´s</t>
  </si>
  <si>
    <t>Despesa</t>
  </si>
  <si>
    <t>Viagens e deslocamentos</t>
  </si>
  <si>
    <t>Diversos</t>
  </si>
  <si>
    <t>Eventos diversos</t>
  </si>
  <si>
    <t xml:space="preserve">Quadro funcional </t>
  </si>
  <si>
    <t>Custo ANUAL previsto</t>
  </si>
  <si>
    <t>Custo mensal previsto</t>
  </si>
  <si>
    <t>Custos</t>
  </si>
  <si>
    <t>Reserva Gerencial</t>
  </si>
  <si>
    <t>Reserva de Risco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</si>
  <si>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</si>
  <si>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</si>
  <si>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</si>
  <si>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</si>
  <si>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</si>
  <si>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</si>
  <si>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</si>
  <si>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</si>
  <si>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</si>
  <si>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</si>
  <si>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</si>
  <si>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</si>
  <si>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1º ANO</t>
  </si>
  <si>
    <t>Previsão de Orçamento - 1º ANO</t>
  </si>
  <si>
    <t>Previsão de Faturamento - 1º ANO</t>
  </si>
  <si>
    <t>Previsão de Vendas</t>
  </si>
  <si>
    <t>TABELA DE CALCULO</t>
  </si>
  <si>
    <t>Mês</t>
  </si>
  <si>
    <t>Clientes Mês</t>
  </si>
  <si>
    <t>Qntd Funcionário</t>
  </si>
  <si>
    <t>Licença / Plano</t>
  </si>
  <si>
    <t>Mensalidade</t>
  </si>
  <si>
    <t>Plano</t>
  </si>
  <si>
    <t>Valor por Funcionário</t>
  </si>
  <si>
    <t>Acumulado Mensal</t>
  </si>
  <si>
    <t>Total Mês</t>
  </si>
  <si>
    <t>Acumulado Vendas</t>
  </si>
  <si>
    <t>Acumulado Custos</t>
  </si>
  <si>
    <t>ORÇ x REAL - 1º ANO</t>
  </si>
  <si>
    <t>Resultado</t>
  </si>
  <si>
    <t>Custo Mensal</t>
  </si>
  <si>
    <t>Previsão de Orçamento - 2º ANO</t>
  </si>
  <si>
    <t>Previsão de Faturamento - 2º ANO</t>
  </si>
  <si>
    <t>2º ANO</t>
  </si>
  <si>
    <t>Vendas R$</t>
  </si>
  <si>
    <t>Resultado R$</t>
  </si>
  <si>
    <t>Ponto de Equilibrio</t>
  </si>
  <si>
    <t>Orç Ano R$</t>
  </si>
  <si>
    <t>Desenvolvimento / Investimento</t>
  </si>
  <si>
    <t>9 meses</t>
  </si>
  <si>
    <t>20 meses</t>
  </si>
  <si>
    <t>Elaborado por: Grupo Brave Ocean</t>
  </si>
  <si>
    <r>
      <t>São José dos Campos,</t>
    </r>
    <r>
      <rPr>
        <b/>
        <sz val="11"/>
        <rFont val="Calibri"/>
        <family val="2"/>
      </rPr>
      <t xml:space="preserve"> 14 de dezembro de 2023</t>
    </r>
  </si>
  <si>
    <t>Brave 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</si>
</sst>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#,##0_ ;[Red]\-#,##0\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0" fontId="1" fillId="0" borderId="0"/>
  </cellStyleXfs>
  <cellXfs count="154">
    <xf numFmtId="0" fontId="0" fillId="0" borderId="0" xfId="0"/>
    <xf numFmtId="0" fontId="5" fillId="0" borderId="0" xfId="0" applyFont="1"/>
    <xf numFmtId="0" fontId="6" fillId="0" borderId="0" xfId="0" applyFont="1"/>
    <xf numFmtId="0" fontId="10" fillId="0" borderId="0" xfId="3" applyFont="1"/>
    <xf numFmtId="0" fontId="11" fillId="0" borderId="1" xfId="3" applyFont="1" applyBorder="1"/>
    <xf numFmtId="0" fontId="11" fillId="0" borderId="2" xfId="3" applyFont="1" applyBorder="1"/>
    <xf numFmtId="0" fontId="11" fillId="0" borderId="3" xfId="3" applyFont="1" applyBorder="1"/>
    <xf numFmtId="0" fontId="11" fillId="0" borderId="12" xfId="3" applyFont="1" applyBorder="1"/>
    <xf numFmtId="0" fontId="11" fillId="0" borderId="0" xfId="3" applyFont="1"/>
    <xf numFmtId="0" fontId="11" fillId="0" borderId="13" xfId="3" applyFont="1" applyBorder="1"/>
    <xf numFmtId="0" fontId="11" fillId="0" borderId="4" xfId="3" applyFont="1" applyBorder="1"/>
    <xf numFmtId="0" fontId="11" fillId="0" borderId="5" xfId="3" applyFont="1" applyBorder="1"/>
    <xf numFmtId="0" fontId="11" fillId="0" borderId="6" xfId="3" applyFont="1" applyBorder="1"/>
    <xf numFmtId="0" fontId="12" fillId="0" borderId="0" xfId="3" applyFont="1"/>
    <xf numFmtId="0" fontId="12" fillId="0" borderId="0" xfId="3" applyFont="1" applyAlignment="1">
      <alignment horizontal="center"/>
    </xf>
    <xf numFmtId="0" fontId="11" fillId="0" borderId="1" xfId="3" applyFont="1" applyBorder="1" applyAlignment="1">
      <alignment horizontal="center"/>
    </xf>
    <xf numFmtId="0" fontId="11" fillId="0" borderId="2" xfId="3" applyFont="1" applyBorder="1" applyAlignment="1">
      <alignment horizontal="center"/>
    </xf>
    <xf numFmtId="0" fontId="11" fillId="0" borderId="3" xfId="3" applyFont="1" applyBorder="1" applyAlignment="1">
      <alignment horizontal="center" wrapText="1"/>
    </xf>
    <xf numFmtId="0" fontId="10" fillId="0" borderId="4" xfId="3" applyFont="1" applyBorder="1" applyAlignment="1">
      <alignment horizontal="center"/>
    </xf>
    <xf numFmtId="14" fontId="10" fillId="0" borderId="5" xfId="3" applyNumberFormat="1" applyFont="1" applyBorder="1" applyAlignment="1">
      <alignment horizontal="center"/>
    </xf>
    <xf numFmtId="0" fontId="10" fillId="0" borderId="5" xfId="3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14" fontId="12" fillId="0" borderId="0" xfId="3" applyNumberFormat="1" applyFont="1" applyAlignment="1">
      <alignment horizontal="center"/>
    </xf>
    <xf numFmtId="0" fontId="2" fillId="3" borderId="12" xfId="0" applyFont="1" applyFill="1" applyBorder="1"/>
    <xf numFmtId="0" fontId="3" fillId="0" borderId="14" xfId="0" applyFont="1" applyBorder="1"/>
    <xf numFmtId="0" fontId="3" fillId="3" borderId="14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14" xfId="0" applyFill="1" applyBorder="1" applyAlignment="1">
      <alignment horizontal="center" vertical="center" wrapText="1"/>
    </xf>
    <xf numFmtId="44" fontId="0" fillId="0" borderId="14" xfId="1" applyFont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3" borderId="0" xfId="0" applyNumberFormat="1" applyFill="1"/>
    <xf numFmtId="0" fontId="0" fillId="3" borderId="11" xfId="0" applyFill="1" applyBorder="1" applyAlignment="1">
      <alignment horizontal="center" vertical="center" wrapText="1"/>
    </xf>
    <xf numFmtId="44" fontId="3" fillId="0" borderId="14" xfId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44" fontId="0" fillId="0" borderId="0" xfId="1" applyFont="1" applyBorder="1" applyAlignment="1">
      <alignment horizontal="left"/>
    </xf>
    <xf numFmtId="0" fontId="0" fillId="3" borderId="0" xfId="0" applyFill="1"/>
    <xf numFmtId="0" fontId="13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164" fontId="3" fillId="0" borderId="14" xfId="0" applyNumberFormat="1" applyFont="1" applyBorder="1" applyAlignment="1">
      <alignment horizontal="center"/>
    </xf>
    <xf numFmtId="44" fontId="0" fillId="0" borderId="14" xfId="1" applyFont="1" applyFill="1" applyBorder="1"/>
    <xf numFmtId="44" fontId="0" fillId="0" borderId="14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44" fontId="0" fillId="0" borderId="11" xfId="1" applyFont="1" applyFill="1" applyBorder="1"/>
    <xf numFmtId="0" fontId="18" fillId="2" borderId="15" xfId="0" applyFont="1" applyFill="1" applyBorder="1" applyAlignment="1">
      <alignment horizontal="center"/>
    </xf>
    <xf numFmtId="44" fontId="3" fillId="4" borderId="14" xfId="1" applyFont="1" applyFill="1" applyBorder="1" applyAlignment="1">
      <alignment horizontal="center"/>
    </xf>
    <xf numFmtId="44" fontId="20" fillId="4" borderId="0" xfId="0" applyNumberFormat="1" applyFont="1" applyFill="1"/>
    <xf numFmtId="0" fontId="3" fillId="4" borderId="14" xfId="0" applyFont="1" applyFill="1" applyBorder="1" applyAlignment="1">
      <alignment horizontal="center"/>
    </xf>
    <xf numFmtId="164" fontId="3" fillId="4" borderId="14" xfId="0" applyNumberFormat="1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44" fontId="1" fillId="3" borderId="14" xfId="1" applyFont="1" applyFill="1" applyBorder="1" applyAlignment="1">
      <alignment horizontal="center"/>
    </xf>
    <xf numFmtId="44" fontId="1" fillId="3" borderId="9" xfId="1" applyFont="1" applyFill="1" applyBorder="1" applyAlignment="1">
      <alignment horizontal="center"/>
    </xf>
    <xf numFmtId="44" fontId="1" fillId="3" borderId="14" xfId="1" applyFont="1" applyFill="1" applyBorder="1"/>
    <xf numFmtId="44" fontId="3" fillId="4" borderId="9" xfId="1" applyFont="1" applyFill="1" applyBorder="1" applyAlignment="1">
      <alignment horizontal="center"/>
    </xf>
    <xf numFmtId="44" fontId="0" fillId="0" borderId="0" xfId="1" applyFont="1"/>
    <xf numFmtId="44" fontId="0" fillId="3" borderId="14" xfId="1" applyFon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44" fontId="3" fillId="4" borderId="14" xfId="1" applyFont="1" applyFill="1" applyBorder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44" fontId="1" fillId="0" borderId="0" xfId="1" applyFont="1" applyFill="1" applyBorder="1" applyAlignment="1">
      <alignment horizontal="center"/>
    </xf>
    <xf numFmtId="164" fontId="1" fillId="3" borderId="0" xfId="1" applyNumberFormat="1" applyFont="1" applyFill="1" applyBorder="1" applyAlignment="1">
      <alignment horizontal="center"/>
    </xf>
    <xf numFmtId="0" fontId="18" fillId="2" borderId="18" xfId="0" applyFont="1" applyFill="1" applyBorder="1"/>
    <xf numFmtId="0" fontId="19" fillId="5" borderId="8" xfId="0" applyFont="1" applyFill="1" applyBorder="1"/>
    <xf numFmtId="44" fontId="0" fillId="5" borderId="4" xfId="1" applyFont="1" applyFill="1" applyBorder="1"/>
    <xf numFmtId="44" fontId="20" fillId="0" borderId="14" xfId="0" applyNumberFormat="1" applyFont="1" applyBorder="1"/>
    <xf numFmtId="0" fontId="19" fillId="5" borderId="7" xfId="0" applyFont="1" applyFill="1" applyBorder="1"/>
    <xf numFmtId="44" fontId="0" fillId="5" borderId="14" xfId="1" applyFont="1" applyFill="1" applyBorder="1"/>
    <xf numFmtId="44" fontId="15" fillId="0" borderId="0" xfId="0" applyNumberFormat="1" applyFont="1"/>
    <xf numFmtId="0" fontId="19" fillId="5" borderId="14" xfId="0" applyFont="1" applyFill="1" applyBorder="1"/>
    <xf numFmtId="0" fontId="21" fillId="5" borderId="14" xfId="0" applyFont="1" applyFill="1" applyBorder="1"/>
    <xf numFmtId="44" fontId="3" fillId="5" borderId="14" xfId="1" applyFont="1" applyFill="1" applyBorder="1"/>
    <xf numFmtId="0" fontId="0" fillId="6" borderId="0" xfId="0" applyFill="1"/>
    <xf numFmtId="164" fontId="0" fillId="6" borderId="0" xfId="0" applyNumberFormat="1" applyFill="1" applyAlignment="1">
      <alignment horizontal="center"/>
    </xf>
    <xf numFmtId="0" fontId="0" fillId="3" borderId="0" xfId="0" applyFill="1" applyAlignment="1">
      <alignment horizontal="center" vertical="center"/>
    </xf>
    <xf numFmtId="165" fontId="0" fillId="3" borderId="0" xfId="1" applyNumberFormat="1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44" fontId="0" fillId="3" borderId="0" xfId="1" applyFont="1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14" xfId="0" applyFill="1" applyBorder="1" applyAlignment="1">
      <alignment horizontal="left" vertical="center"/>
    </xf>
    <xf numFmtId="0" fontId="0" fillId="3" borderId="14" xfId="0" applyFill="1" applyBorder="1" applyAlignment="1">
      <alignment horizontal="center" vertical="center"/>
    </xf>
    <xf numFmtId="44" fontId="0" fillId="3" borderId="14" xfId="1" applyFont="1" applyFill="1" applyBorder="1" applyAlignment="1">
      <alignment horizontal="center" vertical="center"/>
    </xf>
    <xf numFmtId="44" fontId="0" fillId="3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44" fontId="0" fillId="7" borderId="14" xfId="1" applyFont="1" applyFill="1" applyBorder="1" applyAlignment="1">
      <alignment horizontal="center" vertical="center"/>
    </xf>
    <xf numFmtId="44" fontId="0" fillId="7" borderId="14" xfId="0" applyNumberForma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3" borderId="0" xfId="0" applyFont="1" applyFill="1" applyAlignment="1">
      <alignment horizontal="left"/>
    </xf>
    <xf numFmtId="0" fontId="9" fillId="2" borderId="9" xfId="3" applyFont="1" applyFill="1" applyBorder="1" applyAlignment="1">
      <alignment horizontal="center"/>
    </xf>
    <xf numFmtId="0" fontId="9" fillId="2" borderId="10" xfId="3" applyFont="1" applyFill="1" applyBorder="1" applyAlignment="1">
      <alignment horizontal="center"/>
    </xf>
    <xf numFmtId="0" fontId="9" fillId="2" borderId="11" xfId="3" applyFont="1" applyFill="1" applyBorder="1" applyAlignment="1">
      <alignment horizontal="center"/>
    </xf>
    <xf numFmtId="0" fontId="11" fillId="0" borderId="2" xfId="3" applyFont="1" applyBorder="1" applyAlignment="1">
      <alignment horizontal="center"/>
    </xf>
    <xf numFmtId="0" fontId="10" fillId="0" borderId="5" xfId="3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19" fillId="4" borderId="9" xfId="0" applyFont="1" applyFill="1" applyBorder="1" applyAlignment="1">
      <alignment horizontal="left"/>
    </xf>
    <xf numFmtId="0" fontId="19" fillId="4" borderId="10" xfId="0" applyFont="1" applyFill="1" applyBorder="1" applyAlignment="1">
      <alignment horizontal="left"/>
    </xf>
    <xf numFmtId="0" fontId="19" fillId="4" borderId="11" xfId="0" applyFont="1" applyFill="1" applyBorder="1" applyAlignment="1">
      <alignment horizontal="left"/>
    </xf>
    <xf numFmtId="0" fontId="17" fillId="2" borderId="16" xfId="0" applyFont="1" applyFill="1" applyBorder="1" applyAlignment="1">
      <alignment horizontal="center"/>
    </xf>
    <xf numFmtId="0" fontId="17" fillId="2" borderId="17" xfId="0" applyFont="1" applyFill="1" applyBorder="1" applyAlignment="1">
      <alignment horizontal="center"/>
    </xf>
    <xf numFmtId="0" fontId="0" fillId="3" borderId="9" xfId="0" applyFill="1" applyBorder="1" applyAlignment="1">
      <alignment horizontal="left" wrapText="1"/>
    </xf>
    <xf numFmtId="0" fontId="0" fillId="3" borderId="10" xfId="0" applyFill="1" applyBorder="1" applyAlignment="1">
      <alignment horizontal="left" wrapText="1"/>
    </xf>
    <xf numFmtId="0" fontId="0" fillId="3" borderId="11" xfId="0" applyFill="1" applyBorder="1" applyAlignment="1">
      <alignment horizontal="left" wrapText="1"/>
    </xf>
    <xf numFmtId="0" fontId="19" fillId="4" borderId="8" xfId="0" applyFont="1" applyFill="1" applyBorder="1" applyAlignment="1">
      <alignment horizontal="left"/>
    </xf>
    <xf numFmtId="0" fontId="19" fillId="4" borderId="14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3" fillId="0" borderId="14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19" fillId="4" borderId="9" xfId="0" applyFont="1" applyFill="1" applyBorder="1" applyAlignment="1">
      <alignment horizontal="center"/>
    </xf>
    <xf numFmtId="0" fontId="19" fillId="4" borderId="10" xfId="0" applyFont="1" applyFill="1" applyBorder="1" applyAlignment="1">
      <alignment horizontal="center"/>
    </xf>
    <xf numFmtId="0" fontId="19" fillId="4" borderId="1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44" fontId="0" fillId="3" borderId="0" xfId="0" applyNumberFormat="1" applyFill="1" applyBorder="1" applyAlignment="1">
      <alignment horizontal="center" vertical="center"/>
    </xf>
    <xf numFmtId="44" fontId="0" fillId="3" borderId="1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44" fontId="0" fillId="3" borderId="12" xfId="1" applyFont="1" applyFill="1" applyBorder="1" applyAlignment="1">
      <alignment horizontal="center" vertical="center"/>
    </xf>
    <xf numFmtId="0" fontId="27" fillId="3" borderId="12" xfId="0" applyFont="1" applyFill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</cellXfs>
  <cellStyles count="4">
    <cellStyle name="Moeda" xfId="1" builtinId="4"/>
    <cellStyle name="Normal" xfId="0" builtinId="0"/>
    <cellStyle name="Normal 2" xfId="3" xr:uid="{4D115CDE-D787-4496-B915-C42D5CDDB0B2}"/>
    <cellStyle name="Normal 4" xfId="2" xr:uid="{EB2BB6C3-372F-4AB2-BE00-2F9398AED1D3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44451</xdr:rowOff>
    </xdr:from>
    <xdr:to>
      <xdr:col>1</xdr:col>
      <xdr:colOff>1929492</xdr:colOff>
      <xdr:row>4</xdr:row>
      <xdr:rowOff>165101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015DF49-A624-6F00-72CD-21AD40085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0" y="228601"/>
          <a:ext cx="1923142" cy="673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</xdr:row>
      <xdr:rowOff>50800</xdr:rowOff>
    </xdr:from>
    <xdr:to>
      <xdr:col>2</xdr:col>
      <xdr:colOff>977900</xdr:colOff>
      <xdr:row>3</xdr:row>
      <xdr:rowOff>171450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FA1A8A-A923-4A4C-9AD0-F90B3DEFA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950" y="234950"/>
          <a:ext cx="1651000" cy="488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50800</xdr:rowOff>
    </xdr:from>
    <xdr:to>
      <xdr:col>2</xdr:col>
      <xdr:colOff>971550</xdr:colOff>
      <xdr:row>3</xdr:row>
      <xdr:rowOff>171450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32AF4F1-1E7F-4902-92AF-B07B07D47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234950"/>
          <a:ext cx="1651000" cy="488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328084</xdr:colOff>
      <xdr:row>0</xdr:row>
      <xdr:rowOff>52916</xdr:rowOff>
    </xdr:from>
    <xdr:to>
      <xdr:col>7</xdr:col>
      <xdr:colOff>275167</xdr:colOff>
      <xdr:row>1</xdr:row>
      <xdr:rowOff>173891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E22EEF-2A19-4885-98BD-2C0DAEE9A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1" y="52916"/>
          <a:ext cx="1015999" cy="30089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698498</xdr:colOff>
      <xdr:row>0</xdr:row>
      <xdr:rowOff>105831</xdr:rowOff>
    </xdr:from>
    <xdr:to>
      <xdr:col>7</xdr:col>
      <xdr:colOff>645581</xdr:colOff>
      <xdr:row>2</xdr:row>
      <xdr:rowOff>46890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D6B8233-CC71-451C-96E5-D6F9677DE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8915" y="105831"/>
          <a:ext cx="1015999" cy="3008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28223</xdr:colOff>
      <xdr:row>0</xdr:row>
      <xdr:rowOff>98776</xdr:rowOff>
    </xdr:from>
    <xdr:to>
      <xdr:col>3</xdr:col>
      <xdr:colOff>645120</xdr:colOff>
      <xdr:row>3</xdr:row>
      <xdr:rowOff>49388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ACD0400-D06E-4B77-91AA-6325A73AC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12" y="98776"/>
          <a:ext cx="1647008" cy="5009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6E9B7-3959-4DF5-97FA-FD3812315920}">
  <dimension ref="C3:K18"/>
  <sheetViews>
    <sheetView showGridLines="0" topLeftCell="A4" zoomScale="80" zoomScaleNormal="80" workbookViewId="0">
      <selection activeCell="D25" sqref="D25"/>
    </sheetView>
  </sheetViews>
  <sheetFormatPr defaultColWidth="8.81640625" defaultRowHeight="14.5" x14ac:dyDescent="0.35"/>
  <cols>
    <col min="2" max="2" width="7.1796875" customWidth="1"/>
    <col min="3" max="3" width="14.1796875" customWidth="1"/>
  </cols>
  <sheetData>
    <row r="3" spans="3:11" ht="46" x14ac:dyDescent="1">
      <c r="C3" s="95" t="s">
        <v>0</v>
      </c>
      <c r="D3" s="95"/>
      <c r="E3" s="95"/>
      <c r="F3" s="95"/>
      <c r="G3" s="95"/>
      <c r="H3" s="95"/>
      <c r="I3" s="95"/>
      <c r="J3" s="95"/>
    </row>
    <row r="4" spans="3:11" ht="26" x14ac:dyDescent="0.6">
      <c r="C4" s="1" t="s">
        <v>1</v>
      </c>
      <c r="D4" s="1"/>
    </row>
    <row r="5" spans="3:11" ht="26" x14ac:dyDescent="0.6">
      <c r="C5" s="1" t="s">
        <v>2</v>
      </c>
    </row>
    <row r="6" spans="3:11" ht="26" x14ac:dyDescent="0.6">
      <c r="E6" s="1"/>
      <c r="F6" s="1"/>
      <c r="G6" s="1"/>
      <c r="H6" s="1"/>
      <c r="I6" s="1"/>
      <c r="J6" s="1"/>
    </row>
    <row r="8" spans="3:11" ht="18.5" x14ac:dyDescent="0.45">
      <c r="C8" s="2" t="s">
        <v>3</v>
      </c>
    </row>
    <row r="9" spans="3:11" ht="18.5" x14ac:dyDescent="0.45">
      <c r="C9" s="2"/>
    </row>
    <row r="10" spans="3:11" ht="18.5" x14ac:dyDescent="0.45">
      <c r="D10" s="2"/>
      <c r="E10" s="2"/>
      <c r="F10" s="2"/>
      <c r="G10" s="2"/>
      <c r="H10" s="2"/>
      <c r="I10" s="2"/>
      <c r="J10" s="2"/>
      <c r="K10" s="2"/>
    </row>
    <row r="11" spans="3:11" ht="18.5" x14ac:dyDescent="0.45">
      <c r="D11" s="2"/>
      <c r="E11" s="2"/>
      <c r="F11" s="2"/>
      <c r="G11" s="2"/>
    </row>
    <row r="12" spans="3:11" ht="18.5" x14ac:dyDescent="0.45">
      <c r="D12" s="2"/>
      <c r="E12" s="2"/>
      <c r="F12" s="2"/>
      <c r="G12" s="2"/>
    </row>
    <row r="16" spans="3:11" x14ac:dyDescent="0.35">
      <c r="C16" t="s">
        <v>4</v>
      </c>
    </row>
    <row r="17" spans="3:3" x14ac:dyDescent="0.35">
      <c r="C17" t="s">
        <v>98</v>
      </c>
    </row>
    <row r="18" spans="3:3" x14ac:dyDescent="0.35">
      <c r="C18" t="s">
        <v>5</v>
      </c>
    </row>
  </sheetData>
  <mergeCells count="1">
    <mergeCell ref="C3:J3"/>
  </mergeCells>
  <pageMargins left="0.51181102362204722" right="0.51181102362204722" top="0.78740157480314965" bottom="0.78740157480314965" header="0.31496062992125984" footer="0.31496062992125984"/>
  <pageSetup paperSize="9" orientation="landscape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D47E9-999C-41BC-9996-3F4F5597FFB9}">
  <sheetPr>
    <pageSetUpPr fitToPage="1"/>
  </sheetPr>
  <dimension ref="B6:I29"/>
  <sheetViews>
    <sheetView showGridLines="0" zoomScaleNormal="100" zoomScaleSheetLayoutView="100" workbookViewId="0">
      <selection activeCell="C4" sqref="C4"/>
    </sheetView>
  </sheetViews>
  <sheetFormatPr defaultColWidth="8.81640625" defaultRowHeight="14.5" x14ac:dyDescent="0.35"/>
  <cols>
    <col min="2" max="2" width="34.1796875" customWidth="1"/>
    <col min="3" max="3" width="19.453125" style="36" bestFit="1" customWidth="1"/>
    <col min="4" max="4" width="19" style="36" customWidth="1"/>
    <col min="5" max="5" width="18.453125" style="36" customWidth="1"/>
    <col min="6" max="6" width="21.54296875" customWidth="1"/>
    <col min="7" max="7" width="16.81640625" customWidth="1"/>
  </cols>
  <sheetData>
    <row r="6" spans="2:7" ht="21" x14ac:dyDescent="0.5">
      <c r="B6" s="99" t="s">
        <v>6</v>
      </c>
      <c r="C6" s="100"/>
      <c r="D6" s="100"/>
      <c r="E6" s="100"/>
      <c r="F6" s="100"/>
      <c r="G6" s="101"/>
    </row>
    <row r="7" spans="2:7" ht="3" customHeight="1" x14ac:dyDescent="0.35">
      <c r="B7" s="3"/>
      <c r="C7" s="3"/>
      <c r="D7" s="3"/>
      <c r="E7" s="3"/>
      <c r="F7" s="3"/>
      <c r="G7" s="3"/>
    </row>
    <row r="8" spans="2:7" x14ac:dyDescent="0.35">
      <c r="B8" s="4" t="s">
        <v>7</v>
      </c>
      <c r="C8" s="5"/>
      <c r="D8" s="5"/>
      <c r="E8" s="5"/>
      <c r="F8" s="5"/>
      <c r="G8" s="6"/>
    </row>
    <row r="9" spans="2:7" x14ac:dyDescent="0.35">
      <c r="B9" s="7" t="s">
        <v>8</v>
      </c>
      <c r="C9" s="8"/>
      <c r="D9" s="8"/>
      <c r="E9" s="8"/>
      <c r="F9" s="8"/>
      <c r="G9" s="9"/>
    </row>
    <row r="10" spans="2:7" x14ac:dyDescent="0.35">
      <c r="B10" s="10" t="s">
        <v>9</v>
      </c>
      <c r="C10" s="11"/>
      <c r="D10" s="11"/>
      <c r="E10" s="11"/>
      <c r="F10" s="11"/>
      <c r="G10" s="12"/>
    </row>
    <row r="11" spans="2:7" ht="3" customHeight="1" x14ac:dyDescent="0.35">
      <c r="B11" s="13"/>
      <c r="C11" s="13"/>
      <c r="D11" s="14"/>
      <c r="E11" s="14"/>
      <c r="F11" s="14"/>
      <c r="G11" s="14"/>
    </row>
    <row r="12" spans="2:7" ht="18" customHeight="1" x14ac:dyDescent="0.35">
      <c r="B12" s="15" t="s">
        <v>10</v>
      </c>
      <c r="C12" s="16" t="s">
        <v>11</v>
      </c>
      <c r="D12" s="16" t="s">
        <v>12</v>
      </c>
      <c r="E12" s="102" t="s">
        <v>13</v>
      </c>
      <c r="F12" s="102"/>
      <c r="G12" s="17"/>
    </row>
    <row r="13" spans="2:7" x14ac:dyDescent="0.35">
      <c r="B13" s="18">
        <v>1</v>
      </c>
      <c r="C13" s="19">
        <v>45273</v>
      </c>
      <c r="D13" s="20" t="s">
        <v>100</v>
      </c>
      <c r="E13" s="103" t="s">
        <v>14</v>
      </c>
      <c r="F13" s="103"/>
      <c r="G13" s="21"/>
    </row>
    <row r="14" spans="2:7" x14ac:dyDescent="0.35">
      <c r="C14"/>
      <c r="D14"/>
      <c r="E14"/>
    </row>
    <row r="15" spans="2:7" ht="6" customHeight="1" x14ac:dyDescent="0.35">
      <c r="B15" s="14"/>
      <c r="C15" s="22"/>
      <c r="D15" s="14"/>
      <c r="E15" s="14"/>
      <c r="F15" s="14"/>
      <c r="G15" s="14"/>
    </row>
    <row r="16" spans="2:7" x14ac:dyDescent="0.35">
      <c r="B16" s="104" t="s">
        <v>15</v>
      </c>
      <c r="C16" s="104"/>
      <c r="D16" s="104"/>
      <c r="E16" s="104"/>
      <c r="F16" s="104"/>
      <c r="G16" s="23"/>
    </row>
    <row r="17" spans="2:9" x14ac:dyDescent="0.35">
      <c r="B17" s="24"/>
      <c r="C17" s="25" t="s">
        <v>16</v>
      </c>
      <c r="D17" s="26" t="s">
        <v>17</v>
      </c>
      <c r="E17" s="26" t="s">
        <v>18</v>
      </c>
      <c r="F17" s="26" t="s">
        <v>19</v>
      </c>
      <c r="G17" s="27"/>
    </row>
    <row r="18" spans="2:9" x14ac:dyDescent="0.35">
      <c r="B18" s="24" t="str">
        <f>'Plano ORÇ_1º ANO'!C6</f>
        <v>Desenvolvimento do Aplicativo - MAVIE</v>
      </c>
      <c r="C18" s="28" t="s">
        <v>20</v>
      </c>
      <c r="D18" s="29">
        <f>F18/E18</f>
        <v>253384.27416666667</v>
      </c>
      <c r="E18" s="30">
        <v>12</v>
      </c>
      <c r="F18" s="29">
        <f>'Plano ORÇ_1º ANO'!G43</f>
        <v>3040611.29</v>
      </c>
      <c r="G18" s="31"/>
    </row>
    <row r="19" spans="2:9" x14ac:dyDescent="0.35">
      <c r="B19" s="24" t="str">
        <f>'Plano ORÇ_2º ANO'!C6</f>
        <v>Desenvolvimento do Aplicativo - MAVIE</v>
      </c>
      <c r="C19" s="32" t="s">
        <v>21</v>
      </c>
      <c r="D19" s="29">
        <f>'Plano ORÇ_2º ANO'!H40</f>
        <v>193634.27416666667</v>
      </c>
      <c r="E19" s="30">
        <v>12</v>
      </c>
      <c r="F19" s="29">
        <f>'Plano ORÇ_2º ANO'!G43</f>
        <v>2323611.29</v>
      </c>
      <c r="G19" s="31"/>
    </row>
    <row r="20" spans="2:9" x14ac:dyDescent="0.35">
      <c r="B20" s="96" t="s">
        <v>22</v>
      </c>
      <c r="C20" s="97"/>
      <c r="D20" s="33">
        <f>SUM(D18:D19)</f>
        <v>447018.54833333334</v>
      </c>
      <c r="E20" s="26">
        <f>SUM(E18:E19)</f>
        <v>24</v>
      </c>
      <c r="F20" s="33">
        <f>SUM(F18:F19)</f>
        <v>5364222.58</v>
      </c>
      <c r="G20" s="34"/>
    </row>
    <row r="21" spans="2:9" x14ac:dyDescent="0.35">
      <c r="B21" s="35"/>
      <c r="F21" s="37"/>
    </row>
    <row r="22" spans="2:9" x14ac:dyDescent="0.35">
      <c r="B22" s="38"/>
    </row>
    <row r="23" spans="2:9" x14ac:dyDescent="0.35">
      <c r="B23" s="38"/>
      <c r="C23" s="38"/>
      <c r="D23" s="38"/>
      <c r="E23" s="38"/>
      <c r="F23" s="38"/>
      <c r="I23" s="38"/>
    </row>
    <row r="24" spans="2:9" x14ac:dyDescent="0.35">
      <c r="B24" s="39" t="s">
        <v>99</v>
      </c>
      <c r="C24" s="38"/>
      <c r="D24" s="38"/>
      <c r="E24" s="38"/>
      <c r="F24" s="38"/>
      <c r="I24" s="38"/>
    </row>
    <row r="25" spans="2:9" x14ac:dyDescent="0.35">
      <c r="B25" s="40"/>
      <c r="C25" s="38"/>
      <c r="D25" s="40"/>
      <c r="E25" s="38"/>
      <c r="F25" s="38"/>
      <c r="I25" s="38"/>
    </row>
    <row r="26" spans="2:9" x14ac:dyDescent="0.35">
      <c r="B26" s="40"/>
      <c r="C26" s="38"/>
      <c r="D26" s="40"/>
      <c r="E26" s="38"/>
      <c r="F26" s="38"/>
      <c r="I26" s="38"/>
    </row>
    <row r="27" spans="2:9" x14ac:dyDescent="0.35">
      <c r="B27" s="40"/>
      <c r="C27" s="38"/>
      <c r="D27" s="40"/>
      <c r="E27" s="38"/>
      <c r="F27" s="38"/>
      <c r="I27" s="38"/>
    </row>
    <row r="28" spans="2:9" x14ac:dyDescent="0.35">
      <c r="B28" s="98"/>
      <c r="C28" s="98"/>
      <c r="D28" s="41"/>
      <c r="F28" s="40"/>
    </row>
    <row r="29" spans="2:9" x14ac:dyDescent="0.35">
      <c r="B29" s="98"/>
      <c r="C29" s="98"/>
      <c r="D29" s="42"/>
      <c r="F29" s="40"/>
    </row>
  </sheetData>
  <mergeCells count="7">
    <mergeCell ref="B20:C20"/>
    <mergeCell ref="B28:C28"/>
    <mergeCell ref="B29:C29"/>
    <mergeCell ref="B6:G6"/>
    <mergeCell ref="E12:F12"/>
    <mergeCell ref="E13:F13"/>
    <mergeCell ref="B16:F16"/>
  </mergeCells>
  <pageMargins left="0.7" right="0.7" top="0.75" bottom="0.75" header="0.3" footer="0.3"/>
  <pageSetup paperSize="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A40F-3665-4838-BFE8-10BCD04AC53B}">
  <sheetPr>
    <pageSetUpPr fitToPage="1"/>
  </sheetPr>
  <dimension ref="B5:H45"/>
  <sheetViews>
    <sheetView showGridLines="0" zoomScaleNormal="100" zoomScaleSheetLayoutView="100" workbookViewId="0">
      <selection activeCell="D2" sqref="D2"/>
    </sheetView>
  </sheetViews>
  <sheetFormatPr defaultColWidth="9.1796875" defaultRowHeight="14.5" x14ac:dyDescent="0.35"/>
  <cols>
    <col min="1" max="1" width="3.1796875" customWidth="1"/>
    <col min="2" max="2" width="9.81640625" customWidth="1"/>
    <col min="3" max="3" width="14.26953125" customWidth="1"/>
    <col min="4" max="4" width="41.1796875" customWidth="1"/>
    <col min="5" max="5" width="17.81640625" bestFit="1" customWidth="1"/>
    <col min="6" max="6" width="17.7265625" customWidth="1"/>
    <col min="7" max="7" width="15.6328125" style="45" bestFit="1" customWidth="1"/>
    <col min="8" max="8" width="15.81640625" style="43" customWidth="1"/>
    <col min="9" max="9" width="9.81640625" customWidth="1"/>
    <col min="10" max="10" width="17" bestFit="1" customWidth="1"/>
  </cols>
  <sheetData>
    <row r="5" spans="2:8" x14ac:dyDescent="0.35">
      <c r="B5" s="127" t="s">
        <v>23</v>
      </c>
      <c r="C5" s="128"/>
      <c r="D5" s="128"/>
      <c r="E5" s="128"/>
      <c r="F5" s="128"/>
      <c r="G5" s="128"/>
    </row>
    <row r="6" spans="2:8" x14ac:dyDescent="0.35">
      <c r="B6" s="44" t="s">
        <v>24</v>
      </c>
      <c r="C6" t="s">
        <v>25</v>
      </c>
    </row>
    <row r="7" spans="2:8" x14ac:dyDescent="0.35">
      <c r="B7" s="46" t="s">
        <v>26</v>
      </c>
      <c r="C7" s="129" t="s">
        <v>27</v>
      </c>
      <c r="D7" s="129"/>
      <c r="E7" s="129"/>
      <c r="F7" s="129"/>
      <c r="G7" s="129"/>
    </row>
    <row r="8" spans="2:8" x14ac:dyDescent="0.35">
      <c r="H8"/>
    </row>
    <row r="9" spans="2:8" x14ac:dyDescent="0.35">
      <c r="B9" s="108" t="s">
        <v>28</v>
      </c>
      <c r="C9" s="109"/>
      <c r="D9" s="109"/>
      <c r="E9" s="109"/>
      <c r="F9" s="109"/>
      <c r="G9" s="110"/>
      <c r="H9"/>
    </row>
    <row r="10" spans="2:8" x14ac:dyDescent="0.35">
      <c r="B10" s="26" t="s">
        <v>29</v>
      </c>
      <c r="C10" s="130" t="s">
        <v>30</v>
      </c>
      <c r="D10" s="130"/>
      <c r="E10" s="130"/>
      <c r="F10" s="26" t="s">
        <v>31</v>
      </c>
      <c r="G10" s="47" t="s">
        <v>32</v>
      </c>
      <c r="H10"/>
    </row>
    <row r="11" spans="2:8" x14ac:dyDescent="0.35">
      <c r="B11" s="30">
        <v>8</v>
      </c>
      <c r="C11" s="131" t="s">
        <v>33</v>
      </c>
      <c r="D11" s="132"/>
      <c r="E11" s="133"/>
      <c r="F11" s="48">
        <v>0</v>
      </c>
      <c r="G11" s="49">
        <v>104000</v>
      </c>
      <c r="H11"/>
    </row>
    <row r="12" spans="2:8" ht="15" thickBot="1" x14ac:dyDescent="0.4">
      <c r="B12" s="50">
        <v>6</v>
      </c>
      <c r="C12" s="131" t="s">
        <v>34</v>
      </c>
      <c r="D12" s="132"/>
      <c r="E12" s="133"/>
      <c r="F12" s="51">
        <v>0</v>
      </c>
      <c r="G12" s="49">
        <v>30000</v>
      </c>
      <c r="H12"/>
    </row>
    <row r="13" spans="2:8" ht="15" thickBot="1" x14ac:dyDescent="0.4">
      <c r="B13" s="50">
        <v>4</v>
      </c>
      <c r="C13" s="131" t="s">
        <v>35</v>
      </c>
      <c r="D13" s="132"/>
      <c r="E13" s="133"/>
      <c r="F13" s="48">
        <v>0</v>
      </c>
      <c r="G13" s="49">
        <v>28000</v>
      </c>
      <c r="H13" s="52" t="s">
        <v>36</v>
      </c>
    </row>
    <row r="14" spans="2:8" x14ac:dyDescent="0.35">
      <c r="B14" s="134" t="s">
        <v>22</v>
      </c>
      <c r="C14" s="135"/>
      <c r="D14" s="135"/>
      <c r="E14" s="135"/>
      <c r="F14" s="136"/>
      <c r="G14" s="53">
        <f>SUM(G11:G13)</f>
        <v>162000</v>
      </c>
      <c r="H14" s="54">
        <f>G14*12</f>
        <v>1944000</v>
      </c>
    </row>
    <row r="15" spans="2:8" x14ac:dyDescent="0.35">
      <c r="H15"/>
    </row>
    <row r="16" spans="2:8" x14ac:dyDescent="0.35">
      <c r="B16" s="108" t="s">
        <v>37</v>
      </c>
      <c r="C16" s="109"/>
      <c r="D16" s="109"/>
      <c r="E16" s="109"/>
      <c r="F16" s="109"/>
      <c r="G16" s="110"/>
      <c r="H16"/>
    </row>
    <row r="17" spans="2:8" x14ac:dyDescent="0.35">
      <c r="B17" s="111" t="s">
        <v>38</v>
      </c>
      <c r="C17" s="112"/>
      <c r="D17" s="113"/>
      <c r="E17" s="55" t="s">
        <v>39</v>
      </c>
      <c r="F17" s="55" t="s">
        <v>32</v>
      </c>
      <c r="G17" s="56" t="s">
        <v>40</v>
      </c>
      <c r="H17"/>
    </row>
    <row r="18" spans="2:8" x14ac:dyDescent="0.35">
      <c r="B18" s="114" t="s">
        <v>41</v>
      </c>
      <c r="C18" s="115"/>
      <c r="D18" s="116"/>
      <c r="E18" s="57">
        <v>12</v>
      </c>
      <c r="F18" s="58">
        <v>20000</v>
      </c>
      <c r="G18" s="58">
        <f>F18*E18</f>
        <v>240000</v>
      </c>
      <c r="H18"/>
    </row>
    <row r="19" spans="2:8" x14ac:dyDescent="0.35">
      <c r="B19" s="114" t="s">
        <v>42</v>
      </c>
      <c r="C19" s="115"/>
      <c r="D19" s="116"/>
      <c r="E19" s="57">
        <v>12</v>
      </c>
      <c r="F19" s="58">
        <v>10000</v>
      </c>
      <c r="G19" s="58">
        <f t="shared" ref="G19:G25" si="0">F19*E19</f>
        <v>120000</v>
      </c>
      <c r="H19"/>
    </row>
    <row r="20" spans="2:8" x14ac:dyDescent="0.35">
      <c r="B20" s="114" t="s">
        <v>43</v>
      </c>
      <c r="C20" s="115"/>
      <c r="D20" s="116"/>
      <c r="E20" s="57">
        <v>1</v>
      </c>
      <c r="F20" s="59">
        <v>1486.96</v>
      </c>
      <c r="G20" s="58">
        <f t="shared" si="0"/>
        <v>1486.96</v>
      </c>
      <c r="H20"/>
    </row>
    <row r="21" spans="2:8" x14ac:dyDescent="0.35">
      <c r="B21" s="114" t="s">
        <v>44</v>
      </c>
      <c r="C21" s="115"/>
      <c r="D21" s="116"/>
      <c r="E21" s="57">
        <v>1</v>
      </c>
      <c r="F21" s="59">
        <v>124.33</v>
      </c>
      <c r="G21" s="58">
        <f t="shared" si="0"/>
        <v>124.33</v>
      </c>
      <c r="H21"/>
    </row>
    <row r="22" spans="2:8" x14ac:dyDescent="0.35">
      <c r="B22" s="122" t="s">
        <v>45</v>
      </c>
      <c r="C22" s="123"/>
      <c r="D22" s="124"/>
      <c r="E22" s="57">
        <v>9</v>
      </c>
      <c r="F22" s="58">
        <v>45000</v>
      </c>
      <c r="G22" s="58">
        <f t="shared" si="0"/>
        <v>405000</v>
      </c>
      <c r="H22"/>
    </row>
    <row r="23" spans="2:8" x14ac:dyDescent="0.35">
      <c r="B23" s="114" t="s">
        <v>46</v>
      </c>
      <c r="C23" s="115"/>
      <c r="D23" s="116"/>
      <c r="E23" s="57">
        <v>12</v>
      </c>
      <c r="F23" s="60">
        <v>25000</v>
      </c>
      <c r="G23" s="58">
        <f t="shared" si="0"/>
        <v>300000</v>
      </c>
      <c r="H23"/>
    </row>
    <row r="24" spans="2:8" x14ac:dyDescent="0.35">
      <c r="B24" s="114"/>
      <c r="C24" s="115"/>
      <c r="D24" s="116"/>
      <c r="E24" s="57"/>
      <c r="F24" s="58"/>
      <c r="G24" s="58">
        <f t="shared" si="0"/>
        <v>0</v>
      </c>
      <c r="H24"/>
    </row>
    <row r="25" spans="2:8" x14ac:dyDescent="0.35">
      <c r="B25" s="114"/>
      <c r="C25" s="115"/>
      <c r="D25" s="116"/>
      <c r="E25" s="57"/>
      <c r="F25" s="58"/>
      <c r="G25" s="58">
        <f t="shared" si="0"/>
        <v>0</v>
      </c>
      <c r="H25"/>
    </row>
    <row r="26" spans="2:8" x14ac:dyDescent="0.35">
      <c r="B26" s="125" t="s">
        <v>22</v>
      </c>
      <c r="C26" s="125"/>
      <c r="D26" s="125"/>
      <c r="E26" s="126"/>
      <c r="F26" s="61">
        <f>SUM(F18:F25)</f>
        <v>101611.29000000001</v>
      </c>
      <c r="G26" s="53">
        <f>SUM(G18:G25)</f>
        <v>1066611.29</v>
      </c>
      <c r="H26" s="62"/>
    </row>
    <row r="28" spans="2:8" x14ac:dyDescent="0.35">
      <c r="B28" s="108" t="s">
        <v>47</v>
      </c>
      <c r="C28" s="109"/>
      <c r="D28" s="109"/>
      <c r="E28" s="109"/>
      <c r="F28" s="109"/>
      <c r="G28" s="110"/>
    </row>
    <row r="29" spans="2:8" x14ac:dyDescent="0.35">
      <c r="B29" s="111" t="s">
        <v>38</v>
      </c>
      <c r="C29" s="112"/>
      <c r="D29" s="113"/>
      <c r="E29" s="55" t="s">
        <v>39</v>
      </c>
      <c r="F29" s="55" t="s">
        <v>32</v>
      </c>
      <c r="G29" s="56" t="s">
        <v>40</v>
      </c>
    </row>
    <row r="30" spans="2:8" x14ac:dyDescent="0.35">
      <c r="B30" s="114" t="s">
        <v>48</v>
      </c>
      <c r="C30" s="115"/>
      <c r="D30" s="116"/>
      <c r="E30" s="57">
        <v>12</v>
      </c>
      <c r="F30" s="63">
        <v>1500</v>
      </c>
      <c r="G30" s="58">
        <f>E30*F30</f>
        <v>18000</v>
      </c>
    </row>
    <row r="31" spans="2:8" x14ac:dyDescent="0.35">
      <c r="B31" s="114"/>
      <c r="C31" s="115"/>
      <c r="D31" s="116"/>
      <c r="E31" s="64"/>
      <c r="F31" s="63">
        <v>0</v>
      </c>
      <c r="G31" s="58">
        <f>F31*E31</f>
        <v>0</v>
      </c>
    </row>
    <row r="32" spans="2:8" x14ac:dyDescent="0.35">
      <c r="B32" s="117" t="s">
        <v>22</v>
      </c>
      <c r="C32" s="118"/>
      <c r="D32" s="118"/>
      <c r="E32" s="119"/>
      <c r="F32" s="65">
        <f>SUM(F30:F31)</f>
        <v>1500</v>
      </c>
      <c r="G32" s="53">
        <f>SUM(G30:G31)</f>
        <v>18000</v>
      </c>
    </row>
    <row r="33" spans="2:8" x14ac:dyDescent="0.35">
      <c r="B33" s="66"/>
      <c r="C33" s="66"/>
      <c r="D33" s="66"/>
      <c r="E33" s="67"/>
      <c r="F33" s="68"/>
      <c r="G33" s="69"/>
    </row>
    <row r="34" spans="2:8" x14ac:dyDescent="0.35">
      <c r="B34" s="108" t="s">
        <v>49</v>
      </c>
      <c r="C34" s="109"/>
      <c r="D34" s="109"/>
      <c r="E34" s="109"/>
      <c r="F34" s="109"/>
      <c r="G34" s="110"/>
    </row>
    <row r="35" spans="2:8" x14ac:dyDescent="0.35">
      <c r="B35" s="111" t="s">
        <v>38</v>
      </c>
      <c r="C35" s="112"/>
      <c r="D35" s="113"/>
      <c r="E35" s="55" t="s">
        <v>39</v>
      </c>
      <c r="F35" s="55" t="s">
        <v>32</v>
      </c>
      <c r="G35" s="56" t="s">
        <v>40</v>
      </c>
    </row>
    <row r="36" spans="2:8" x14ac:dyDescent="0.35">
      <c r="B36" s="114" t="s">
        <v>50</v>
      </c>
      <c r="C36" s="115"/>
      <c r="D36" s="116"/>
      <c r="E36" s="57">
        <v>12</v>
      </c>
      <c r="F36" s="63">
        <v>1000</v>
      </c>
      <c r="G36" s="58">
        <f>E36*F36</f>
        <v>12000</v>
      </c>
    </row>
    <row r="37" spans="2:8" x14ac:dyDescent="0.35">
      <c r="B37" s="117" t="s">
        <v>22</v>
      </c>
      <c r="C37" s="118"/>
      <c r="D37" s="118"/>
      <c r="E37" s="119"/>
      <c r="F37" s="65">
        <f>SUM(F36:F36)</f>
        <v>1000</v>
      </c>
      <c r="G37" s="53">
        <f>SUM(G36)</f>
        <v>12000</v>
      </c>
    </row>
    <row r="38" spans="2:8" ht="15" thickBot="1" x14ac:dyDescent="0.4">
      <c r="G38"/>
    </row>
    <row r="39" spans="2:8" ht="15" thickBot="1" x14ac:dyDescent="0.4">
      <c r="B39" s="105" t="s">
        <v>51</v>
      </c>
      <c r="C39" s="106"/>
      <c r="D39" s="107"/>
      <c r="F39" s="120" t="s">
        <v>52</v>
      </c>
      <c r="G39" s="121"/>
      <c r="H39" s="70" t="s">
        <v>53</v>
      </c>
    </row>
    <row r="40" spans="2:8" x14ac:dyDescent="0.35">
      <c r="B40" s="105">
        <f>SUM(B11:B13)</f>
        <v>18</v>
      </c>
      <c r="C40" s="106"/>
      <c r="D40" s="107"/>
      <c r="F40" s="71" t="s">
        <v>54</v>
      </c>
      <c r="G40" s="72">
        <f>SUM(G37,G32,G26,H14)</f>
        <v>3040611.29</v>
      </c>
      <c r="H40" s="73">
        <f>G43/12</f>
        <v>253384.27416666667</v>
      </c>
    </row>
    <row r="41" spans="2:8" x14ac:dyDescent="0.35">
      <c r="F41" s="74" t="s">
        <v>55</v>
      </c>
      <c r="G41" s="75">
        <v>0</v>
      </c>
      <c r="H41" s="76"/>
    </row>
    <row r="42" spans="2:8" x14ac:dyDescent="0.35">
      <c r="F42" s="77" t="s">
        <v>56</v>
      </c>
      <c r="G42" s="75">
        <v>0</v>
      </c>
      <c r="H42" s="76"/>
    </row>
    <row r="43" spans="2:8" x14ac:dyDescent="0.35">
      <c r="F43" s="78" t="s">
        <v>22</v>
      </c>
      <c r="G43" s="79">
        <f>SUM(G40:G42)</f>
        <v>3040611.29</v>
      </c>
    </row>
    <row r="44" spans="2:8" x14ac:dyDescent="0.35">
      <c r="B44" s="66"/>
      <c r="C44" s="66"/>
      <c r="D44" s="66"/>
      <c r="E44" s="67"/>
      <c r="F44" s="68"/>
      <c r="G44" s="69"/>
    </row>
    <row r="45" spans="2:8" ht="5.25" customHeight="1" x14ac:dyDescent="0.35">
      <c r="B45" s="80"/>
      <c r="C45" s="80"/>
      <c r="D45" s="80"/>
      <c r="E45" s="80"/>
      <c r="F45" s="80"/>
      <c r="G45" s="81"/>
    </row>
  </sheetData>
  <mergeCells count="31">
    <mergeCell ref="B19:D19"/>
    <mergeCell ref="B5:G5"/>
    <mergeCell ref="C7:G7"/>
    <mergeCell ref="B9:G9"/>
    <mergeCell ref="C10:E10"/>
    <mergeCell ref="C11:E11"/>
    <mergeCell ref="C12:E12"/>
    <mergeCell ref="C13:E13"/>
    <mergeCell ref="B14:F14"/>
    <mergeCell ref="B16:G16"/>
    <mergeCell ref="B17:D17"/>
    <mergeCell ref="B18:D18"/>
    <mergeCell ref="B32:E32"/>
    <mergeCell ref="B20:D20"/>
    <mergeCell ref="B21:D21"/>
    <mergeCell ref="B22:D22"/>
    <mergeCell ref="B23:D23"/>
    <mergeCell ref="B24:D24"/>
    <mergeCell ref="B25:D25"/>
    <mergeCell ref="B26:E26"/>
    <mergeCell ref="B28:G28"/>
    <mergeCell ref="B29:D29"/>
    <mergeCell ref="B30:D30"/>
    <mergeCell ref="B31:D31"/>
    <mergeCell ref="B40:D40"/>
    <mergeCell ref="B34:G34"/>
    <mergeCell ref="B35:D35"/>
    <mergeCell ref="B36:D36"/>
    <mergeCell ref="B37:E37"/>
    <mergeCell ref="B39:D39"/>
    <mergeCell ref="F39:G39"/>
  </mergeCells>
  <pageMargins left="0.31496062992125984" right="0.31496062992125984" top="0.78740157480314965" bottom="0.78740157480314965" header="0.31496062992125984" footer="0.31496062992125984"/>
  <pageSetup paperSize="9" scale="73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5E91B-920A-4F27-800B-08997A3B690D}">
  <sheetPr>
    <pageSetUpPr fitToPage="1"/>
  </sheetPr>
  <dimension ref="B5:H45"/>
  <sheetViews>
    <sheetView showGridLines="0" zoomScaleNormal="100" zoomScaleSheetLayoutView="100" workbookViewId="0">
      <selection activeCell="A2" sqref="A2:XFD2"/>
    </sheetView>
  </sheetViews>
  <sheetFormatPr defaultColWidth="9.1796875" defaultRowHeight="14.5" x14ac:dyDescent="0.35"/>
  <cols>
    <col min="1" max="1" width="3.1796875" customWidth="1"/>
    <col min="2" max="2" width="9.81640625" customWidth="1"/>
    <col min="3" max="3" width="14.26953125" customWidth="1"/>
    <col min="4" max="4" width="41.1796875" customWidth="1"/>
    <col min="5" max="5" width="17.81640625" bestFit="1" customWidth="1"/>
    <col min="6" max="6" width="17.7265625" customWidth="1"/>
    <col min="7" max="7" width="15.6328125" style="45" bestFit="1" customWidth="1"/>
    <col min="8" max="8" width="15.81640625" style="43" customWidth="1"/>
    <col min="9" max="9" width="9.81640625" customWidth="1"/>
    <col min="10" max="10" width="17" bestFit="1" customWidth="1"/>
  </cols>
  <sheetData>
    <row r="5" spans="2:8" x14ac:dyDescent="0.35">
      <c r="B5" s="127" t="s">
        <v>23</v>
      </c>
      <c r="C5" s="128"/>
      <c r="D5" s="128"/>
      <c r="E5" s="128"/>
      <c r="F5" s="128"/>
      <c r="G5" s="128"/>
    </row>
    <row r="6" spans="2:8" x14ac:dyDescent="0.35">
      <c r="B6" s="44" t="s">
        <v>24</v>
      </c>
      <c r="C6" t="s">
        <v>25</v>
      </c>
    </row>
    <row r="7" spans="2:8" x14ac:dyDescent="0.35">
      <c r="B7" s="46" t="s">
        <v>26</v>
      </c>
      <c r="C7" s="129" t="s">
        <v>27</v>
      </c>
      <c r="D7" s="129"/>
      <c r="E7" s="129"/>
      <c r="F7" s="129"/>
      <c r="G7" s="129"/>
    </row>
    <row r="8" spans="2:8" x14ac:dyDescent="0.35">
      <c r="H8"/>
    </row>
    <row r="9" spans="2:8" x14ac:dyDescent="0.35">
      <c r="B9" s="108" t="s">
        <v>28</v>
      </c>
      <c r="C9" s="109"/>
      <c r="D9" s="109"/>
      <c r="E9" s="109"/>
      <c r="F9" s="109"/>
      <c r="G9" s="110"/>
      <c r="H9"/>
    </row>
    <row r="10" spans="2:8" x14ac:dyDescent="0.35">
      <c r="B10" s="26" t="s">
        <v>29</v>
      </c>
      <c r="C10" s="130" t="s">
        <v>30</v>
      </c>
      <c r="D10" s="130"/>
      <c r="E10" s="130"/>
      <c r="F10" s="26" t="s">
        <v>31</v>
      </c>
      <c r="G10" s="47" t="s">
        <v>32</v>
      </c>
      <c r="H10"/>
    </row>
    <row r="11" spans="2:8" x14ac:dyDescent="0.35">
      <c r="B11" s="30">
        <v>5</v>
      </c>
      <c r="C11" s="131" t="s">
        <v>33</v>
      </c>
      <c r="D11" s="132"/>
      <c r="E11" s="133"/>
      <c r="F11" s="48">
        <v>0</v>
      </c>
      <c r="G11" s="49">
        <v>68000</v>
      </c>
      <c r="H11"/>
    </row>
    <row r="12" spans="2:8" ht="15" thickBot="1" x14ac:dyDescent="0.4">
      <c r="B12" s="50">
        <v>6</v>
      </c>
      <c r="C12" s="131" t="s">
        <v>34</v>
      </c>
      <c r="D12" s="132"/>
      <c r="E12" s="133"/>
      <c r="F12" s="51">
        <v>0</v>
      </c>
      <c r="G12" s="49">
        <v>30000</v>
      </c>
      <c r="H12"/>
    </row>
    <row r="13" spans="2:8" ht="15" thickBot="1" x14ac:dyDescent="0.4">
      <c r="B13" s="50">
        <v>4</v>
      </c>
      <c r="C13" s="131" t="s">
        <v>35</v>
      </c>
      <c r="D13" s="132"/>
      <c r="E13" s="133"/>
      <c r="F13" s="48">
        <v>0</v>
      </c>
      <c r="G13" s="49">
        <v>28000</v>
      </c>
      <c r="H13" s="52" t="s">
        <v>36</v>
      </c>
    </row>
    <row r="14" spans="2:8" x14ac:dyDescent="0.35">
      <c r="B14" s="134" t="s">
        <v>22</v>
      </c>
      <c r="C14" s="135"/>
      <c r="D14" s="135"/>
      <c r="E14" s="135"/>
      <c r="F14" s="136"/>
      <c r="G14" s="53">
        <f>SUM(G11:G13)</f>
        <v>126000</v>
      </c>
      <c r="H14" s="54">
        <f>G14*12</f>
        <v>1512000</v>
      </c>
    </row>
    <row r="15" spans="2:8" x14ac:dyDescent="0.35">
      <c r="H15"/>
    </row>
    <row r="16" spans="2:8" x14ac:dyDescent="0.35">
      <c r="B16" s="108" t="s">
        <v>37</v>
      </c>
      <c r="C16" s="109"/>
      <c r="D16" s="109"/>
      <c r="E16" s="109"/>
      <c r="F16" s="109"/>
      <c r="G16" s="110"/>
      <c r="H16"/>
    </row>
    <row r="17" spans="2:8" x14ac:dyDescent="0.35">
      <c r="B17" s="111" t="s">
        <v>38</v>
      </c>
      <c r="C17" s="112"/>
      <c r="D17" s="113"/>
      <c r="E17" s="55" t="s">
        <v>39</v>
      </c>
      <c r="F17" s="55" t="s">
        <v>32</v>
      </c>
      <c r="G17" s="56" t="s">
        <v>40</v>
      </c>
      <c r="H17"/>
    </row>
    <row r="18" spans="2:8" x14ac:dyDescent="0.35">
      <c r="B18" s="114" t="s">
        <v>41</v>
      </c>
      <c r="C18" s="115"/>
      <c r="D18" s="116"/>
      <c r="E18" s="57">
        <v>12</v>
      </c>
      <c r="F18" s="58">
        <v>15000</v>
      </c>
      <c r="G18" s="58">
        <f>F18*E18</f>
        <v>180000</v>
      </c>
      <c r="H18"/>
    </row>
    <row r="19" spans="2:8" x14ac:dyDescent="0.35">
      <c r="B19" s="114" t="s">
        <v>42</v>
      </c>
      <c r="C19" s="115"/>
      <c r="D19" s="116"/>
      <c r="E19" s="57">
        <v>12</v>
      </c>
      <c r="F19" s="58">
        <v>10000</v>
      </c>
      <c r="G19" s="58">
        <f t="shared" ref="G19:G25" si="0">F19*E19</f>
        <v>120000</v>
      </c>
      <c r="H19"/>
    </row>
    <row r="20" spans="2:8" x14ac:dyDescent="0.35">
      <c r="B20" s="114" t="s">
        <v>43</v>
      </c>
      <c r="C20" s="115"/>
      <c r="D20" s="116"/>
      <c r="E20" s="57">
        <v>1</v>
      </c>
      <c r="F20" s="59">
        <v>1486.96</v>
      </c>
      <c r="G20" s="58">
        <f t="shared" si="0"/>
        <v>1486.96</v>
      </c>
      <c r="H20"/>
    </row>
    <row r="21" spans="2:8" x14ac:dyDescent="0.35">
      <c r="B21" s="114" t="s">
        <v>44</v>
      </c>
      <c r="C21" s="115"/>
      <c r="D21" s="116"/>
      <c r="E21" s="57">
        <v>1</v>
      </c>
      <c r="F21" s="59">
        <v>124.33</v>
      </c>
      <c r="G21" s="58">
        <f t="shared" si="0"/>
        <v>124.33</v>
      </c>
      <c r="H21"/>
    </row>
    <row r="22" spans="2:8" x14ac:dyDescent="0.35">
      <c r="B22" s="122" t="s">
        <v>45</v>
      </c>
      <c r="C22" s="123"/>
      <c r="D22" s="124"/>
      <c r="E22" s="57">
        <v>12</v>
      </c>
      <c r="F22" s="58">
        <v>15000</v>
      </c>
      <c r="G22" s="58">
        <f t="shared" si="0"/>
        <v>180000</v>
      </c>
      <c r="H22"/>
    </row>
    <row r="23" spans="2:8" x14ac:dyDescent="0.35">
      <c r="B23" s="114" t="s">
        <v>46</v>
      </c>
      <c r="C23" s="115"/>
      <c r="D23" s="116"/>
      <c r="E23" s="57">
        <v>12</v>
      </c>
      <c r="F23" s="60">
        <v>25000</v>
      </c>
      <c r="G23" s="58">
        <f t="shared" si="0"/>
        <v>300000</v>
      </c>
      <c r="H23"/>
    </row>
    <row r="24" spans="2:8" x14ac:dyDescent="0.35">
      <c r="B24" s="114"/>
      <c r="C24" s="115"/>
      <c r="D24" s="116"/>
      <c r="E24" s="57"/>
      <c r="F24" s="58"/>
      <c r="G24" s="58">
        <f t="shared" si="0"/>
        <v>0</v>
      </c>
      <c r="H24"/>
    </row>
    <row r="25" spans="2:8" x14ac:dyDescent="0.35">
      <c r="B25" s="114"/>
      <c r="C25" s="115"/>
      <c r="D25" s="116"/>
      <c r="E25" s="57"/>
      <c r="F25" s="58"/>
      <c r="G25" s="58">
        <f t="shared" si="0"/>
        <v>0</v>
      </c>
      <c r="H25"/>
    </row>
    <row r="26" spans="2:8" x14ac:dyDescent="0.35">
      <c r="B26" s="125" t="s">
        <v>22</v>
      </c>
      <c r="C26" s="125"/>
      <c r="D26" s="125"/>
      <c r="E26" s="126"/>
      <c r="F26" s="61">
        <f>SUM(F18:F25)</f>
        <v>66611.290000000008</v>
      </c>
      <c r="G26" s="53">
        <f>SUM(G18:G25)</f>
        <v>781611.29</v>
      </c>
      <c r="H26" s="62"/>
    </row>
    <row r="28" spans="2:8" x14ac:dyDescent="0.35">
      <c r="B28" s="108" t="s">
        <v>47</v>
      </c>
      <c r="C28" s="109"/>
      <c r="D28" s="109"/>
      <c r="E28" s="109"/>
      <c r="F28" s="109"/>
      <c r="G28" s="110"/>
    </row>
    <row r="29" spans="2:8" x14ac:dyDescent="0.35">
      <c r="B29" s="111" t="s">
        <v>38</v>
      </c>
      <c r="C29" s="112"/>
      <c r="D29" s="113"/>
      <c r="E29" s="55" t="s">
        <v>39</v>
      </c>
      <c r="F29" s="55" t="s">
        <v>32</v>
      </c>
      <c r="G29" s="56" t="s">
        <v>40</v>
      </c>
    </row>
    <row r="30" spans="2:8" x14ac:dyDescent="0.35">
      <c r="B30" s="114" t="s">
        <v>48</v>
      </c>
      <c r="C30" s="115"/>
      <c r="D30" s="116"/>
      <c r="E30" s="57">
        <v>12</v>
      </c>
      <c r="F30" s="63">
        <v>1500</v>
      </c>
      <c r="G30" s="58">
        <f>E30*F30</f>
        <v>18000</v>
      </c>
    </row>
    <row r="31" spans="2:8" x14ac:dyDescent="0.35">
      <c r="B31" s="114"/>
      <c r="C31" s="115"/>
      <c r="D31" s="116"/>
      <c r="E31" s="64"/>
      <c r="F31" s="63">
        <v>0</v>
      </c>
      <c r="G31" s="58">
        <f>F31*E31</f>
        <v>0</v>
      </c>
    </row>
    <row r="32" spans="2:8" x14ac:dyDescent="0.35">
      <c r="B32" s="117" t="s">
        <v>22</v>
      </c>
      <c r="C32" s="118"/>
      <c r="D32" s="118"/>
      <c r="E32" s="119"/>
      <c r="F32" s="65">
        <f>SUM(F30:F31)</f>
        <v>1500</v>
      </c>
      <c r="G32" s="53">
        <f>SUM(G30:G31)</f>
        <v>18000</v>
      </c>
    </row>
    <row r="33" spans="2:8" x14ac:dyDescent="0.35">
      <c r="B33" s="66"/>
      <c r="C33" s="66"/>
      <c r="D33" s="66"/>
      <c r="E33" s="67"/>
      <c r="F33" s="68"/>
      <c r="G33" s="69"/>
    </row>
    <row r="34" spans="2:8" x14ac:dyDescent="0.35">
      <c r="B34" s="108" t="s">
        <v>49</v>
      </c>
      <c r="C34" s="109"/>
      <c r="D34" s="109"/>
      <c r="E34" s="109"/>
      <c r="F34" s="109"/>
      <c r="G34" s="110"/>
    </row>
    <row r="35" spans="2:8" x14ac:dyDescent="0.35">
      <c r="B35" s="111" t="s">
        <v>38</v>
      </c>
      <c r="C35" s="112"/>
      <c r="D35" s="113"/>
      <c r="E35" s="55" t="s">
        <v>39</v>
      </c>
      <c r="F35" s="55" t="s">
        <v>32</v>
      </c>
      <c r="G35" s="56" t="s">
        <v>40</v>
      </c>
    </row>
    <row r="36" spans="2:8" x14ac:dyDescent="0.35">
      <c r="B36" s="114" t="s">
        <v>50</v>
      </c>
      <c r="C36" s="115"/>
      <c r="D36" s="116"/>
      <c r="E36" s="57">
        <v>12</v>
      </c>
      <c r="F36" s="63">
        <v>1000</v>
      </c>
      <c r="G36" s="58">
        <f>E36*F36</f>
        <v>12000</v>
      </c>
    </row>
    <row r="37" spans="2:8" x14ac:dyDescent="0.35">
      <c r="B37" s="117" t="s">
        <v>22</v>
      </c>
      <c r="C37" s="118"/>
      <c r="D37" s="118"/>
      <c r="E37" s="119"/>
      <c r="F37" s="65">
        <f>SUM(F36:F36)</f>
        <v>1000</v>
      </c>
      <c r="G37" s="53">
        <f>SUM(G36)</f>
        <v>12000</v>
      </c>
    </row>
    <row r="38" spans="2:8" ht="15" thickBot="1" x14ac:dyDescent="0.4">
      <c r="G38"/>
    </row>
    <row r="39" spans="2:8" ht="15" thickBot="1" x14ac:dyDescent="0.4">
      <c r="B39" s="105" t="s">
        <v>51</v>
      </c>
      <c r="C39" s="106"/>
      <c r="D39" s="107"/>
      <c r="F39" s="120" t="s">
        <v>52</v>
      </c>
      <c r="G39" s="121"/>
      <c r="H39" s="70" t="s">
        <v>53</v>
      </c>
    </row>
    <row r="40" spans="2:8" x14ac:dyDescent="0.35">
      <c r="B40" s="105">
        <f>SUM(B11:B13)</f>
        <v>15</v>
      </c>
      <c r="C40" s="106"/>
      <c r="D40" s="107"/>
      <c r="F40" s="71" t="s">
        <v>54</v>
      </c>
      <c r="G40" s="72">
        <f>SUM(G37,G32,G26,H14)</f>
        <v>2323611.29</v>
      </c>
      <c r="H40" s="73">
        <f>G43/12</f>
        <v>193634.27416666667</v>
      </c>
    </row>
    <row r="41" spans="2:8" x14ac:dyDescent="0.35">
      <c r="F41" s="74" t="s">
        <v>55</v>
      </c>
      <c r="G41" s="75">
        <v>0</v>
      </c>
      <c r="H41" s="76"/>
    </row>
    <row r="42" spans="2:8" x14ac:dyDescent="0.35">
      <c r="F42" s="77" t="s">
        <v>56</v>
      </c>
      <c r="G42" s="75">
        <v>0</v>
      </c>
      <c r="H42" s="76"/>
    </row>
    <row r="43" spans="2:8" x14ac:dyDescent="0.35">
      <c r="F43" s="78" t="s">
        <v>22</v>
      </c>
      <c r="G43" s="79">
        <f>SUM(G40:G42)</f>
        <v>2323611.29</v>
      </c>
    </row>
    <row r="44" spans="2:8" x14ac:dyDescent="0.35">
      <c r="B44" s="66"/>
      <c r="C44" s="66"/>
      <c r="D44" s="66"/>
      <c r="E44" s="67"/>
      <c r="F44" s="68"/>
      <c r="G44" s="69"/>
    </row>
    <row r="45" spans="2:8" ht="5.25" customHeight="1" x14ac:dyDescent="0.35">
      <c r="B45" s="80"/>
      <c r="C45" s="80"/>
      <c r="D45" s="80"/>
      <c r="E45" s="80"/>
      <c r="F45" s="80"/>
      <c r="G45" s="81"/>
    </row>
  </sheetData>
  <mergeCells count="31">
    <mergeCell ref="B19:D19"/>
    <mergeCell ref="B5:G5"/>
    <mergeCell ref="C7:G7"/>
    <mergeCell ref="B9:G9"/>
    <mergeCell ref="C10:E10"/>
    <mergeCell ref="C11:E11"/>
    <mergeCell ref="C12:E12"/>
    <mergeCell ref="C13:E13"/>
    <mergeCell ref="B14:F14"/>
    <mergeCell ref="B16:G16"/>
    <mergeCell ref="B17:D17"/>
    <mergeCell ref="B18:D18"/>
    <mergeCell ref="B32:E32"/>
    <mergeCell ref="B20:D20"/>
    <mergeCell ref="B21:D21"/>
    <mergeCell ref="B22:D22"/>
    <mergeCell ref="B23:D23"/>
    <mergeCell ref="B24:D24"/>
    <mergeCell ref="B25:D25"/>
    <mergeCell ref="B26:E26"/>
    <mergeCell ref="B28:G28"/>
    <mergeCell ref="B29:D29"/>
    <mergeCell ref="B30:D30"/>
    <mergeCell ref="B31:D31"/>
    <mergeCell ref="B40:D40"/>
    <mergeCell ref="B34:G34"/>
    <mergeCell ref="B35:D35"/>
    <mergeCell ref="B36:D36"/>
    <mergeCell ref="B37:E37"/>
    <mergeCell ref="B39:D39"/>
    <mergeCell ref="F39:G39"/>
  </mergeCells>
  <pageMargins left="0.31496062992125984" right="0.31496062992125984" top="0.78740157480314965" bottom="0.78740157480314965" header="0.31496062992125984" footer="0.31496062992125984"/>
  <pageSetup paperSize="9" scale="73" fitToHeight="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01A31-953D-4EF2-B290-FF1966BFAD45}">
  <dimension ref="A2:O28"/>
  <sheetViews>
    <sheetView zoomScale="90" zoomScaleNormal="90" workbookViewId="0">
      <selection activeCell="E2" sqref="E2"/>
    </sheetView>
  </sheetViews>
  <sheetFormatPr defaultRowHeight="14.5" x14ac:dyDescent="0.35"/>
  <cols>
    <col min="1" max="1" width="25.81640625" style="84" bestFit="1" customWidth="1"/>
    <col min="2" max="2" width="13.81640625" style="82" bestFit="1" customWidth="1"/>
    <col min="3" max="5" width="13.7265625" style="82" bestFit="1" customWidth="1"/>
    <col min="6" max="14" width="15.26953125" style="82" bestFit="1" customWidth="1"/>
    <col min="15" max="16384" width="8.7265625" style="82"/>
  </cols>
  <sheetData>
    <row r="2" spans="1:15" x14ac:dyDescent="0.35">
      <c r="A2" s="84" t="s">
        <v>70</v>
      </c>
    </row>
    <row r="4" spans="1:15" x14ac:dyDescent="0.35">
      <c r="A4" s="88" t="s">
        <v>69</v>
      </c>
      <c r="B4" s="89" t="s">
        <v>57</v>
      </c>
      <c r="C4" s="89" t="s">
        <v>58</v>
      </c>
      <c r="D4" s="89" t="s">
        <v>59</v>
      </c>
      <c r="E4" s="89" t="s">
        <v>60</v>
      </c>
      <c r="F4" s="89" t="s">
        <v>61</v>
      </c>
      <c r="G4" s="89" t="s">
        <v>62</v>
      </c>
      <c r="H4" s="89" t="s">
        <v>63</v>
      </c>
      <c r="I4" s="89" t="s">
        <v>64</v>
      </c>
      <c r="J4" s="89" t="s">
        <v>65</v>
      </c>
      <c r="K4" s="89" t="s">
        <v>66</v>
      </c>
      <c r="L4" s="89" t="s">
        <v>67</v>
      </c>
      <c r="M4" s="89" t="s">
        <v>68</v>
      </c>
      <c r="N4" s="89" t="s">
        <v>22</v>
      </c>
    </row>
    <row r="5" spans="1:15" x14ac:dyDescent="0.35">
      <c r="A5" s="88" t="s">
        <v>28</v>
      </c>
      <c r="B5" s="90">
        <v>162000</v>
      </c>
      <c r="C5" s="90">
        <v>162000</v>
      </c>
      <c r="D5" s="90">
        <v>162000</v>
      </c>
      <c r="E5" s="90">
        <v>162000</v>
      </c>
      <c r="F5" s="90">
        <v>162000</v>
      </c>
      <c r="G5" s="90">
        <v>162000</v>
      </c>
      <c r="H5" s="90">
        <v>162000</v>
      </c>
      <c r="I5" s="90">
        <v>162000</v>
      </c>
      <c r="J5" s="90">
        <v>162000</v>
      </c>
      <c r="K5" s="90">
        <v>162000</v>
      </c>
      <c r="L5" s="90">
        <v>162000</v>
      </c>
      <c r="M5" s="90">
        <v>162000</v>
      </c>
      <c r="N5" s="90">
        <f>SUM(B5:M5)</f>
        <v>1944000</v>
      </c>
      <c r="O5" s="83"/>
    </row>
    <row r="6" spans="1:15" x14ac:dyDescent="0.35">
      <c r="A6" s="88" t="s">
        <v>41</v>
      </c>
      <c r="B6" s="90">
        <v>20000</v>
      </c>
      <c r="C6" s="90">
        <v>20000</v>
      </c>
      <c r="D6" s="90">
        <v>20000</v>
      </c>
      <c r="E6" s="90">
        <v>20000</v>
      </c>
      <c r="F6" s="90">
        <v>20000</v>
      </c>
      <c r="G6" s="90">
        <v>20000</v>
      </c>
      <c r="H6" s="90">
        <v>20000</v>
      </c>
      <c r="I6" s="90">
        <v>20000</v>
      </c>
      <c r="J6" s="90">
        <v>20000</v>
      </c>
      <c r="K6" s="90">
        <v>20000</v>
      </c>
      <c r="L6" s="90">
        <v>20000</v>
      </c>
      <c r="M6" s="90">
        <v>20000</v>
      </c>
      <c r="N6" s="90">
        <f t="shared" ref="N6:N11" si="0">SUM(B6:M6)</f>
        <v>240000</v>
      </c>
      <c r="O6" s="83"/>
    </row>
    <row r="7" spans="1:15" x14ac:dyDescent="0.35">
      <c r="A7" s="88" t="s">
        <v>42</v>
      </c>
      <c r="B7" s="90">
        <v>10000</v>
      </c>
      <c r="C7" s="90">
        <v>10000</v>
      </c>
      <c r="D7" s="90">
        <v>10000</v>
      </c>
      <c r="E7" s="90">
        <v>10000</v>
      </c>
      <c r="F7" s="90">
        <v>10000</v>
      </c>
      <c r="G7" s="90">
        <v>10000</v>
      </c>
      <c r="H7" s="90">
        <v>10000</v>
      </c>
      <c r="I7" s="90">
        <v>10000</v>
      </c>
      <c r="J7" s="90">
        <v>10000</v>
      </c>
      <c r="K7" s="90">
        <v>10000</v>
      </c>
      <c r="L7" s="90">
        <v>10000</v>
      </c>
      <c r="M7" s="90">
        <v>10000</v>
      </c>
      <c r="N7" s="90">
        <f t="shared" si="0"/>
        <v>120000</v>
      </c>
      <c r="O7" s="83"/>
    </row>
    <row r="8" spans="1:15" x14ac:dyDescent="0.35">
      <c r="A8" s="88" t="s">
        <v>43</v>
      </c>
      <c r="B8" s="90">
        <v>1486.96</v>
      </c>
      <c r="C8" s="90">
        <v>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f t="shared" si="0"/>
        <v>1486.96</v>
      </c>
      <c r="O8" s="83"/>
    </row>
    <row r="9" spans="1:15" x14ac:dyDescent="0.35">
      <c r="A9" s="88" t="s">
        <v>44</v>
      </c>
      <c r="B9" s="90">
        <v>124.33</v>
      </c>
      <c r="C9" s="90">
        <v>0</v>
      </c>
      <c r="D9" s="90">
        <v>0</v>
      </c>
      <c r="E9" s="90">
        <v>0</v>
      </c>
      <c r="F9" s="90">
        <v>0</v>
      </c>
      <c r="G9" s="90">
        <v>0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f t="shared" si="0"/>
        <v>124.33</v>
      </c>
      <c r="O9" s="83"/>
    </row>
    <row r="10" spans="1:15" x14ac:dyDescent="0.35">
      <c r="A10" s="88" t="s">
        <v>45</v>
      </c>
      <c r="B10" s="90">
        <v>0</v>
      </c>
      <c r="C10" s="90">
        <v>0</v>
      </c>
      <c r="D10" s="90">
        <v>0</v>
      </c>
      <c r="E10" s="90">
        <v>45000</v>
      </c>
      <c r="F10" s="90">
        <v>45000</v>
      </c>
      <c r="G10" s="90">
        <v>45000</v>
      </c>
      <c r="H10" s="90">
        <v>45000</v>
      </c>
      <c r="I10" s="90">
        <v>45000</v>
      </c>
      <c r="J10" s="90">
        <v>45000</v>
      </c>
      <c r="K10" s="90">
        <v>45000</v>
      </c>
      <c r="L10" s="90">
        <v>45000</v>
      </c>
      <c r="M10" s="90">
        <v>45000</v>
      </c>
      <c r="N10" s="90">
        <f t="shared" si="0"/>
        <v>405000</v>
      </c>
      <c r="O10" s="83"/>
    </row>
    <row r="11" spans="1:15" x14ac:dyDescent="0.35">
      <c r="A11" s="88" t="s">
        <v>46</v>
      </c>
      <c r="B11" s="90">
        <v>25000</v>
      </c>
      <c r="C11" s="90">
        <v>25000</v>
      </c>
      <c r="D11" s="90">
        <v>25000</v>
      </c>
      <c r="E11" s="90">
        <v>25000</v>
      </c>
      <c r="F11" s="90">
        <v>25000</v>
      </c>
      <c r="G11" s="90">
        <v>25000</v>
      </c>
      <c r="H11" s="90">
        <v>25000</v>
      </c>
      <c r="I11" s="90">
        <v>25000</v>
      </c>
      <c r="J11" s="90">
        <v>25000</v>
      </c>
      <c r="K11" s="90">
        <v>25000</v>
      </c>
      <c r="L11" s="90">
        <v>25000</v>
      </c>
      <c r="M11" s="90">
        <v>25000</v>
      </c>
      <c r="N11" s="90">
        <f t="shared" si="0"/>
        <v>300000</v>
      </c>
      <c r="O11" s="83"/>
    </row>
    <row r="12" spans="1:15" ht="7" customHeight="1" x14ac:dyDescent="0.35"/>
    <row r="13" spans="1:15" x14ac:dyDescent="0.35">
      <c r="A13" s="88" t="s">
        <v>87</v>
      </c>
      <c r="B13" s="91">
        <f>SUM(B5:B11)</f>
        <v>218611.28999999998</v>
      </c>
      <c r="C13" s="91">
        <f t="shared" ref="C13:M13" si="1">SUM(C5:C11)</f>
        <v>217000</v>
      </c>
      <c r="D13" s="91">
        <f t="shared" si="1"/>
        <v>217000</v>
      </c>
      <c r="E13" s="91">
        <f t="shared" si="1"/>
        <v>262000</v>
      </c>
      <c r="F13" s="91">
        <f t="shared" si="1"/>
        <v>262000</v>
      </c>
      <c r="G13" s="91">
        <f t="shared" si="1"/>
        <v>262000</v>
      </c>
      <c r="H13" s="91">
        <f t="shared" si="1"/>
        <v>262000</v>
      </c>
      <c r="I13" s="91">
        <f t="shared" si="1"/>
        <v>262000</v>
      </c>
      <c r="J13" s="91">
        <f t="shared" si="1"/>
        <v>262000</v>
      </c>
      <c r="K13" s="91">
        <f t="shared" si="1"/>
        <v>262000</v>
      </c>
      <c r="L13" s="91">
        <f t="shared" si="1"/>
        <v>262000</v>
      </c>
      <c r="M13" s="91">
        <f t="shared" si="1"/>
        <v>262000</v>
      </c>
      <c r="N13" s="89"/>
    </row>
    <row r="14" spans="1:15" x14ac:dyDescent="0.35">
      <c r="A14" s="88" t="s">
        <v>84</v>
      </c>
      <c r="B14" s="91">
        <f>SUM(B5:B11)</f>
        <v>218611.28999999998</v>
      </c>
      <c r="C14" s="91">
        <f t="shared" ref="C14:M14" si="2">SUM(C5:C11)+B14</f>
        <v>435611.29</v>
      </c>
      <c r="D14" s="91">
        <f t="shared" si="2"/>
        <v>652611.29</v>
      </c>
      <c r="E14" s="91">
        <f t="shared" si="2"/>
        <v>914611.29</v>
      </c>
      <c r="F14" s="91">
        <f t="shared" si="2"/>
        <v>1176611.29</v>
      </c>
      <c r="G14" s="91">
        <f t="shared" si="2"/>
        <v>1438611.29</v>
      </c>
      <c r="H14" s="91">
        <f t="shared" si="2"/>
        <v>1700611.29</v>
      </c>
      <c r="I14" s="91">
        <f t="shared" si="2"/>
        <v>1962611.29</v>
      </c>
      <c r="J14" s="91">
        <f t="shared" si="2"/>
        <v>2224611.29</v>
      </c>
      <c r="K14" s="91">
        <f t="shared" si="2"/>
        <v>2486611.29</v>
      </c>
      <c r="L14" s="91">
        <f t="shared" si="2"/>
        <v>2748611.29</v>
      </c>
      <c r="M14" s="91">
        <f t="shared" si="2"/>
        <v>3010611.29</v>
      </c>
      <c r="N14" s="89"/>
    </row>
    <row r="17" spans="1:14" x14ac:dyDescent="0.35">
      <c r="A17" s="84" t="s">
        <v>71</v>
      </c>
    </row>
    <row r="19" spans="1:14" x14ac:dyDescent="0.35">
      <c r="A19" s="88" t="s">
        <v>69</v>
      </c>
      <c r="B19" s="89" t="s">
        <v>57</v>
      </c>
      <c r="C19" s="89" t="s">
        <v>58</v>
      </c>
      <c r="D19" s="89" t="s">
        <v>59</v>
      </c>
      <c r="E19" s="89" t="s">
        <v>60</v>
      </c>
      <c r="F19" s="89" t="s">
        <v>61</v>
      </c>
      <c r="G19" s="89" t="s">
        <v>62</v>
      </c>
      <c r="H19" s="89" t="s">
        <v>63</v>
      </c>
      <c r="I19" s="89" t="s">
        <v>64</v>
      </c>
      <c r="J19" s="89" t="s">
        <v>65</v>
      </c>
      <c r="K19" s="89" t="s">
        <v>66</v>
      </c>
      <c r="L19" s="89" t="s">
        <v>67</v>
      </c>
      <c r="M19" s="89" t="s">
        <v>68</v>
      </c>
      <c r="N19" s="89"/>
    </row>
    <row r="20" spans="1:14" s="85" customFormat="1" x14ac:dyDescent="0.35">
      <c r="A20" s="88" t="s">
        <v>72</v>
      </c>
      <c r="B20" s="90">
        <v>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0</v>
      </c>
      <c r="I20" s="90">
        <v>0</v>
      </c>
      <c r="J20" s="90">
        <v>0</v>
      </c>
      <c r="K20" s="90">
        <v>395999</v>
      </c>
      <c r="L20" s="90">
        <v>425999</v>
      </c>
      <c r="M20" s="90">
        <v>455999</v>
      </c>
      <c r="N20" s="90"/>
    </row>
    <row r="21" spans="1:14" x14ac:dyDescent="0.35">
      <c r="A21" s="88" t="s">
        <v>83</v>
      </c>
      <c r="B21" s="91">
        <f>B20</f>
        <v>0</v>
      </c>
      <c r="C21" s="91">
        <f>B21+C20</f>
        <v>0</v>
      </c>
      <c r="D21" s="91">
        <f t="shared" ref="D21:M21" si="3">C21+D20</f>
        <v>0</v>
      </c>
      <c r="E21" s="91">
        <f t="shared" si="3"/>
        <v>0</v>
      </c>
      <c r="F21" s="91">
        <f t="shared" si="3"/>
        <v>0</v>
      </c>
      <c r="G21" s="91">
        <f t="shared" si="3"/>
        <v>0</v>
      </c>
      <c r="H21" s="91">
        <f t="shared" si="3"/>
        <v>0</v>
      </c>
      <c r="I21" s="91">
        <f t="shared" si="3"/>
        <v>0</v>
      </c>
      <c r="J21" s="91">
        <f t="shared" si="3"/>
        <v>0</v>
      </c>
      <c r="K21" s="91">
        <f t="shared" si="3"/>
        <v>395999</v>
      </c>
      <c r="L21" s="91">
        <f t="shared" si="3"/>
        <v>821998</v>
      </c>
      <c r="M21" s="91">
        <f t="shared" si="3"/>
        <v>1277997</v>
      </c>
      <c r="N21" s="89"/>
    </row>
    <row r="24" spans="1:14" x14ac:dyDescent="0.35">
      <c r="A24" s="84" t="s">
        <v>85</v>
      </c>
    </row>
    <row r="26" spans="1:14" x14ac:dyDescent="0.35">
      <c r="A26" s="88" t="s">
        <v>83</v>
      </c>
      <c r="B26" s="91">
        <f>B21</f>
        <v>0</v>
      </c>
      <c r="C26" s="91">
        <f t="shared" ref="C26:M26" si="4">C21</f>
        <v>0</v>
      </c>
      <c r="D26" s="91">
        <f t="shared" si="4"/>
        <v>0</v>
      </c>
      <c r="E26" s="91">
        <f t="shared" si="4"/>
        <v>0</v>
      </c>
      <c r="F26" s="91">
        <f t="shared" si="4"/>
        <v>0</v>
      </c>
      <c r="G26" s="91">
        <f t="shared" si="4"/>
        <v>0</v>
      </c>
      <c r="H26" s="91">
        <f t="shared" si="4"/>
        <v>0</v>
      </c>
      <c r="I26" s="91">
        <f t="shared" si="4"/>
        <v>0</v>
      </c>
      <c r="J26" s="91">
        <f t="shared" si="4"/>
        <v>0</v>
      </c>
      <c r="K26" s="91">
        <f t="shared" si="4"/>
        <v>395999</v>
      </c>
      <c r="L26" s="91">
        <f t="shared" si="4"/>
        <v>821998</v>
      </c>
      <c r="M26" s="91">
        <f t="shared" si="4"/>
        <v>1277997</v>
      </c>
      <c r="N26" s="91"/>
    </row>
    <row r="27" spans="1:14" x14ac:dyDescent="0.35">
      <c r="A27" s="88" t="s">
        <v>84</v>
      </c>
      <c r="B27" s="91">
        <f>B13</f>
        <v>218611.28999999998</v>
      </c>
      <c r="C27" s="91">
        <f t="shared" ref="C27:M27" si="5">C13</f>
        <v>217000</v>
      </c>
      <c r="D27" s="91">
        <f t="shared" si="5"/>
        <v>217000</v>
      </c>
      <c r="E27" s="91">
        <f t="shared" si="5"/>
        <v>262000</v>
      </c>
      <c r="F27" s="91">
        <f t="shared" si="5"/>
        <v>262000</v>
      </c>
      <c r="G27" s="91">
        <f t="shared" si="5"/>
        <v>262000</v>
      </c>
      <c r="H27" s="91">
        <f t="shared" si="5"/>
        <v>262000</v>
      </c>
      <c r="I27" s="91">
        <f t="shared" si="5"/>
        <v>262000</v>
      </c>
      <c r="J27" s="91">
        <f t="shared" si="5"/>
        <v>262000</v>
      </c>
      <c r="K27" s="91">
        <f t="shared" si="5"/>
        <v>262000</v>
      </c>
      <c r="L27" s="91">
        <f t="shared" si="5"/>
        <v>262000</v>
      </c>
      <c r="M27" s="91">
        <f t="shared" si="5"/>
        <v>262000</v>
      </c>
      <c r="N27" s="91"/>
    </row>
    <row r="28" spans="1:14" x14ac:dyDescent="0.35">
      <c r="A28" s="88" t="s">
        <v>86</v>
      </c>
      <c r="B28" s="91">
        <f>B26-B27</f>
        <v>-218611.28999999998</v>
      </c>
      <c r="C28" s="91">
        <f t="shared" ref="C28:M28" si="6">C26-C27</f>
        <v>-217000</v>
      </c>
      <c r="D28" s="91">
        <f t="shared" si="6"/>
        <v>-217000</v>
      </c>
      <c r="E28" s="91">
        <f t="shared" si="6"/>
        <v>-262000</v>
      </c>
      <c r="F28" s="91">
        <f t="shared" si="6"/>
        <v>-262000</v>
      </c>
      <c r="G28" s="91">
        <f t="shared" si="6"/>
        <v>-262000</v>
      </c>
      <c r="H28" s="91">
        <f t="shared" si="6"/>
        <v>-262000</v>
      </c>
      <c r="I28" s="91">
        <f t="shared" si="6"/>
        <v>-262000</v>
      </c>
      <c r="J28" s="91">
        <f t="shared" si="6"/>
        <v>-262000</v>
      </c>
      <c r="K28" s="91">
        <f t="shared" si="6"/>
        <v>133999</v>
      </c>
      <c r="L28" s="91">
        <f t="shared" si="6"/>
        <v>559998</v>
      </c>
      <c r="M28" s="91">
        <f t="shared" si="6"/>
        <v>1015997</v>
      </c>
      <c r="N28" s="89"/>
    </row>
  </sheetData>
  <phoneticPr fontId="26" type="noConversion"/>
  <conditionalFormatting sqref="B28:M28">
    <cfRule type="cellIs" dxfId="3" priority="1" operator="lessThan">
      <formula>0</formula>
    </cfRule>
  </conditionalFormatting>
  <printOptions horizontalCentered="1" verticalCentered="1"/>
  <pageMargins left="0" right="0" top="0.19685039370078741" bottom="0.19685039370078741" header="0.31496062992125984" footer="0.31496062992125984"/>
  <pageSetup paperSize="9" scale="65" orientation="landscape" r:id="rId1"/>
  <colBreaks count="1" manualBreakCount="1">
    <brk id="14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F5FE-5792-4ABB-883E-919285EDA288}">
  <dimension ref="A2:O28"/>
  <sheetViews>
    <sheetView zoomScale="90" zoomScaleNormal="90" workbookViewId="0">
      <selection activeCell="H5" sqref="H5"/>
    </sheetView>
  </sheetViews>
  <sheetFormatPr defaultRowHeight="14.5" x14ac:dyDescent="0.35"/>
  <cols>
    <col min="1" max="1" width="25.81640625" style="84" bestFit="1" customWidth="1"/>
    <col min="2" max="2" width="13.81640625" style="82" bestFit="1" customWidth="1"/>
    <col min="3" max="5" width="13.7265625" style="82" bestFit="1" customWidth="1"/>
    <col min="6" max="14" width="15.26953125" style="82" bestFit="1" customWidth="1"/>
    <col min="15" max="16384" width="8.7265625" style="82"/>
  </cols>
  <sheetData>
    <row r="2" spans="1:15" x14ac:dyDescent="0.35">
      <c r="A2" s="84" t="s">
        <v>88</v>
      </c>
    </row>
    <row r="4" spans="1:15" x14ac:dyDescent="0.35">
      <c r="A4" s="88" t="s">
        <v>90</v>
      </c>
      <c r="B4" s="89" t="s">
        <v>57</v>
      </c>
      <c r="C4" s="89" t="s">
        <v>58</v>
      </c>
      <c r="D4" s="89" t="s">
        <v>59</v>
      </c>
      <c r="E4" s="89" t="s">
        <v>60</v>
      </c>
      <c r="F4" s="89" t="s">
        <v>61</v>
      </c>
      <c r="G4" s="89" t="s">
        <v>62</v>
      </c>
      <c r="H4" s="89" t="s">
        <v>63</v>
      </c>
      <c r="I4" s="89" t="s">
        <v>64</v>
      </c>
      <c r="J4" s="89" t="s">
        <v>65</v>
      </c>
      <c r="K4" s="89" t="s">
        <v>66</v>
      </c>
      <c r="L4" s="89" t="s">
        <v>67</v>
      </c>
      <c r="M4" s="89" t="s">
        <v>68</v>
      </c>
      <c r="N4" s="89" t="s">
        <v>22</v>
      </c>
    </row>
    <row r="5" spans="1:15" x14ac:dyDescent="0.35">
      <c r="A5" s="88" t="s">
        <v>28</v>
      </c>
      <c r="B5" s="90">
        <v>126000</v>
      </c>
      <c r="C5" s="90">
        <v>126000</v>
      </c>
      <c r="D5" s="90">
        <v>126000</v>
      </c>
      <c r="E5" s="90">
        <v>126000</v>
      </c>
      <c r="F5" s="90">
        <v>126000</v>
      </c>
      <c r="G5" s="90">
        <v>126000</v>
      </c>
      <c r="H5" s="90">
        <v>126000</v>
      </c>
      <c r="I5" s="90">
        <v>126000</v>
      </c>
      <c r="J5" s="90">
        <v>126000</v>
      </c>
      <c r="K5" s="90">
        <v>126000</v>
      </c>
      <c r="L5" s="90">
        <v>126000</v>
      </c>
      <c r="M5" s="90">
        <v>126000</v>
      </c>
      <c r="N5" s="90">
        <f>SUM(B5:M5)</f>
        <v>1512000</v>
      </c>
      <c r="O5" s="83"/>
    </row>
    <row r="6" spans="1:15" x14ac:dyDescent="0.35">
      <c r="A6" s="88" t="s">
        <v>41</v>
      </c>
      <c r="B6" s="90">
        <v>15000</v>
      </c>
      <c r="C6" s="90">
        <v>15000</v>
      </c>
      <c r="D6" s="90">
        <v>15000</v>
      </c>
      <c r="E6" s="90">
        <v>15000</v>
      </c>
      <c r="F6" s="90">
        <v>15000</v>
      </c>
      <c r="G6" s="90">
        <v>15000</v>
      </c>
      <c r="H6" s="90">
        <v>15000</v>
      </c>
      <c r="I6" s="90">
        <v>15000</v>
      </c>
      <c r="J6" s="90">
        <v>15000</v>
      </c>
      <c r="K6" s="90">
        <v>15000</v>
      </c>
      <c r="L6" s="90">
        <v>15000</v>
      </c>
      <c r="M6" s="90">
        <v>15000</v>
      </c>
      <c r="N6" s="90">
        <f t="shared" ref="N6:N11" si="0">SUM(B6:M6)</f>
        <v>180000</v>
      </c>
      <c r="O6" s="83"/>
    </row>
    <row r="7" spans="1:15" x14ac:dyDescent="0.35">
      <c r="A7" s="88" t="s">
        <v>42</v>
      </c>
      <c r="B7" s="90">
        <v>10000</v>
      </c>
      <c r="C7" s="90">
        <v>10000</v>
      </c>
      <c r="D7" s="90">
        <v>10000</v>
      </c>
      <c r="E7" s="90">
        <v>10000</v>
      </c>
      <c r="F7" s="90">
        <v>10000</v>
      </c>
      <c r="G7" s="90">
        <v>10000</v>
      </c>
      <c r="H7" s="90">
        <v>10000</v>
      </c>
      <c r="I7" s="90">
        <v>10000</v>
      </c>
      <c r="J7" s="90">
        <v>10000</v>
      </c>
      <c r="K7" s="90">
        <v>10000</v>
      </c>
      <c r="L7" s="90">
        <v>10000</v>
      </c>
      <c r="M7" s="90">
        <v>10000</v>
      </c>
      <c r="N7" s="90">
        <f t="shared" si="0"/>
        <v>120000</v>
      </c>
      <c r="O7" s="83"/>
    </row>
    <row r="8" spans="1:15" x14ac:dyDescent="0.35">
      <c r="A8" s="88" t="s">
        <v>43</v>
      </c>
      <c r="B8" s="90">
        <v>1486.96</v>
      </c>
      <c r="C8" s="90">
        <v>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f t="shared" si="0"/>
        <v>1486.96</v>
      </c>
      <c r="O8" s="83"/>
    </row>
    <row r="9" spans="1:15" x14ac:dyDescent="0.35">
      <c r="A9" s="88" t="s">
        <v>44</v>
      </c>
      <c r="B9" s="90">
        <v>124.33</v>
      </c>
      <c r="C9" s="90">
        <v>0</v>
      </c>
      <c r="D9" s="90">
        <v>0</v>
      </c>
      <c r="E9" s="90">
        <v>0</v>
      </c>
      <c r="F9" s="90">
        <v>0</v>
      </c>
      <c r="G9" s="90">
        <v>0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f t="shared" si="0"/>
        <v>124.33</v>
      </c>
      <c r="O9" s="83"/>
    </row>
    <row r="10" spans="1:15" x14ac:dyDescent="0.35">
      <c r="A10" s="88" t="s">
        <v>45</v>
      </c>
      <c r="B10" s="90">
        <v>15000</v>
      </c>
      <c r="C10" s="90">
        <v>15000</v>
      </c>
      <c r="D10" s="90">
        <v>15000</v>
      </c>
      <c r="E10" s="90">
        <v>15000</v>
      </c>
      <c r="F10" s="90">
        <v>15000</v>
      </c>
      <c r="G10" s="90">
        <v>15000</v>
      </c>
      <c r="H10" s="90">
        <v>15000</v>
      </c>
      <c r="I10" s="90">
        <v>15000</v>
      </c>
      <c r="J10" s="90">
        <v>15000</v>
      </c>
      <c r="K10" s="90">
        <v>15000</v>
      </c>
      <c r="L10" s="90">
        <v>15000</v>
      </c>
      <c r="M10" s="90">
        <v>15000</v>
      </c>
      <c r="N10" s="90">
        <f t="shared" si="0"/>
        <v>180000</v>
      </c>
      <c r="O10" s="83"/>
    </row>
    <row r="11" spans="1:15" x14ac:dyDescent="0.35">
      <c r="A11" s="88" t="s">
        <v>46</v>
      </c>
      <c r="B11" s="90">
        <v>25000</v>
      </c>
      <c r="C11" s="90">
        <v>25000</v>
      </c>
      <c r="D11" s="90">
        <v>25000</v>
      </c>
      <c r="E11" s="90">
        <v>25000</v>
      </c>
      <c r="F11" s="90">
        <v>25000</v>
      </c>
      <c r="G11" s="90">
        <v>25000</v>
      </c>
      <c r="H11" s="90">
        <v>25000</v>
      </c>
      <c r="I11" s="90">
        <v>25000</v>
      </c>
      <c r="J11" s="90">
        <v>25000</v>
      </c>
      <c r="K11" s="90">
        <v>25000</v>
      </c>
      <c r="L11" s="90">
        <v>25000</v>
      </c>
      <c r="M11" s="90">
        <v>25000</v>
      </c>
      <c r="N11" s="90">
        <f t="shared" si="0"/>
        <v>300000</v>
      </c>
      <c r="O11" s="83"/>
    </row>
    <row r="12" spans="1:15" ht="7" customHeight="1" x14ac:dyDescent="0.35"/>
    <row r="13" spans="1:15" x14ac:dyDescent="0.35">
      <c r="A13" s="88" t="s">
        <v>87</v>
      </c>
      <c r="B13" s="91">
        <f>SUM(B5:B11)</f>
        <v>192611.28999999998</v>
      </c>
      <c r="C13" s="91">
        <f t="shared" ref="C13:M13" si="1">SUM(C5:C11)</f>
        <v>191000</v>
      </c>
      <c r="D13" s="91">
        <f t="shared" si="1"/>
        <v>191000</v>
      </c>
      <c r="E13" s="91">
        <f t="shared" si="1"/>
        <v>191000</v>
      </c>
      <c r="F13" s="91">
        <f t="shared" si="1"/>
        <v>191000</v>
      </c>
      <c r="G13" s="91">
        <f t="shared" si="1"/>
        <v>191000</v>
      </c>
      <c r="H13" s="91">
        <f t="shared" si="1"/>
        <v>191000</v>
      </c>
      <c r="I13" s="91">
        <f t="shared" si="1"/>
        <v>191000</v>
      </c>
      <c r="J13" s="91">
        <f t="shared" si="1"/>
        <v>191000</v>
      </c>
      <c r="K13" s="91">
        <f t="shared" si="1"/>
        <v>191000</v>
      </c>
      <c r="L13" s="91">
        <f t="shared" si="1"/>
        <v>191000</v>
      </c>
      <c r="M13" s="91">
        <f t="shared" si="1"/>
        <v>191000</v>
      </c>
      <c r="N13" s="89"/>
    </row>
    <row r="14" spans="1:15" x14ac:dyDescent="0.35">
      <c r="A14" s="88" t="s">
        <v>84</v>
      </c>
      <c r="B14" s="91">
        <f>SUM(B5:B11)</f>
        <v>192611.28999999998</v>
      </c>
      <c r="C14" s="91">
        <f t="shared" ref="C14:M14" si="2">SUM(C5:C11)+B14</f>
        <v>383611.29</v>
      </c>
      <c r="D14" s="91">
        <f t="shared" si="2"/>
        <v>574611.29</v>
      </c>
      <c r="E14" s="91">
        <f t="shared" si="2"/>
        <v>765611.29</v>
      </c>
      <c r="F14" s="91">
        <f t="shared" si="2"/>
        <v>956611.29</v>
      </c>
      <c r="G14" s="91">
        <f t="shared" si="2"/>
        <v>1147611.29</v>
      </c>
      <c r="H14" s="91">
        <f t="shared" si="2"/>
        <v>1338611.29</v>
      </c>
      <c r="I14" s="91">
        <f t="shared" si="2"/>
        <v>1529611.29</v>
      </c>
      <c r="J14" s="91">
        <f t="shared" si="2"/>
        <v>1720611.29</v>
      </c>
      <c r="K14" s="91">
        <f t="shared" si="2"/>
        <v>1911611.29</v>
      </c>
      <c r="L14" s="91">
        <f t="shared" si="2"/>
        <v>2102611.29</v>
      </c>
      <c r="M14" s="91">
        <f t="shared" si="2"/>
        <v>2293611.29</v>
      </c>
      <c r="N14" s="89"/>
    </row>
    <row r="17" spans="1:14" x14ac:dyDescent="0.35">
      <c r="A17" s="84" t="s">
        <v>89</v>
      </c>
    </row>
    <row r="18" spans="1:14" x14ac:dyDescent="0.35">
      <c r="K18" s="82" t="s">
        <v>93</v>
      </c>
    </row>
    <row r="19" spans="1:14" x14ac:dyDescent="0.35">
      <c r="A19" s="88" t="s">
        <v>90</v>
      </c>
      <c r="B19" s="89" t="s">
        <v>57</v>
      </c>
      <c r="C19" s="89" t="s">
        <v>58</v>
      </c>
      <c r="D19" s="89" t="s">
        <v>59</v>
      </c>
      <c r="E19" s="89" t="s">
        <v>60</v>
      </c>
      <c r="F19" s="89" t="s">
        <v>61</v>
      </c>
      <c r="G19" s="89" t="s">
        <v>62</v>
      </c>
      <c r="H19" s="89" t="s">
        <v>63</v>
      </c>
      <c r="I19" s="89" t="s">
        <v>64</v>
      </c>
      <c r="J19" s="89" t="s">
        <v>65</v>
      </c>
      <c r="K19" s="92" t="s">
        <v>66</v>
      </c>
      <c r="L19" s="89" t="s">
        <v>67</v>
      </c>
      <c r="M19" s="89" t="s">
        <v>68</v>
      </c>
      <c r="N19" s="89"/>
    </row>
    <row r="20" spans="1:14" s="85" customFormat="1" x14ac:dyDescent="0.35">
      <c r="A20" s="88" t="s">
        <v>72</v>
      </c>
      <c r="B20" s="90">
        <v>125999</v>
      </c>
      <c r="C20" s="90">
        <v>155999</v>
      </c>
      <c r="D20" s="90">
        <v>185999</v>
      </c>
      <c r="E20" s="90">
        <v>215999</v>
      </c>
      <c r="F20" s="90">
        <v>245999</v>
      </c>
      <c r="G20" s="90">
        <v>275999</v>
      </c>
      <c r="H20" s="90">
        <v>305999</v>
      </c>
      <c r="I20" s="90">
        <v>335999</v>
      </c>
      <c r="J20" s="90">
        <v>365999</v>
      </c>
      <c r="K20" s="93">
        <v>395999</v>
      </c>
      <c r="L20" s="90">
        <v>425999</v>
      </c>
      <c r="M20" s="90">
        <v>455999</v>
      </c>
      <c r="N20" s="90"/>
    </row>
    <row r="21" spans="1:14" x14ac:dyDescent="0.35">
      <c r="A21" s="88" t="s">
        <v>83</v>
      </c>
      <c r="B21" s="91">
        <f>B20</f>
        <v>125999</v>
      </c>
      <c r="C21" s="91">
        <f>B21+C20</f>
        <v>281998</v>
      </c>
      <c r="D21" s="91">
        <f t="shared" ref="D21:M21" si="3">C21+D20</f>
        <v>467997</v>
      </c>
      <c r="E21" s="91">
        <f t="shared" si="3"/>
        <v>683996</v>
      </c>
      <c r="F21" s="91">
        <f t="shared" si="3"/>
        <v>929995</v>
      </c>
      <c r="G21" s="91">
        <f t="shared" si="3"/>
        <v>1205994</v>
      </c>
      <c r="H21" s="91">
        <f t="shared" si="3"/>
        <v>1511993</v>
      </c>
      <c r="I21" s="91">
        <f t="shared" si="3"/>
        <v>1847992</v>
      </c>
      <c r="J21" s="91">
        <f t="shared" si="3"/>
        <v>2213991</v>
      </c>
      <c r="K21" s="94">
        <f t="shared" si="3"/>
        <v>2609990</v>
      </c>
      <c r="L21" s="91">
        <f t="shared" si="3"/>
        <v>3035989</v>
      </c>
      <c r="M21" s="91">
        <f t="shared" si="3"/>
        <v>3491988</v>
      </c>
      <c r="N21" s="89"/>
    </row>
    <row r="24" spans="1:14" x14ac:dyDescent="0.35">
      <c r="A24" s="84" t="s">
        <v>85</v>
      </c>
    </row>
    <row r="26" spans="1:14" x14ac:dyDescent="0.35">
      <c r="A26" s="88" t="s">
        <v>83</v>
      </c>
      <c r="B26" s="91">
        <f>B21</f>
        <v>125999</v>
      </c>
      <c r="C26" s="91">
        <f t="shared" ref="C26:M26" si="4">C21</f>
        <v>281998</v>
      </c>
      <c r="D26" s="91">
        <f t="shared" si="4"/>
        <v>467997</v>
      </c>
      <c r="E26" s="91">
        <f t="shared" si="4"/>
        <v>683996</v>
      </c>
      <c r="F26" s="91">
        <f t="shared" si="4"/>
        <v>929995</v>
      </c>
      <c r="G26" s="91">
        <f t="shared" si="4"/>
        <v>1205994</v>
      </c>
      <c r="H26" s="91">
        <f t="shared" si="4"/>
        <v>1511993</v>
      </c>
      <c r="I26" s="91">
        <f t="shared" si="4"/>
        <v>1847992</v>
      </c>
      <c r="J26" s="91">
        <f t="shared" si="4"/>
        <v>2213991</v>
      </c>
      <c r="K26" s="91">
        <f t="shared" si="4"/>
        <v>2609990</v>
      </c>
      <c r="L26" s="91">
        <f t="shared" si="4"/>
        <v>3035989</v>
      </c>
      <c r="M26" s="91">
        <f t="shared" si="4"/>
        <v>3491988</v>
      </c>
      <c r="N26" s="91"/>
    </row>
    <row r="27" spans="1:14" x14ac:dyDescent="0.35">
      <c r="A27" s="88" t="s">
        <v>84</v>
      </c>
      <c r="B27" s="91">
        <f>B13</f>
        <v>192611.28999999998</v>
      </c>
      <c r="C27" s="91">
        <f t="shared" ref="C27:M27" si="5">C13</f>
        <v>191000</v>
      </c>
      <c r="D27" s="91">
        <f t="shared" si="5"/>
        <v>191000</v>
      </c>
      <c r="E27" s="91">
        <f t="shared" si="5"/>
        <v>191000</v>
      </c>
      <c r="F27" s="91">
        <f t="shared" si="5"/>
        <v>191000</v>
      </c>
      <c r="G27" s="91">
        <f t="shared" si="5"/>
        <v>191000</v>
      </c>
      <c r="H27" s="91">
        <f t="shared" si="5"/>
        <v>191000</v>
      </c>
      <c r="I27" s="91">
        <f t="shared" si="5"/>
        <v>191000</v>
      </c>
      <c r="J27" s="91">
        <f t="shared" si="5"/>
        <v>191000</v>
      </c>
      <c r="K27" s="91">
        <f t="shared" si="5"/>
        <v>191000</v>
      </c>
      <c r="L27" s="91">
        <f t="shared" si="5"/>
        <v>191000</v>
      </c>
      <c r="M27" s="91">
        <f t="shared" si="5"/>
        <v>191000</v>
      </c>
      <c r="N27" s="91"/>
    </row>
    <row r="28" spans="1:14" x14ac:dyDescent="0.35">
      <c r="A28" s="88" t="s">
        <v>86</v>
      </c>
      <c r="B28" s="91">
        <f>B26-B27</f>
        <v>-66612.289999999979</v>
      </c>
      <c r="C28" s="91">
        <f t="shared" ref="C28:M28" si="6">C26-C27</f>
        <v>90998</v>
      </c>
      <c r="D28" s="91">
        <f t="shared" si="6"/>
        <v>276997</v>
      </c>
      <c r="E28" s="91">
        <f t="shared" si="6"/>
        <v>492996</v>
      </c>
      <c r="F28" s="91">
        <f t="shared" si="6"/>
        <v>738995</v>
      </c>
      <c r="G28" s="91">
        <f t="shared" si="6"/>
        <v>1014994</v>
      </c>
      <c r="H28" s="91">
        <f t="shared" si="6"/>
        <v>1320993</v>
      </c>
      <c r="I28" s="91">
        <f t="shared" si="6"/>
        <v>1656992</v>
      </c>
      <c r="J28" s="91">
        <f t="shared" si="6"/>
        <v>2022991</v>
      </c>
      <c r="K28" s="91">
        <f t="shared" si="6"/>
        <v>2418990</v>
      </c>
      <c r="L28" s="91">
        <f t="shared" si="6"/>
        <v>2844989</v>
      </c>
      <c r="M28" s="91">
        <f t="shared" si="6"/>
        <v>3300988</v>
      </c>
      <c r="N28" s="89"/>
    </row>
  </sheetData>
  <conditionalFormatting sqref="B28:M28">
    <cfRule type="cellIs" dxfId="2" priority="1" operator="lessThan">
      <formula>0</formula>
    </cfRule>
  </conditionalFormatting>
  <printOptions horizontalCentered="1" verticalCentered="1"/>
  <pageMargins left="0" right="0" top="0.19685039370078741" bottom="0.19685039370078741" header="0.31496062992125984" footer="0.31496062992125984"/>
  <pageSetup paperSize="9" scale="65" orientation="landscape" r:id="rId1"/>
  <colBreaks count="1" manualBreakCount="1">
    <brk id="14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DBDF9-0303-4C35-9713-22A57B2AC4C4}">
  <dimension ref="B6:I17"/>
  <sheetViews>
    <sheetView tabSelected="1" zoomScale="90" zoomScaleNormal="90" workbookViewId="0">
      <selection activeCell="I23" sqref="I23"/>
    </sheetView>
  </sheetViews>
  <sheetFormatPr defaultRowHeight="14.5" x14ac:dyDescent="0.35"/>
  <cols>
    <col min="1" max="2" width="1.6328125" style="82" customWidth="1"/>
    <col min="3" max="3" width="14.7265625" style="84" bestFit="1" customWidth="1"/>
    <col min="4" max="4" width="15.453125" style="82" bestFit="1" customWidth="1"/>
    <col min="5" max="6" width="8.7265625" style="82"/>
    <col min="7" max="7" width="31.81640625" style="82" bestFit="1" customWidth="1"/>
    <col min="8" max="8" width="8.7265625" style="82"/>
    <col min="9" max="9" width="29.7265625" style="82" customWidth="1"/>
    <col min="10" max="10" width="1.6328125" style="82" customWidth="1"/>
    <col min="11" max="16384" width="8.7265625" style="82"/>
  </cols>
  <sheetData>
    <row r="6" spans="2:9" ht="7" customHeight="1" x14ac:dyDescent="0.35">
      <c r="B6" s="137"/>
      <c r="C6" s="138"/>
      <c r="D6" s="139"/>
      <c r="E6" s="139"/>
      <c r="F6" s="139"/>
      <c r="G6" s="137"/>
      <c r="H6" s="139"/>
      <c r="I6" s="140"/>
    </row>
    <row r="7" spans="2:9" ht="15.5" x14ac:dyDescent="0.35">
      <c r="B7" s="141"/>
      <c r="C7" s="142" t="s">
        <v>69</v>
      </c>
      <c r="D7" s="143"/>
      <c r="E7" s="143"/>
      <c r="F7" s="143"/>
      <c r="G7" s="152" t="s">
        <v>95</v>
      </c>
      <c r="H7" s="143"/>
      <c r="I7" s="153" t="s">
        <v>93</v>
      </c>
    </row>
    <row r="8" spans="2:9" x14ac:dyDescent="0.35">
      <c r="B8" s="141"/>
      <c r="C8" s="142" t="s">
        <v>91</v>
      </c>
      <c r="D8" s="145">
        <f>'1º ANO'!M21</f>
        <v>1277997</v>
      </c>
      <c r="E8" s="143"/>
      <c r="F8" s="143"/>
      <c r="G8" s="141" t="s">
        <v>96</v>
      </c>
      <c r="H8" s="143"/>
      <c r="I8" s="144" t="s">
        <v>97</v>
      </c>
    </row>
    <row r="9" spans="2:9" x14ac:dyDescent="0.35">
      <c r="B9" s="141"/>
      <c r="C9" s="142" t="s">
        <v>94</v>
      </c>
      <c r="D9" s="145">
        <f>'1º ANO'!M14</f>
        <v>3010611.29</v>
      </c>
      <c r="E9" s="143"/>
      <c r="F9" s="143"/>
      <c r="G9" s="151">
        <v>2224611.29</v>
      </c>
      <c r="H9" s="143"/>
      <c r="I9" s="146">
        <f>'2º ANO'!K21</f>
        <v>2609990</v>
      </c>
    </row>
    <row r="10" spans="2:9" x14ac:dyDescent="0.35">
      <c r="B10" s="141"/>
      <c r="C10" s="142" t="s">
        <v>92</v>
      </c>
      <c r="D10" s="145">
        <f>D8-D9</f>
        <v>-1732614.29</v>
      </c>
      <c r="E10" s="143"/>
      <c r="F10" s="143"/>
      <c r="G10" s="147"/>
      <c r="H10" s="149"/>
      <c r="I10" s="150"/>
    </row>
    <row r="11" spans="2:9" x14ac:dyDescent="0.35">
      <c r="B11" s="141"/>
      <c r="C11" s="142"/>
      <c r="D11" s="143"/>
      <c r="E11" s="143"/>
      <c r="F11" s="143"/>
      <c r="G11" s="143"/>
      <c r="H11" s="143"/>
      <c r="I11" s="144"/>
    </row>
    <row r="12" spans="2:9" x14ac:dyDescent="0.35">
      <c r="B12" s="141"/>
      <c r="C12" s="142"/>
      <c r="D12" s="143"/>
      <c r="E12" s="143"/>
      <c r="F12" s="143"/>
      <c r="G12" s="143"/>
      <c r="H12" s="143"/>
      <c r="I12" s="144"/>
    </row>
    <row r="13" spans="2:9" x14ac:dyDescent="0.35">
      <c r="B13" s="141"/>
      <c r="C13" s="142" t="s">
        <v>90</v>
      </c>
      <c r="D13" s="143"/>
      <c r="E13" s="143"/>
      <c r="F13" s="143"/>
      <c r="G13" s="143"/>
      <c r="H13" s="143"/>
      <c r="I13" s="144"/>
    </row>
    <row r="14" spans="2:9" x14ac:dyDescent="0.35">
      <c r="B14" s="141"/>
      <c r="C14" s="142" t="s">
        <v>91</v>
      </c>
      <c r="D14" s="145">
        <f>'2º ANO'!M21</f>
        <v>3491988</v>
      </c>
      <c r="E14" s="143"/>
      <c r="F14" s="143"/>
      <c r="G14" s="143"/>
      <c r="H14" s="143"/>
      <c r="I14" s="144"/>
    </row>
    <row r="15" spans="2:9" x14ac:dyDescent="0.35">
      <c r="B15" s="141"/>
      <c r="C15" s="142" t="s">
        <v>94</v>
      </c>
      <c r="D15" s="145">
        <f>'2º ANO'!M14</f>
        <v>2293611.29</v>
      </c>
      <c r="E15" s="143"/>
      <c r="F15" s="143"/>
      <c r="G15" s="143"/>
      <c r="H15" s="143"/>
      <c r="I15" s="144"/>
    </row>
    <row r="16" spans="2:9" x14ac:dyDescent="0.35">
      <c r="B16" s="141"/>
      <c r="C16" s="142" t="s">
        <v>92</v>
      </c>
      <c r="D16" s="145">
        <f>D14-D15</f>
        <v>1198376.71</v>
      </c>
      <c r="E16" s="143"/>
      <c r="F16" s="143"/>
      <c r="G16" s="143"/>
      <c r="H16" s="143"/>
      <c r="I16" s="144"/>
    </row>
    <row r="17" spans="2:9" ht="7" customHeight="1" x14ac:dyDescent="0.35">
      <c r="B17" s="147"/>
      <c r="C17" s="148"/>
      <c r="D17" s="149"/>
      <c r="E17" s="149"/>
      <c r="F17" s="149"/>
      <c r="G17" s="149"/>
      <c r="H17" s="149"/>
      <c r="I17" s="150"/>
    </row>
  </sheetData>
  <conditionalFormatting sqref="D10">
    <cfRule type="cellIs" dxfId="1" priority="2" operator="lessThan">
      <formula>0</formula>
    </cfRule>
  </conditionalFormatting>
  <conditionalFormatting sqref="D16">
    <cfRule type="cellIs" dxfId="0" priority="1" operator="lessThan">
      <formula>0</formula>
    </cfRule>
  </conditionalFormatting>
  <printOptions horizontalCentered="1"/>
  <pageMargins left="0" right="0" top="0.19685039370078741" bottom="0.19685039370078741" header="0.31496062992125984" footer="0.31496062992125984"/>
  <pageSetup paperSize="9" scale="7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9264-C39C-4314-B4D4-1CBC32CC1CB8}">
  <dimension ref="A3:J21"/>
  <sheetViews>
    <sheetView topLeftCell="A4" workbookViewId="0">
      <selection activeCell="J10" sqref="J10:J21"/>
    </sheetView>
  </sheetViews>
  <sheetFormatPr defaultRowHeight="14.5" x14ac:dyDescent="0.35"/>
  <cols>
    <col min="1" max="1" width="10.08984375" style="82" bestFit="1" customWidth="1"/>
    <col min="2" max="2" width="8.54296875" style="82" bestFit="1" customWidth="1"/>
    <col min="3" max="3" width="8.7265625" style="82"/>
    <col min="4" max="9" width="16.81640625" style="82" customWidth="1"/>
    <col min="10" max="10" width="13.7265625" style="82" bestFit="1" customWidth="1"/>
    <col min="11" max="16384" width="8.7265625" style="82"/>
  </cols>
  <sheetData>
    <row r="3" spans="1:10" ht="43.5" x14ac:dyDescent="0.35">
      <c r="A3" s="82" t="s">
        <v>79</v>
      </c>
      <c r="B3" s="87" t="s">
        <v>80</v>
      </c>
    </row>
    <row r="4" spans="1:10" x14ac:dyDescent="0.35">
      <c r="A4" s="85">
        <v>959.99</v>
      </c>
      <c r="B4" s="85">
        <v>3</v>
      </c>
    </row>
    <row r="7" spans="1:10" x14ac:dyDescent="0.35">
      <c r="F7" s="82" t="s">
        <v>73</v>
      </c>
    </row>
    <row r="9" spans="1:10" x14ac:dyDescent="0.35">
      <c r="D9" s="82" t="s">
        <v>74</v>
      </c>
      <c r="E9" s="82" t="s">
        <v>75</v>
      </c>
      <c r="F9" s="82" t="s">
        <v>76</v>
      </c>
      <c r="G9" s="82" t="s">
        <v>77</v>
      </c>
      <c r="H9" s="82" t="s">
        <v>78</v>
      </c>
      <c r="I9" s="82" t="s">
        <v>81</v>
      </c>
      <c r="J9" s="82" t="s">
        <v>82</v>
      </c>
    </row>
    <row r="10" spans="1:10" x14ac:dyDescent="0.35">
      <c r="D10" s="82" t="s">
        <v>57</v>
      </c>
      <c r="E10" s="82">
        <v>100</v>
      </c>
      <c r="F10" s="82">
        <f>100*E10</f>
        <v>10000</v>
      </c>
      <c r="G10" s="86">
        <f>E10*$A$4</f>
        <v>95999</v>
      </c>
      <c r="H10" s="86">
        <f>F10*$B$4</f>
        <v>30000</v>
      </c>
      <c r="I10" s="86">
        <f>H10</f>
        <v>30000</v>
      </c>
      <c r="J10" s="86">
        <f>SUM(I10,G10)</f>
        <v>125999</v>
      </c>
    </row>
    <row r="11" spans="1:10" x14ac:dyDescent="0.35">
      <c r="D11" s="82" t="s">
        <v>58</v>
      </c>
      <c r="E11" s="82">
        <v>100</v>
      </c>
      <c r="F11" s="82">
        <f t="shared" ref="F11:F21" si="0">100*E11</f>
        <v>10000</v>
      </c>
      <c r="G11" s="86">
        <f t="shared" ref="G11:G21" si="1">E11*$A$4</f>
        <v>95999</v>
      </c>
      <c r="H11" s="86">
        <f t="shared" ref="H11:H21" si="2">F11*$B$4</f>
        <v>30000</v>
      </c>
      <c r="I11" s="86">
        <f>I10+H11</f>
        <v>60000</v>
      </c>
      <c r="J11" s="86">
        <f t="shared" ref="J11:J21" si="3">SUM(I11,G11)</f>
        <v>155999</v>
      </c>
    </row>
    <row r="12" spans="1:10" x14ac:dyDescent="0.35">
      <c r="D12" s="82" t="s">
        <v>59</v>
      </c>
      <c r="E12" s="82">
        <v>100</v>
      </c>
      <c r="F12" s="82">
        <f t="shared" si="0"/>
        <v>10000</v>
      </c>
      <c r="G12" s="86">
        <f t="shared" si="1"/>
        <v>95999</v>
      </c>
      <c r="H12" s="86">
        <f t="shared" si="2"/>
        <v>30000</v>
      </c>
      <c r="I12" s="86">
        <f t="shared" ref="I12:I21" si="4">I11+H12</f>
        <v>90000</v>
      </c>
      <c r="J12" s="86">
        <f t="shared" si="3"/>
        <v>185999</v>
      </c>
    </row>
    <row r="13" spans="1:10" x14ac:dyDescent="0.35">
      <c r="D13" s="82" t="s">
        <v>60</v>
      </c>
      <c r="E13" s="82">
        <v>100</v>
      </c>
      <c r="F13" s="82">
        <f t="shared" si="0"/>
        <v>10000</v>
      </c>
      <c r="G13" s="86">
        <f t="shared" si="1"/>
        <v>95999</v>
      </c>
      <c r="H13" s="86">
        <f t="shared" si="2"/>
        <v>30000</v>
      </c>
      <c r="I13" s="86">
        <f t="shared" si="4"/>
        <v>120000</v>
      </c>
      <c r="J13" s="86">
        <f t="shared" si="3"/>
        <v>215999</v>
      </c>
    </row>
    <row r="14" spans="1:10" x14ac:dyDescent="0.35">
      <c r="D14" s="82" t="s">
        <v>61</v>
      </c>
      <c r="E14" s="82">
        <v>100</v>
      </c>
      <c r="F14" s="82">
        <f t="shared" si="0"/>
        <v>10000</v>
      </c>
      <c r="G14" s="86">
        <f t="shared" si="1"/>
        <v>95999</v>
      </c>
      <c r="H14" s="86">
        <f t="shared" si="2"/>
        <v>30000</v>
      </c>
      <c r="I14" s="86">
        <f t="shared" si="4"/>
        <v>150000</v>
      </c>
      <c r="J14" s="86">
        <f t="shared" si="3"/>
        <v>245999</v>
      </c>
    </row>
    <row r="15" spans="1:10" x14ac:dyDescent="0.35">
      <c r="D15" s="82" t="s">
        <v>62</v>
      </c>
      <c r="E15" s="82">
        <v>100</v>
      </c>
      <c r="F15" s="82">
        <f t="shared" si="0"/>
        <v>10000</v>
      </c>
      <c r="G15" s="86">
        <f t="shared" si="1"/>
        <v>95999</v>
      </c>
      <c r="H15" s="86">
        <f t="shared" si="2"/>
        <v>30000</v>
      </c>
      <c r="I15" s="86">
        <f t="shared" si="4"/>
        <v>180000</v>
      </c>
      <c r="J15" s="86">
        <f t="shared" si="3"/>
        <v>275999</v>
      </c>
    </row>
    <row r="16" spans="1:10" x14ac:dyDescent="0.35">
      <c r="D16" s="82" t="s">
        <v>63</v>
      </c>
      <c r="E16" s="82">
        <v>100</v>
      </c>
      <c r="F16" s="82">
        <f t="shared" si="0"/>
        <v>10000</v>
      </c>
      <c r="G16" s="86">
        <f t="shared" si="1"/>
        <v>95999</v>
      </c>
      <c r="H16" s="86">
        <f t="shared" si="2"/>
        <v>30000</v>
      </c>
      <c r="I16" s="86">
        <f t="shared" si="4"/>
        <v>210000</v>
      </c>
      <c r="J16" s="86">
        <f t="shared" si="3"/>
        <v>305999</v>
      </c>
    </row>
    <row r="17" spans="4:10" x14ac:dyDescent="0.35">
      <c r="D17" s="82" t="s">
        <v>64</v>
      </c>
      <c r="E17" s="82">
        <v>100</v>
      </c>
      <c r="F17" s="82">
        <f t="shared" si="0"/>
        <v>10000</v>
      </c>
      <c r="G17" s="86">
        <f t="shared" si="1"/>
        <v>95999</v>
      </c>
      <c r="H17" s="86">
        <f t="shared" si="2"/>
        <v>30000</v>
      </c>
      <c r="I17" s="86">
        <f t="shared" si="4"/>
        <v>240000</v>
      </c>
      <c r="J17" s="86">
        <f t="shared" si="3"/>
        <v>335999</v>
      </c>
    </row>
    <row r="18" spans="4:10" x14ac:dyDescent="0.35">
      <c r="D18" s="82" t="s">
        <v>65</v>
      </c>
      <c r="E18" s="82">
        <v>100</v>
      </c>
      <c r="F18" s="82">
        <f t="shared" si="0"/>
        <v>10000</v>
      </c>
      <c r="G18" s="86">
        <f t="shared" si="1"/>
        <v>95999</v>
      </c>
      <c r="H18" s="86">
        <f t="shared" si="2"/>
        <v>30000</v>
      </c>
      <c r="I18" s="86">
        <f t="shared" si="4"/>
        <v>270000</v>
      </c>
      <c r="J18" s="86">
        <f t="shared" si="3"/>
        <v>365999</v>
      </c>
    </row>
    <row r="19" spans="4:10" x14ac:dyDescent="0.35">
      <c r="D19" s="82" t="s">
        <v>66</v>
      </c>
      <c r="E19" s="82">
        <v>100</v>
      </c>
      <c r="F19" s="82">
        <f t="shared" si="0"/>
        <v>10000</v>
      </c>
      <c r="G19" s="86">
        <f t="shared" si="1"/>
        <v>95999</v>
      </c>
      <c r="H19" s="86">
        <f t="shared" si="2"/>
        <v>30000</v>
      </c>
      <c r="I19" s="86">
        <f t="shared" si="4"/>
        <v>300000</v>
      </c>
      <c r="J19" s="86">
        <f t="shared" si="3"/>
        <v>395999</v>
      </c>
    </row>
    <row r="20" spans="4:10" x14ac:dyDescent="0.35">
      <c r="D20" s="82" t="s">
        <v>67</v>
      </c>
      <c r="E20" s="82">
        <v>100</v>
      </c>
      <c r="F20" s="82">
        <f t="shared" si="0"/>
        <v>10000</v>
      </c>
      <c r="G20" s="86">
        <f t="shared" si="1"/>
        <v>95999</v>
      </c>
      <c r="H20" s="86">
        <f t="shared" si="2"/>
        <v>30000</v>
      </c>
      <c r="I20" s="86">
        <f t="shared" si="4"/>
        <v>330000</v>
      </c>
      <c r="J20" s="86">
        <f t="shared" si="3"/>
        <v>425999</v>
      </c>
    </row>
    <row r="21" spans="4:10" x14ac:dyDescent="0.35">
      <c r="D21" s="82" t="s">
        <v>68</v>
      </c>
      <c r="E21" s="82">
        <v>100</v>
      </c>
      <c r="F21" s="82">
        <f t="shared" si="0"/>
        <v>10000</v>
      </c>
      <c r="G21" s="86">
        <f t="shared" si="1"/>
        <v>95999</v>
      </c>
      <c r="H21" s="86">
        <f t="shared" si="2"/>
        <v>30000</v>
      </c>
      <c r="I21" s="86">
        <f t="shared" si="4"/>
        <v>360000</v>
      </c>
      <c r="J21" s="86">
        <f t="shared" si="3"/>
        <v>455999</v>
      </c>
    </row>
  </sheetData>
  <phoneticPr fontId="26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5</vt:i4>
      </vt:variant>
    </vt:vector>
  </HeadingPairs>
  <TitlesOfParts>
    <vt:vector size="13" baseType="lpstr">
      <vt:lpstr>Capa</vt:lpstr>
      <vt:lpstr>Dados Gerais</vt:lpstr>
      <vt:lpstr>Plano ORÇ_1º ANO</vt:lpstr>
      <vt:lpstr>Plano ORÇ_2º ANO</vt:lpstr>
      <vt:lpstr>1º ANO</vt:lpstr>
      <vt:lpstr>2º ANO</vt:lpstr>
      <vt:lpstr>RESUMO</vt:lpstr>
      <vt:lpstr>memoria_calculo</vt:lpstr>
      <vt:lpstr>'1º ANO'!Area_de_impressao</vt:lpstr>
      <vt:lpstr>'2º ANO'!Area_de_impressao</vt:lpstr>
      <vt:lpstr>'Dados Gerais'!Area_de_impressao</vt:lpstr>
      <vt:lpstr>'Plano ORÇ_1º ANO'!Area_de_impressao</vt:lpstr>
      <vt:lpstr>'Plano ORÇ_2º ANO'!Area_de_impressao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Sávio Felipe Ferreira</dc:creator>
  <cp:lastModifiedBy>Sávio Felipe Ferreira</cp:lastModifiedBy>
  <cp:lastPrinted>2023-12-14T13:16:07Z</cp:lastPrinted>
  <dcterms:created xsi:type="dcterms:W3CDTF">2023-12-13T22:57:34Z</dcterms:created>
  <dcterms:modified xsi:type="dcterms:W3CDTF">2023-12-14T13:34:24Z</dcterms:modified>
</cp:coreProperties>
</file>